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17.xml" ContentType="application/vnd.openxmlformats-officedocument.drawing+xml"/>
  <Override PartName="/xl/drawings/drawing28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charts/chart18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charts/chart19.xml" ContentType="application/vnd.openxmlformats-officedocument.drawingml.chart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75" yWindow="15" windowWidth="9645" windowHeight="7410" tabRatio="889"/>
  </bookViews>
  <sheets>
    <sheet name="PORTADA" sheetId="23" r:id="rId1"/>
    <sheet name="RESUMEN NOVIEMBRE" sheetId="1" r:id="rId2"/>
    <sheet name="RESUMEN ENERO-NOVIEMBRE" sheetId="47" r:id="rId3"/>
    <sheet name="COMPART. OCUP. AFLU. 2011-2015" sheetId="27" r:id="rId4"/>
    <sheet name="COMP.CTOS.NOCHE OCUP. 2011-2015" sheetId="46" r:id="rId5"/>
    <sheet name="ANUAL OCUPACIÓN" sheetId="2" r:id="rId6"/>
    <sheet name="RESUMEN OCUP. DIARIA NOVIEMBRE" sheetId="3" r:id="rId7"/>
    <sheet name="RESUMEN OCUP. ANUAL" sheetId="51" r:id="rId8"/>
    <sheet name="PROCEDENCIA" sheetId="4" r:id="rId9"/>
    <sheet name="PROCEDENCIA NOVIEMBRE" sheetId="5" r:id="rId10"/>
    <sheet name="ENERO- NOVIEMBRE" sheetId="48" r:id="rId11"/>
    <sheet name="REGIONES NOVIEMBRE" sheetId="7" r:id="rId12"/>
    <sheet name="REGIONES ANUAL" sheetId="8" r:id="rId13"/>
    <sheet name="GRAFICA REGIONES " sheetId="9" r:id="rId14"/>
    <sheet name="EUROPA NOVIEMBRE" sheetId="10" r:id="rId15"/>
    <sheet name="EUROPA ENERO-NOVIEMBRE" sheetId="49" r:id="rId16"/>
    <sheet name="DESGLOSE EUROPA I" sheetId="11" r:id="rId17"/>
    <sheet name="DESGLOSE EUROPA II" sheetId="54" r:id="rId18"/>
    <sheet name="PRINCIPALES MERCADOS I" sheetId="53" r:id="rId19"/>
    <sheet name="PRINCIPALES MERCADOS II" sheetId="14" r:id="rId20"/>
    <sheet name="GRAFICA PRINC. MERCADOS" sheetId="41" r:id="rId21"/>
    <sheet name="PRINC. MDOS. PROD.CTOS. NOCH.I" sheetId="25" r:id="rId22"/>
    <sheet name="PRINC. MDOS. PROD.CTOS. NOCH.II" sheetId="52" r:id="rId23"/>
    <sheet name="GRAFICA CTOS. NOCH." sheetId="35" r:id="rId24"/>
    <sheet name="COMPARATIVO PAISES NOVIEMBRE" sheetId="45" r:id="rId25"/>
    <sheet name="COMPARATIVO PAÍSES ENE-NOV" sheetId="50" r:id="rId26"/>
    <sheet name="CUARTOS POR PLAN" sheetId="17" r:id="rId27"/>
    <sheet name="CUARTOS POR LOCALIDAD" sheetId="18" r:id="rId28"/>
  </sheets>
  <externalReferences>
    <externalReference r:id="rId29"/>
    <externalReference r:id="rId30"/>
  </externalReferences>
  <definedNames>
    <definedName name="OLE_LINK1" localSheetId="0">PORTADA!$E$8</definedName>
  </definedNames>
  <calcPr calcId="124519"/>
</workbook>
</file>

<file path=xl/calcChain.xml><?xml version="1.0" encoding="utf-8"?>
<calcChain xmlns="http://schemas.openxmlformats.org/spreadsheetml/2006/main">
  <c r="D80" i="17"/>
  <c r="J23" i="2"/>
  <c r="E61" i="45"/>
  <c r="K36" i="52"/>
  <c r="K37" i="54" l="1"/>
  <c r="O34" i="8" l="1"/>
  <c r="E13" i="7"/>
  <c r="G44" i="5"/>
  <c r="C41"/>
  <c r="K37"/>
  <c r="G37"/>
  <c r="C26"/>
  <c r="G24"/>
  <c r="G19"/>
  <c r="C14"/>
  <c r="K42" l="1"/>
  <c r="H19" s="1"/>
  <c r="D41" l="1"/>
  <c r="H24"/>
  <c r="L42"/>
  <c r="H42"/>
  <c r="H40"/>
  <c r="D39"/>
  <c r="D37"/>
  <c r="H36"/>
  <c r="L35"/>
  <c r="D35"/>
  <c r="H34"/>
  <c r="L33"/>
  <c r="D33"/>
  <c r="H32"/>
  <c r="L31"/>
  <c r="D31"/>
  <c r="H30"/>
  <c r="L29"/>
  <c r="L28"/>
  <c r="L27"/>
  <c r="L26"/>
  <c r="D25"/>
  <c r="D24"/>
  <c r="H23"/>
  <c r="L22"/>
  <c r="D22"/>
  <c r="D21"/>
  <c r="D20"/>
  <c r="D19"/>
  <c r="H18"/>
  <c r="H17"/>
  <c r="H16"/>
  <c r="H15"/>
  <c r="H14"/>
  <c r="H13"/>
  <c r="L12"/>
  <c r="D12"/>
  <c r="H11"/>
  <c r="L10"/>
  <c r="H44"/>
  <c r="H43"/>
  <c r="H41"/>
  <c r="D40"/>
  <c r="D38"/>
  <c r="L36"/>
  <c r="D36"/>
  <c r="H35"/>
  <c r="L34"/>
  <c r="D34"/>
  <c r="H33"/>
  <c r="L32"/>
  <c r="D32"/>
  <c r="H31"/>
  <c r="L30"/>
  <c r="D30"/>
  <c r="H29"/>
  <c r="H28"/>
  <c r="H27"/>
  <c r="D26"/>
  <c r="L25"/>
  <c r="L24"/>
  <c r="L23"/>
  <c r="D23"/>
  <c r="H22"/>
  <c r="L21"/>
  <c r="L20"/>
  <c r="L19"/>
  <c r="L18"/>
  <c r="L17"/>
  <c r="L16"/>
  <c r="L15"/>
  <c r="L14"/>
  <c r="D14"/>
  <c r="L13"/>
  <c r="D13"/>
  <c r="H12"/>
  <c r="L11"/>
  <c r="D11"/>
  <c r="H10"/>
  <c r="H37"/>
  <c r="L37"/>
  <c r="O16" i="51" l="1"/>
  <c r="O13"/>
  <c r="O14"/>
  <c r="O12"/>
  <c r="AG13" i="3"/>
  <c r="AG11"/>
  <c r="AG10"/>
  <c r="AG9"/>
  <c r="P11" i="14" l="1"/>
  <c r="O10" i="54"/>
  <c r="M34" i="8"/>
  <c r="K34"/>
  <c r="I34"/>
  <c r="G34"/>
  <c r="E34"/>
  <c r="C34"/>
  <c r="O20"/>
  <c r="N20" s="1"/>
  <c r="H20" l="1"/>
  <c r="L20"/>
  <c r="D20"/>
  <c r="F20"/>
  <c r="J20"/>
  <c r="P20" l="1"/>
  <c r="D34"/>
  <c r="L34"/>
  <c r="H34"/>
  <c r="N34"/>
  <c r="J34"/>
  <c r="F34"/>
  <c r="I38" i="2"/>
  <c r="G38"/>
  <c r="K38"/>
  <c r="J38" s="1"/>
  <c r="E38"/>
  <c r="D38"/>
  <c r="D37"/>
  <c r="K23"/>
  <c r="F23"/>
  <c r="D34" i="46"/>
  <c r="E34"/>
  <c r="F34"/>
  <c r="G34"/>
  <c r="I34" s="1"/>
  <c r="C34"/>
  <c r="H34"/>
  <c r="J34"/>
  <c r="K34"/>
  <c r="H20"/>
  <c r="I20"/>
  <c r="J20"/>
  <c r="K20"/>
  <c r="P34" i="8" l="1"/>
  <c r="H23" i="2"/>
  <c r="F38"/>
  <c r="H38"/>
  <c r="L22" i="27"/>
  <c r="Q20"/>
  <c r="R20"/>
  <c r="S20"/>
  <c r="T20"/>
  <c r="H20"/>
  <c r="I20"/>
  <c r="J20"/>
  <c r="K20"/>
  <c r="C13" i="47"/>
  <c r="C48" i="1"/>
  <c r="C35"/>
  <c r="P22" i="27" l="1"/>
  <c r="M33" i="8" l="1"/>
  <c r="K33"/>
  <c r="I33"/>
  <c r="G33"/>
  <c r="E33"/>
  <c r="C33"/>
  <c r="O19"/>
  <c r="F19" s="1"/>
  <c r="O33" l="1"/>
  <c r="L19"/>
  <c r="H19"/>
  <c r="D19"/>
  <c r="N19"/>
  <c r="J19"/>
  <c r="P19" l="1"/>
  <c r="D8" i="4" l="1"/>
  <c r="F8"/>
  <c r="D9"/>
  <c r="F9"/>
  <c r="L37" i="2"/>
  <c r="I37"/>
  <c r="G37"/>
  <c r="K37" s="1"/>
  <c r="E37"/>
  <c r="K22"/>
  <c r="H22" s="1"/>
  <c r="F22"/>
  <c r="D33" i="46"/>
  <c r="E33"/>
  <c r="F33"/>
  <c r="G33"/>
  <c r="H33" s="1"/>
  <c r="C33"/>
  <c r="H19"/>
  <c r="I19"/>
  <c r="J19"/>
  <c r="K19"/>
  <c r="M22" i="27"/>
  <c r="N22"/>
  <c r="O22"/>
  <c r="Q19"/>
  <c r="R19"/>
  <c r="S19"/>
  <c r="T19"/>
  <c r="H19"/>
  <c r="I19"/>
  <c r="J19"/>
  <c r="K19"/>
  <c r="J22" i="2" l="1"/>
  <c r="H37"/>
  <c r="F37"/>
  <c r="K33" i="46"/>
  <c r="I33"/>
  <c r="J33"/>
  <c r="F7" i="4"/>
  <c r="D7"/>
  <c r="J37" i="2"/>
  <c r="F25" i="1" l="1"/>
  <c r="P34" i="14" l="1"/>
  <c r="O18" i="8" l="1"/>
  <c r="L36" i="2" l="1"/>
  <c r="K21"/>
  <c r="J21"/>
  <c r="F21"/>
  <c r="C32" i="8"/>
  <c r="N18"/>
  <c r="L18"/>
  <c r="J18"/>
  <c r="H18"/>
  <c r="F18"/>
  <c r="D18"/>
  <c r="M32"/>
  <c r="K32"/>
  <c r="I32"/>
  <c r="G32"/>
  <c r="E32"/>
  <c r="I36" i="2"/>
  <c r="K36" s="1"/>
  <c r="H36" s="1"/>
  <c r="G36"/>
  <c r="E36"/>
  <c r="D36"/>
  <c r="G32" i="46"/>
  <c r="K32" s="1"/>
  <c r="F32"/>
  <c r="D32"/>
  <c r="E32"/>
  <c r="H32"/>
  <c r="C32"/>
  <c r="F31"/>
  <c r="H18"/>
  <c r="I18"/>
  <c r="J18"/>
  <c r="K18"/>
  <c r="Q18" i="27"/>
  <c r="R18"/>
  <c r="S18"/>
  <c r="T18"/>
  <c r="H18"/>
  <c r="I18"/>
  <c r="J18"/>
  <c r="K18"/>
  <c r="AG12" i="3"/>
  <c r="P18" i="8" l="1"/>
  <c r="H21" i="2"/>
  <c r="F36"/>
  <c r="I32" i="46"/>
  <c r="J36" i="2"/>
  <c r="J32" i="46"/>
  <c r="C36" i="52"/>
  <c r="E14"/>
  <c r="O17" i="8" l="1"/>
  <c r="N17" s="1"/>
  <c r="L17"/>
  <c r="H17"/>
  <c r="D17"/>
  <c r="F17" l="1"/>
  <c r="J17"/>
  <c r="P17" l="1"/>
  <c r="D35" i="2"/>
  <c r="L35"/>
  <c r="K20"/>
  <c r="F11" i="47"/>
  <c r="E15"/>
  <c r="E31" i="8"/>
  <c r="C31"/>
  <c r="F20" i="2"/>
  <c r="G31" i="46"/>
  <c r="Q22" i="27"/>
  <c r="M31" i="8"/>
  <c r="C30"/>
  <c r="K31"/>
  <c r="I31"/>
  <c r="G31"/>
  <c r="I35" i="2"/>
  <c r="G35"/>
  <c r="E35"/>
  <c r="F35"/>
  <c r="H20"/>
  <c r="H31" i="46"/>
  <c r="D31"/>
  <c r="E31"/>
  <c r="C31"/>
  <c r="H17"/>
  <c r="I17"/>
  <c r="J17"/>
  <c r="K17"/>
  <c r="I31"/>
  <c r="J31"/>
  <c r="K31"/>
  <c r="Q17" i="27"/>
  <c r="R17"/>
  <c r="S17"/>
  <c r="T17"/>
  <c r="H17"/>
  <c r="I17"/>
  <c r="J17"/>
  <c r="K17"/>
  <c r="E48" i="1"/>
  <c r="O31" i="8" l="1"/>
  <c r="K35" i="2"/>
  <c r="H35" s="1"/>
  <c r="J20"/>
  <c r="H31" i="8"/>
  <c r="J35" i="2"/>
  <c r="O16" i="8"/>
  <c r="F16" s="1"/>
  <c r="J31" l="1"/>
  <c r="D31"/>
  <c r="L31"/>
  <c r="F31"/>
  <c r="N31"/>
  <c r="L16"/>
  <c r="H16"/>
  <c r="D16"/>
  <c r="N16"/>
  <c r="J16"/>
  <c r="P31" l="1"/>
  <c r="P16"/>
  <c r="L34" i="2" l="1"/>
  <c r="K19"/>
  <c r="J19" s="1"/>
  <c r="H19" l="1"/>
  <c r="F19"/>
  <c r="H16" i="46"/>
  <c r="G30"/>
  <c r="I16"/>
  <c r="J16"/>
  <c r="K16"/>
  <c r="G34" i="2" l="1"/>
  <c r="D34"/>
  <c r="Q16" i="27"/>
  <c r="R16"/>
  <c r="S16"/>
  <c r="T16"/>
  <c r="H16"/>
  <c r="I16"/>
  <c r="J16"/>
  <c r="K16"/>
  <c r="D30" i="46"/>
  <c r="I30" s="1"/>
  <c r="E30"/>
  <c r="F30"/>
  <c r="K30"/>
  <c r="C30"/>
  <c r="H30" s="1"/>
  <c r="J30"/>
  <c r="I34" i="2"/>
  <c r="K34" s="1"/>
  <c r="E34"/>
  <c r="F34" s="1"/>
  <c r="M30" i="8"/>
  <c r="K30"/>
  <c r="I30"/>
  <c r="G30"/>
  <c r="E30"/>
  <c r="O11" i="54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10" i="11"/>
  <c r="M37" i="54"/>
  <c r="N36" s="1"/>
  <c r="L36"/>
  <c r="I37"/>
  <c r="J36" s="1"/>
  <c r="G37"/>
  <c r="H31" s="1"/>
  <c r="E37"/>
  <c r="F36" s="1"/>
  <c r="C37"/>
  <c r="D36" s="1"/>
  <c r="H34"/>
  <c r="H33"/>
  <c r="H32"/>
  <c r="N31"/>
  <c r="N30"/>
  <c r="J30"/>
  <c r="H30"/>
  <c r="N29"/>
  <c r="J29"/>
  <c r="H29"/>
  <c r="N28"/>
  <c r="J28"/>
  <c r="H28"/>
  <c r="N27"/>
  <c r="J27"/>
  <c r="H27"/>
  <c r="N26"/>
  <c r="J26"/>
  <c r="H26"/>
  <c r="N25"/>
  <c r="J25"/>
  <c r="H25"/>
  <c r="N24"/>
  <c r="J24"/>
  <c r="H24"/>
  <c r="N23"/>
  <c r="J23"/>
  <c r="H23"/>
  <c r="N22"/>
  <c r="J22"/>
  <c r="H22"/>
  <c r="N21"/>
  <c r="J21"/>
  <c r="H21"/>
  <c r="N20"/>
  <c r="J20"/>
  <c r="H20"/>
  <c r="N19"/>
  <c r="J19"/>
  <c r="H19"/>
  <c r="N18"/>
  <c r="J18"/>
  <c r="H18"/>
  <c r="N17"/>
  <c r="J17"/>
  <c r="H17"/>
  <c r="N16"/>
  <c r="J16"/>
  <c r="H16"/>
  <c r="N15"/>
  <c r="J15"/>
  <c r="H15"/>
  <c r="N14"/>
  <c r="J14"/>
  <c r="H14"/>
  <c r="N13"/>
  <c r="J13"/>
  <c r="H13"/>
  <c r="N12"/>
  <c r="J12"/>
  <c r="H12"/>
  <c r="N11"/>
  <c r="J11"/>
  <c r="H11"/>
  <c r="N10"/>
  <c r="J10"/>
  <c r="H10"/>
  <c r="D10"/>
  <c r="G11" i="14"/>
  <c r="G12"/>
  <c r="G13"/>
  <c r="G14"/>
  <c r="G15"/>
  <c r="G16"/>
  <c r="G17"/>
  <c r="G18"/>
  <c r="G19"/>
  <c r="G20"/>
  <c r="G21"/>
  <c r="G22"/>
  <c r="G23"/>
  <c r="G24"/>
  <c r="G25"/>
  <c r="G26"/>
  <c r="G27"/>
  <c r="P12"/>
  <c r="P13"/>
  <c r="P14"/>
  <c r="P15"/>
  <c r="P16"/>
  <c r="P17"/>
  <c r="P18"/>
  <c r="P19"/>
  <c r="P20"/>
  <c r="P21"/>
  <c r="P22"/>
  <c r="P23"/>
  <c r="P24"/>
  <c r="P25"/>
  <c r="P26"/>
  <c r="P27"/>
  <c r="P34" i="53"/>
  <c r="P27"/>
  <c r="Q27" s="1"/>
  <c r="O27"/>
  <c r="M27"/>
  <c r="K27"/>
  <c r="I27"/>
  <c r="G27"/>
  <c r="E27"/>
  <c r="P26"/>
  <c r="Q26" s="1"/>
  <c r="O26"/>
  <c r="M26"/>
  <c r="K26"/>
  <c r="I26"/>
  <c r="G26"/>
  <c r="E26"/>
  <c r="P25"/>
  <c r="Q25" s="1"/>
  <c r="O25"/>
  <c r="M25"/>
  <c r="K25"/>
  <c r="I25"/>
  <c r="G25"/>
  <c r="E25"/>
  <c r="P24"/>
  <c r="Q24" s="1"/>
  <c r="O24"/>
  <c r="M24"/>
  <c r="K24"/>
  <c r="I24"/>
  <c r="G24"/>
  <c r="E24"/>
  <c r="P23"/>
  <c r="Q23" s="1"/>
  <c r="O23"/>
  <c r="M23"/>
  <c r="K23"/>
  <c r="I23"/>
  <c r="G23"/>
  <c r="E23"/>
  <c r="Q22"/>
  <c r="O22"/>
  <c r="M22"/>
  <c r="K22"/>
  <c r="I22"/>
  <c r="G22"/>
  <c r="E22"/>
  <c r="Q21"/>
  <c r="P21"/>
  <c r="O21"/>
  <c r="M21"/>
  <c r="K21"/>
  <c r="I21"/>
  <c r="G21"/>
  <c r="E21"/>
  <c r="P20"/>
  <c r="Q20" s="1"/>
  <c r="O20"/>
  <c r="M20"/>
  <c r="K20"/>
  <c r="I20"/>
  <c r="G20"/>
  <c r="E20"/>
  <c r="P19"/>
  <c r="Q19" s="1"/>
  <c r="O19"/>
  <c r="M19"/>
  <c r="K19"/>
  <c r="I19"/>
  <c r="G19"/>
  <c r="E19"/>
  <c r="P18"/>
  <c r="Q18" s="1"/>
  <c r="O18"/>
  <c r="M18"/>
  <c r="K18"/>
  <c r="I18"/>
  <c r="G18"/>
  <c r="E18"/>
  <c r="P17"/>
  <c r="Q17" s="1"/>
  <c r="O17"/>
  <c r="M17"/>
  <c r="K17"/>
  <c r="I17"/>
  <c r="G17"/>
  <c r="E17"/>
  <c r="P16"/>
  <c r="Q16" s="1"/>
  <c r="O16"/>
  <c r="M16"/>
  <c r="K16"/>
  <c r="I16"/>
  <c r="G16"/>
  <c r="E16"/>
  <c r="P15"/>
  <c r="Q15" s="1"/>
  <c r="O15"/>
  <c r="M15"/>
  <c r="K15"/>
  <c r="I15"/>
  <c r="G15"/>
  <c r="E15"/>
  <c r="P14"/>
  <c r="Q14" s="1"/>
  <c r="O14"/>
  <c r="M14"/>
  <c r="K14"/>
  <c r="I14"/>
  <c r="G14"/>
  <c r="E14"/>
  <c r="P13"/>
  <c r="Q13" s="1"/>
  <c r="O13"/>
  <c r="M13"/>
  <c r="K13"/>
  <c r="I13"/>
  <c r="G13"/>
  <c r="E13"/>
  <c r="P12"/>
  <c r="Q12" s="1"/>
  <c r="O12"/>
  <c r="M12"/>
  <c r="K12"/>
  <c r="I12"/>
  <c r="G12"/>
  <c r="E12"/>
  <c r="P11"/>
  <c r="Q11" s="1"/>
  <c r="O11"/>
  <c r="O34" s="1"/>
  <c r="M11"/>
  <c r="M34" s="1"/>
  <c r="K11"/>
  <c r="K34" s="1"/>
  <c r="I11"/>
  <c r="I34" s="1"/>
  <c r="G11"/>
  <c r="G34" s="1"/>
  <c r="E11"/>
  <c r="E34" s="1"/>
  <c r="O39" i="52"/>
  <c r="O17"/>
  <c r="M34"/>
  <c r="K34"/>
  <c r="I34"/>
  <c r="G34"/>
  <c r="E34"/>
  <c r="C34"/>
  <c r="M27"/>
  <c r="K27"/>
  <c r="I27"/>
  <c r="G27"/>
  <c r="E27"/>
  <c r="E36" s="1"/>
  <c r="C27"/>
  <c r="M14"/>
  <c r="K14"/>
  <c r="I14"/>
  <c r="I36" s="1"/>
  <c r="G14"/>
  <c r="G36" s="1"/>
  <c r="C14"/>
  <c r="F27" i="1"/>
  <c r="E48" i="47"/>
  <c r="O39" i="25"/>
  <c r="L10" i="54" l="1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H35"/>
  <c r="H36"/>
  <c r="F12"/>
  <c r="F16"/>
  <c r="F10"/>
  <c r="F14"/>
  <c r="F20"/>
  <c r="F24"/>
  <c r="F11"/>
  <c r="F13"/>
  <c r="F15"/>
  <c r="F18"/>
  <c r="F22"/>
  <c r="F26"/>
  <c r="F28"/>
  <c r="F17"/>
  <c r="F19"/>
  <c r="F21"/>
  <c r="F23"/>
  <c r="F25"/>
  <c r="F27"/>
  <c r="F29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3"/>
  <c r="D35"/>
  <c r="D31"/>
  <c r="D32"/>
  <c r="D34"/>
  <c r="O37"/>
  <c r="P10" s="1"/>
  <c r="O30" i="8"/>
  <c r="D30" s="1"/>
  <c r="H34" i="2"/>
  <c r="J34"/>
  <c r="F30" i="54"/>
  <c r="F31"/>
  <c r="J31"/>
  <c r="F32"/>
  <c r="J32"/>
  <c r="N32"/>
  <c r="F33"/>
  <c r="J33"/>
  <c r="N33"/>
  <c r="N37" s="1"/>
  <c r="F34"/>
  <c r="J34"/>
  <c r="N34"/>
  <c r="F35"/>
  <c r="J35"/>
  <c r="N35"/>
  <c r="Q34" i="53"/>
  <c r="M36" i="52"/>
  <c r="L39"/>
  <c r="F39"/>
  <c r="F33"/>
  <c r="F32"/>
  <c r="F31"/>
  <c r="F30"/>
  <c r="F26"/>
  <c r="F25"/>
  <c r="F24"/>
  <c r="F23"/>
  <c r="F22"/>
  <c r="F21"/>
  <c r="F20"/>
  <c r="F19"/>
  <c r="F18"/>
  <c r="F17"/>
  <c r="F13"/>
  <c r="F12"/>
  <c r="F11"/>
  <c r="D39"/>
  <c r="D33"/>
  <c r="D32"/>
  <c r="D31"/>
  <c r="D30"/>
  <c r="D26"/>
  <c r="D25"/>
  <c r="D24"/>
  <c r="D23"/>
  <c r="D22"/>
  <c r="D21"/>
  <c r="D20"/>
  <c r="D19"/>
  <c r="D18"/>
  <c r="D17"/>
  <c r="D13"/>
  <c r="D12"/>
  <c r="D11"/>
  <c r="H39"/>
  <c r="H33"/>
  <c r="H32"/>
  <c r="H31"/>
  <c r="H30"/>
  <c r="H26"/>
  <c r="H25"/>
  <c r="H24"/>
  <c r="H23"/>
  <c r="H22"/>
  <c r="H21"/>
  <c r="H20"/>
  <c r="H19"/>
  <c r="H11"/>
  <c r="H18"/>
  <c r="H17"/>
  <c r="H13"/>
  <c r="H12"/>
  <c r="J39"/>
  <c r="J33"/>
  <c r="J32"/>
  <c r="J31"/>
  <c r="J30"/>
  <c r="J26"/>
  <c r="J25"/>
  <c r="J24"/>
  <c r="J23"/>
  <c r="J22"/>
  <c r="J21"/>
  <c r="J20"/>
  <c r="J19"/>
  <c r="J18"/>
  <c r="J17"/>
  <c r="J13"/>
  <c r="J12"/>
  <c r="J11"/>
  <c r="N39"/>
  <c r="N33"/>
  <c r="N32"/>
  <c r="N31"/>
  <c r="N30"/>
  <c r="N26"/>
  <c r="N25"/>
  <c r="N24"/>
  <c r="N23"/>
  <c r="N22"/>
  <c r="N21"/>
  <c r="N20"/>
  <c r="N19"/>
  <c r="N18"/>
  <c r="N17"/>
  <c r="N13"/>
  <c r="N12"/>
  <c r="N11"/>
  <c r="L17" l="1"/>
  <c r="L24"/>
  <c r="L20"/>
  <c r="L31"/>
  <c r="L12"/>
  <c r="L11"/>
  <c r="L22"/>
  <c r="L26"/>
  <c r="L33"/>
  <c r="L37" i="54"/>
  <c r="J37"/>
  <c r="H37"/>
  <c r="F14" i="52"/>
  <c r="F37" i="54"/>
  <c r="P11"/>
  <c r="P32"/>
  <c r="P35"/>
  <c r="P24"/>
  <c r="P36"/>
  <c r="P34"/>
  <c r="P28"/>
  <c r="P20"/>
  <c r="P33"/>
  <c r="P31"/>
  <c r="P26"/>
  <c r="P22"/>
  <c r="P14"/>
  <c r="P27"/>
  <c r="D37"/>
  <c r="P18"/>
  <c r="P30"/>
  <c r="P19"/>
  <c r="P16"/>
  <c r="P12"/>
  <c r="P29"/>
  <c r="P23"/>
  <c r="P15"/>
  <c r="P25"/>
  <c r="P21"/>
  <c r="P17"/>
  <c r="P13"/>
  <c r="H30" i="8"/>
  <c r="F30"/>
  <c r="L30"/>
  <c r="J30"/>
  <c r="N30"/>
  <c r="L13" i="52"/>
  <c r="L18"/>
  <c r="L19"/>
  <c r="L21"/>
  <c r="L23"/>
  <c r="L25"/>
  <c r="L30"/>
  <c r="L32"/>
  <c r="H34"/>
  <c r="N27"/>
  <c r="N34"/>
  <c r="J27"/>
  <c r="J34"/>
  <c r="D27"/>
  <c r="D34"/>
  <c r="F27"/>
  <c r="F34"/>
  <c r="N14"/>
  <c r="N36" s="1"/>
  <c r="J14"/>
  <c r="H27"/>
  <c r="H14"/>
  <c r="D14"/>
  <c r="O11" i="14"/>
  <c r="C29" i="8"/>
  <c r="L34" i="52" l="1"/>
  <c r="L27"/>
  <c r="L14"/>
  <c r="L36" s="1"/>
  <c r="P37" i="54"/>
  <c r="P30" i="8"/>
  <c r="J36" i="52"/>
  <c r="F36"/>
  <c r="D36"/>
  <c r="H36"/>
  <c r="L33" i="2"/>
  <c r="G33"/>
  <c r="F33"/>
  <c r="E33"/>
  <c r="D33"/>
  <c r="G29" i="46"/>
  <c r="M34" i="25" l="1"/>
  <c r="M27"/>
  <c r="M14"/>
  <c r="O12" i="14"/>
  <c r="O13"/>
  <c r="O14"/>
  <c r="O15"/>
  <c r="O16"/>
  <c r="O17"/>
  <c r="O18"/>
  <c r="O19"/>
  <c r="O20"/>
  <c r="O21"/>
  <c r="O22"/>
  <c r="O23"/>
  <c r="O24"/>
  <c r="O25"/>
  <c r="O26"/>
  <c r="O27"/>
  <c r="M29" i="8"/>
  <c r="K29"/>
  <c r="I29"/>
  <c r="G29"/>
  <c r="E29"/>
  <c r="O15"/>
  <c r="N15" s="1"/>
  <c r="H15"/>
  <c r="D15"/>
  <c r="I33" i="2"/>
  <c r="K18"/>
  <c r="J18" s="1"/>
  <c r="K17"/>
  <c r="F18"/>
  <c r="D29" i="46"/>
  <c r="E29"/>
  <c r="F29"/>
  <c r="I29"/>
  <c r="C29"/>
  <c r="D28"/>
  <c r="E28"/>
  <c r="F28"/>
  <c r="G28"/>
  <c r="C28"/>
  <c r="H15"/>
  <c r="I15"/>
  <c r="J15"/>
  <c r="K15"/>
  <c r="Q15" i="27"/>
  <c r="R15"/>
  <c r="S15"/>
  <c r="T15"/>
  <c r="H15"/>
  <c r="I15"/>
  <c r="J15"/>
  <c r="K15"/>
  <c r="L15" i="8" l="1"/>
  <c r="K33" i="2"/>
  <c r="H29" i="46"/>
  <c r="K29"/>
  <c r="H33" i="2"/>
  <c r="F15" i="8"/>
  <c r="J15"/>
  <c r="O29"/>
  <c r="D29" s="1"/>
  <c r="J33" i="2"/>
  <c r="H18"/>
  <c r="J29" i="46"/>
  <c r="O34" i="14"/>
  <c r="L32" i="2"/>
  <c r="M36" i="25"/>
  <c r="N29" i="8" l="1"/>
  <c r="N33" i="25"/>
  <c r="N39"/>
  <c r="J29" i="8"/>
  <c r="L29"/>
  <c r="H29"/>
  <c r="P15"/>
  <c r="N31" i="25"/>
  <c r="N18"/>
  <c r="N20"/>
  <c r="N22"/>
  <c r="N24"/>
  <c r="N26"/>
  <c r="N12"/>
  <c r="N11"/>
  <c r="N32"/>
  <c r="N30"/>
  <c r="N19"/>
  <c r="N21"/>
  <c r="N23"/>
  <c r="N25"/>
  <c r="N17"/>
  <c r="N13"/>
  <c r="F29" i="8"/>
  <c r="M27" i="14"/>
  <c r="N34" i="25" l="1"/>
  <c r="N14"/>
  <c r="N27"/>
  <c r="P29" i="8"/>
  <c r="T14" i="27"/>
  <c r="K34" i="25" l="1"/>
  <c r="K27"/>
  <c r="K14"/>
  <c r="M12" i="14"/>
  <c r="M13"/>
  <c r="M14"/>
  <c r="M15"/>
  <c r="M16"/>
  <c r="M17"/>
  <c r="M18"/>
  <c r="M19"/>
  <c r="M20"/>
  <c r="M21"/>
  <c r="M22"/>
  <c r="M23"/>
  <c r="M24"/>
  <c r="M25"/>
  <c r="M26"/>
  <c r="M11"/>
  <c r="M28" i="8"/>
  <c r="K28"/>
  <c r="I28"/>
  <c r="G28"/>
  <c r="E28"/>
  <c r="C28"/>
  <c r="O14"/>
  <c r="L14" s="1"/>
  <c r="I32" i="2"/>
  <c r="G32"/>
  <c r="K32" s="1"/>
  <c r="E32"/>
  <c r="D32"/>
  <c r="J17"/>
  <c r="F17"/>
  <c r="H28" i="46"/>
  <c r="I28"/>
  <c r="J28"/>
  <c r="K28"/>
  <c r="H14"/>
  <c r="I14"/>
  <c r="J14"/>
  <c r="K14"/>
  <c r="Q14" i="27"/>
  <c r="R14"/>
  <c r="S14"/>
  <c r="H14"/>
  <c r="I14"/>
  <c r="J14"/>
  <c r="K14"/>
  <c r="L31" i="2"/>
  <c r="M34" i="14" l="1"/>
  <c r="K36" i="25"/>
  <c r="O28" i="8"/>
  <c r="L28" s="1"/>
  <c r="J14"/>
  <c r="F14"/>
  <c r="N14"/>
  <c r="D28"/>
  <c r="H17" i="2"/>
  <c r="H32"/>
  <c r="N28" i="8"/>
  <c r="F28"/>
  <c r="D14"/>
  <c r="H14"/>
  <c r="J32" i="2"/>
  <c r="F32"/>
  <c r="J12" i="27"/>
  <c r="L39" i="25" l="1"/>
  <c r="L32"/>
  <c r="L30"/>
  <c r="L19"/>
  <c r="L21"/>
  <c r="L23"/>
  <c r="L25"/>
  <c r="L17"/>
  <c r="L13"/>
  <c r="L31"/>
  <c r="L33"/>
  <c r="L18"/>
  <c r="L20"/>
  <c r="L22"/>
  <c r="L24"/>
  <c r="L26"/>
  <c r="L12"/>
  <c r="L11"/>
  <c r="J28" i="8"/>
  <c r="H28"/>
  <c r="P14"/>
  <c r="D31" i="2"/>
  <c r="E31"/>
  <c r="G31"/>
  <c r="I31"/>
  <c r="K31"/>
  <c r="L34" i="25" l="1"/>
  <c r="L14"/>
  <c r="L27"/>
  <c r="P28" i="8"/>
  <c r="I34" i="25"/>
  <c r="I27"/>
  <c r="I14"/>
  <c r="K12" i="14"/>
  <c r="K13"/>
  <c r="K14"/>
  <c r="K15"/>
  <c r="K16"/>
  <c r="K17"/>
  <c r="K18"/>
  <c r="K19"/>
  <c r="K20"/>
  <c r="K21"/>
  <c r="K22"/>
  <c r="K23"/>
  <c r="K24"/>
  <c r="K25"/>
  <c r="K26"/>
  <c r="K27"/>
  <c r="K11"/>
  <c r="M27" i="8"/>
  <c r="K27"/>
  <c r="I27"/>
  <c r="G27"/>
  <c r="E27"/>
  <c r="C27"/>
  <c r="O13"/>
  <c r="N13" s="1"/>
  <c r="F31" i="2"/>
  <c r="H31"/>
  <c r="K16"/>
  <c r="J16" s="1"/>
  <c r="F16"/>
  <c r="G27" i="46"/>
  <c r="J27" s="1"/>
  <c r="H13"/>
  <c r="I13"/>
  <c r="J13"/>
  <c r="K13"/>
  <c r="D27"/>
  <c r="E27"/>
  <c r="F27"/>
  <c r="K27" s="1"/>
  <c r="C27"/>
  <c r="H27" s="1"/>
  <c r="H13" i="27"/>
  <c r="I13"/>
  <c r="J13"/>
  <c r="K13"/>
  <c r="Q13"/>
  <c r="R13"/>
  <c r="S13"/>
  <c r="T13"/>
  <c r="O11" i="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K34" i="14" l="1"/>
  <c r="I27" i="46"/>
  <c r="L36" i="25"/>
  <c r="H13" i="8"/>
  <c r="D13"/>
  <c r="L13"/>
  <c r="O27"/>
  <c r="D27" s="1"/>
  <c r="F13"/>
  <c r="J13"/>
  <c r="H16" i="2"/>
  <c r="J31"/>
  <c r="O37" i="11"/>
  <c r="L30" i="2"/>
  <c r="M26" i="8"/>
  <c r="K26"/>
  <c r="I26"/>
  <c r="G26"/>
  <c r="E26"/>
  <c r="C26"/>
  <c r="O12"/>
  <c r="L12" s="1"/>
  <c r="D26" i="46"/>
  <c r="E26"/>
  <c r="F26"/>
  <c r="G26"/>
  <c r="C26"/>
  <c r="I30" i="2"/>
  <c r="G30"/>
  <c r="E30"/>
  <c r="D30"/>
  <c r="F30" s="1"/>
  <c r="K15"/>
  <c r="H15" s="1"/>
  <c r="F15"/>
  <c r="K30" l="1"/>
  <c r="H30" s="1"/>
  <c r="P13" i="8"/>
  <c r="H27"/>
  <c r="N27"/>
  <c r="F27"/>
  <c r="L27"/>
  <c r="J27"/>
  <c r="D12"/>
  <c r="H12"/>
  <c r="F12"/>
  <c r="J12"/>
  <c r="N12"/>
  <c r="O26"/>
  <c r="L26" s="1"/>
  <c r="J15" i="2"/>
  <c r="J26" i="8"/>
  <c r="J30" i="2"/>
  <c r="I26" i="46"/>
  <c r="K26"/>
  <c r="H26"/>
  <c r="J26"/>
  <c r="H12"/>
  <c r="I12"/>
  <c r="J12"/>
  <c r="K12"/>
  <c r="Q12" i="27"/>
  <c r="R12"/>
  <c r="S12"/>
  <c r="T12"/>
  <c r="H12"/>
  <c r="I12"/>
  <c r="K12"/>
  <c r="P27" i="8" l="1"/>
  <c r="F26"/>
  <c r="N26"/>
  <c r="D26"/>
  <c r="P12"/>
  <c r="H26"/>
  <c r="P26" l="1"/>
  <c r="G14" i="25"/>
  <c r="G27"/>
  <c r="G34"/>
  <c r="I12" i="14"/>
  <c r="I13"/>
  <c r="I14"/>
  <c r="I15"/>
  <c r="I16"/>
  <c r="I17"/>
  <c r="I18"/>
  <c r="I19"/>
  <c r="I20"/>
  <c r="I21"/>
  <c r="I22"/>
  <c r="I23"/>
  <c r="I24"/>
  <c r="I25"/>
  <c r="I26"/>
  <c r="I27"/>
  <c r="I11"/>
  <c r="I34" l="1"/>
  <c r="G36" i="25"/>
  <c r="H39" s="1"/>
  <c r="K11" i="46"/>
  <c r="J11"/>
  <c r="I11"/>
  <c r="H11"/>
  <c r="H10"/>
  <c r="E31" i="45" l="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31" i="10" s="1"/>
  <c r="E53" i="45"/>
  <c r="E54"/>
  <c r="E33" i="10" s="1"/>
  <c r="E55" i="45"/>
  <c r="E56"/>
  <c r="E30"/>
  <c r="E17"/>
  <c r="E18"/>
  <c r="E19"/>
  <c r="E20"/>
  <c r="E21"/>
  <c r="E22"/>
  <c r="E23"/>
  <c r="E24"/>
  <c r="E25"/>
  <c r="E26"/>
  <c r="E16"/>
  <c r="E12"/>
  <c r="E11"/>
  <c r="E10"/>
  <c r="E34" i="25"/>
  <c r="E27"/>
  <c r="E14"/>
  <c r="N36"/>
  <c r="I36"/>
  <c r="C34"/>
  <c r="O33"/>
  <c r="O33" i="52" s="1"/>
  <c r="O32" i="25"/>
  <c r="O32" i="52" s="1"/>
  <c r="O31" i="25"/>
  <c r="O31" i="52" s="1"/>
  <c r="O30" i="25"/>
  <c r="O30" i="52" s="1"/>
  <c r="C27" i="25"/>
  <c r="O26"/>
  <c r="O26" i="52" s="1"/>
  <c r="O25" i="25"/>
  <c r="O25" i="52" s="1"/>
  <c r="O24" i="25"/>
  <c r="O24" i="52" s="1"/>
  <c r="O23" i="25"/>
  <c r="O23" i="52" s="1"/>
  <c r="O22" i="25"/>
  <c r="O22" i="52" s="1"/>
  <c r="O21" i="25"/>
  <c r="O21" i="52" s="1"/>
  <c r="O20" i="25"/>
  <c r="O20" i="52" s="1"/>
  <c r="O19" i="25"/>
  <c r="O19" i="52" s="1"/>
  <c r="O18" i="25"/>
  <c r="O18" i="52" s="1"/>
  <c r="O17" i="25"/>
  <c r="C14"/>
  <c r="O13"/>
  <c r="O13" i="52" s="1"/>
  <c r="O12" i="25"/>
  <c r="O12" i="52" s="1"/>
  <c r="O11" i="25"/>
  <c r="O11" i="52" s="1"/>
  <c r="O34" l="1"/>
  <c r="O27"/>
  <c r="O14"/>
  <c r="J39" i="25"/>
  <c r="J31"/>
  <c r="J33"/>
  <c r="J18"/>
  <c r="J20"/>
  <c r="J22"/>
  <c r="J24"/>
  <c r="J26"/>
  <c r="J12"/>
  <c r="J11"/>
  <c r="J32"/>
  <c r="J30"/>
  <c r="J19"/>
  <c r="J21"/>
  <c r="J23"/>
  <c r="J25"/>
  <c r="J17"/>
  <c r="J27" s="1"/>
  <c r="J13"/>
  <c r="G34" i="14"/>
  <c r="C36" i="25"/>
  <c r="O27"/>
  <c r="H31"/>
  <c r="H33"/>
  <c r="H18"/>
  <c r="H20"/>
  <c r="H22"/>
  <c r="H24"/>
  <c r="H26"/>
  <c r="H13"/>
  <c r="H11"/>
  <c r="H32"/>
  <c r="H30"/>
  <c r="H19"/>
  <c r="H21"/>
  <c r="H23"/>
  <c r="H25"/>
  <c r="H17"/>
  <c r="H12"/>
  <c r="O34"/>
  <c r="E36"/>
  <c r="F39" s="1"/>
  <c r="F22"/>
  <c r="F18"/>
  <c r="F31"/>
  <c r="F17"/>
  <c r="F23"/>
  <c r="F19"/>
  <c r="F32"/>
  <c r="O14"/>
  <c r="D39"/>
  <c r="D32"/>
  <c r="D30"/>
  <c r="D25"/>
  <c r="D23"/>
  <c r="D21"/>
  <c r="D19"/>
  <c r="D17"/>
  <c r="D12"/>
  <c r="D33"/>
  <c r="D31"/>
  <c r="D26"/>
  <c r="D24"/>
  <c r="D22"/>
  <c r="D20"/>
  <c r="D18"/>
  <c r="D13"/>
  <c r="D11"/>
  <c r="Q22" i="14"/>
  <c r="E27"/>
  <c r="E26"/>
  <c r="E25"/>
  <c r="E24"/>
  <c r="E23"/>
  <c r="E22"/>
  <c r="E21"/>
  <c r="E20"/>
  <c r="E19"/>
  <c r="E18"/>
  <c r="E17"/>
  <c r="E16"/>
  <c r="E15"/>
  <c r="E14"/>
  <c r="E13"/>
  <c r="E12"/>
  <c r="E11"/>
  <c r="O10" i="8"/>
  <c r="N10" s="1"/>
  <c r="L10"/>
  <c r="H10"/>
  <c r="D10"/>
  <c r="K13" i="2"/>
  <c r="J13" s="1"/>
  <c r="F13"/>
  <c r="K10" i="46"/>
  <c r="J10"/>
  <c r="I10"/>
  <c r="K11" i="27"/>
  <c r="J11"/>
  <c r="I11"/>
  <c r="H11"/>
  <c r="T10"/>
  <c r="S10"/>
  <c r="R10"/>
  <c r="Q10"/>
  <c r="K10"/>
  <c r="J10"/>
  <c r="I10"/>
  <c r="H10"/>
  <c r="F10" i="8" l="1"/>
  <c r="J10"/>
  <c r="P10" s="1"/>
  <c r="E34" i="14"/>
  <c r="O36" i="52"/>
  <c r="P19" s="1"/>
  <c r="O36" i="25"/>
  <c r="H13" i="2"/>
  <c r="Q11" i="14"/>
  <c r="Q12"/>
  <c r="Q13"/>
  <c r="Q18"/>
  <c r="Q19"/>
  <c r="Q20"/>
  <c r="Q21"/>
  <c r="Q23"/>
  <c r="Q24"/>
  <c r="Q25"/>
  <c r="Q26"/>
  <c r="Q27"/>
  <c r="D14" i="25"/>
  <c r="D36" s="1"/>
  <c r="J34"/>
  <c r="J14"/>
  <c r="J36" s="1"/>
  <c r="H34"/>
  <c r="H27"/>
  <c r="H14"/>
  <c r="Q14" i="14"/>
  <c r="F30" i="25"/>
  <c r="F21"/>
  <c r="F25"/>
  <c r="F13"/>
  <c r="F33"/>
  <c r="F20"/>
  <c r="F24"/>
  <c r="F12"/>
  <c r="F26"/>
  <c r="F11"/>
  <c r="F34"/>
  <c r="Q15" i="14"/>
  <c r="Q16"/>
  <c r="Q17"/>
  <c r="D34" i="25"/>
  <c r="D27"/>
  <c r="Q34" i="14" l="1"/>
  <c r="P20" i="52"/>
  <c r="P12"/>
  <c r="P32"/>
  <c r="P39"/>
  <c r="P23"/>
  <c r="P31"/>
  <c r="P21"/>
  <c r="P22"/>
  <c r="P25"/>
  <c r="P11"/>
  <c r="P17"/>
  <c r="P30"/>
  <c r="P33"/>
  <c r="P13"/>
  <c r="P18"/>
  <c r="P26"/>
  <c r="P24"/>
  <c r="H36" i="25"/>
  <c r="P12"/>
  <c r="P39"/>
  <c r="F14"/>
  <c r="F27"/>
  <c r="P11"/>
  <c r="P22"/>
  <c r="P33"/>
  <c r="P32"/>
  <c r="P23"/>
  <c r="P18"/>
  <c r="P26"/>
  <c r="P25"/>
  <c r="P19"/>
  <c r="P13"/>
  <c r="P20"/>
  <c r="P24"/>
  <c r="P31"/>
  <c r="P21"/>
  <c r="P30"/>
  <c r="P17"/>
  <c r="E37" i="11"/>
  <c r="F12" s="1"/>
  <c r="E35" i="47"/>
  <c r="F30" s="1"/>
  <c r="P14" i="52" l="1"/>
  <c r="P34"/>
  <c r="P27"/>
  <c r="F36" i="25"/>
  <c r="P14"/>
  <c r="P34"/>
  <c r="P27"/>
  <c r="F35" i="11"/>
  <c r="F31"/>
  <c r="F27"/>
  <c r="F23"/>
  <c r="F19"/>
  <c r="F15"/>
  <c r="F11"/>
  <c r="F10"/>
  <c r="F33"/>
  <c r="F29"/>
  <c r="F25"/>
  <c r="F21"/>
  <c r="F17"/>
  <c r="F13"/>
  <c r="F36"/>
  <c r="F34"/>
  <c r="F32"/>
  <c r="F30"/>
  <c r="F28"/>
  <c r="F26"/>
  <c r="F24"/>
  <c r="F22"/>
  <c r="F20"/>
  <c r="F18"/>
  <c r="F16"/>
  <c r="F14"/>
  <c r="Q11" i="27"/>
  <c r="R11"/>
  <c r="S11"/>
  <c r="T11"/>
  <c r="P36" i="52" l="1"/>
  <c r="P36" i="25"/>
  <c r="E29" i="18"/>
  <c r="F27" s="1"/>
  <c r="C29"/>
  <c r="D28" s="1"/>
  <c r="J66" i="17"/>
  <c r="I66"/>
  <c r="K65" s="1"/>
  <c r="J39"/>
  <c r="I39"/>
  <c r="K38" s="1"/>
  <c r="J9"/>
  <c r="I9"/>
  <c r="D12" i="18" l="1"/>
  <c r="D16"/>
  <c r="D14"/>
  <c r="D11"/>
  <c r="D13"/>
  <c r="D15"/>
  <c r="D17"/>
  <c r="D19"/>
  <c r="D21"/>
  <c r="D24"/>
  <c r="D18"/>
  <c r="D20"/>
  <c r="D22"/>
  <c r="K8" i="17"/>
  <c r="K7"/>
  <c r="D26" i="18"/>
  <c r="D23"/>
  <c r="D25"/>
  <c r="D27"/>
  <c r="F28"/>
  <c r="F11"/>
  <c r="F12"/>
  <c r="F13"/>
  <c r="F14"/>
  <c r="F15"/>
  <c r="F16"/>
  <c r="F17"/>
  <c r="F18"/>
  <c r="F19"/>
  <c r="F20"/>
  <c r="F21"/>
  <c r="F22"/>
  <c r="F23"/>
  <c r="F24"/>
  <c r="F25"/>
  <c r="F26"/>
  <c r="K31" i="17"/>
  <c r="K35"/>
  <c r="K64"/>
  <c r="K66" s="1"/>
  <c r="K33"/>
  <c r="K37"/>
  <c r="K32"/>
  <c r="K34"/>
  <c r="K36"/>
  <c r="K9"/>
  <c r="D29" i="18" l="1"/>
  <c r="F29"/>
  <c r="K39" i="17"/>
  <c r="M37" i="11" l="1"/>
  <c r="K37"/>
  <c r="I37"/>
  <c r="G37"/>
  <c r="F37"/>
  <c r="C37"/>
  <c r="I31" i="4"/>
  <c r="I32"/>
  <c r="I33"/>
  <c r="H9"/>
  <c r="H8"/>
  <c r="N36" i="11" l="1"/>
  <c r="N12"/>
  <c r="N14"/>
  <c r="N16"/>
  <c r="N18"/>
  <c r="N20"/>
  <c r="N22"/>
  <c r="N24"/>
  <c r="N26"/>
  <c r="N28"/>
  <c r="N30"/>
  <c r="N32"/>
  <c r="N34"/>
  <c r="N10"/>
  <c r="N11"/>
  <c r="N13"/>
  <c r="N15"/>
  <c r="N17"/>
  <c r="N19"/>
  <c r="N21"/>
  <c r="N23"/>
  <c r="N25"/>
  <c r="N27"/>
  <c r="N29"/>
  <c r="N31"/>
  <c r="N33"/>
  <c r="N35"/>
  <c r="L12"/>
  <c r="L14"/>
  <c r="L16"/>
  <c r="L18"/>
  <c r="L20"/>
  <c r="L22"/>
  <c r="L24"/>
  <c r="L26"/>
  <c r="L28"/>
  <c r="L30"/>
  <c r="L32"/>
  <c r="L34"/>
  <c r="L36"/>
  <c r="L11"/>
  <c r="L13"/>
  <c r="L15"/>
  <c r="L17"/>
  <c r="L19"/>
  <c r="L21"/>
  <c r="L23"/>
  <c r="L25"/>
  <c r="L27"/>
  <c r="L29"/>
  <c r="L31"/>
  <c r="L33"/>
  <c r="L35"/>
  <c r="L10"/>
  <c r="J12"/>
  <c r="J14"/>
  <c r="J16"/>
  <c r="J18"/>
  <c r="J20"/>
  <c r="J22"/>
  <c r="J24"/>
  <c r="J26"/>
  <c r="J28"/>
  <c r="J30"/>
  <c r="J32"/>
  <c r="J34"/>
  <c r="J36"/>
  <c r="J11"/>
  <c r="J13"/>
  <c r="J15"/>
  <c r="J17"/>
  <c r="J19"/>
  <c r="J21"/>
  <c r="J23"/>
  <c r="J25"/>
  <c r="J27"/>
  <c r="J29"/>
  <c r="J31"/>
  <c r="J33"/>
  <c r="J35"/>
  <c r="J10"/>
  <c r="H12"/>
  <c r="H18"/>
  <c r="H24"/>
  <c r="H28"/>
  <c r="H34"/>
  <c r="H11"/>
  <c r="H13"/>
  <c r="H15"/>
  <c r="H17"/>
  <c r="H19"/>
  <c r="H21"/>
  <c r="H23"/>
  <c r="H25"/>
  <c r="H27"/>
  <c r="H29"/>
  <c r="H31"/>
  <c r="H33"/>
  <c r="H35"/>
  <c r="H10"/>
  <c r="H14"/>
  <c r="H16"/>
  <c r="H20"/>
  <c r="H22"/>
  <c r="H26"/>
  <c r="H30"/>
  <c r="H32"/>
  <c r="H36"/>
  <c r="H7" i="4"/>
  <c r="D12" i="11"/>
  <c r="D14"/>
  <c r="D16"/>
  <c r="D18"/>
  <c r="D20"/>
  <c r="D22"/>
  <c r="D24"/>
  <c r="D26"/>
  <c r="D28"/>
  <c r="D30"/>
  <c r="D32"/>
  <c r="D34"/>
  <c r="D36"/>
  <c r="D11"/>
  <c r="D13"/>
  <c r="D15"/>
  <c r="D17"/>
  <c r="D19"/>
  <c r="D21"/>
  <c r="D23"/>
  <c r="D25"/>
  <c r="D27"/>
  <c r="D29"/>
  <c r="D31"/>
  <c r="D33"/>
  <c r="D35"/>
  <c r="D10"/>
  <c r="P11"/>
  <c r="F14" i="2"/>
  <c r="N37" i="11" l="1"/>
  <c r="L37"/>
  <c r="J37"/>
  <c r="H37"/>
  <c r="P32"/>
  <c r="P36"/>
  <c r="P28"/>
  <c r="P34"/>
  <c r="P30"/>
  <c r="P26"/>
  <c r="P22"/>
  <c r="P18"/>
  <c r="P14"/>
  <c r="P10"/>
  <c r="P33"/>
  <c r="P29"/>
  <c r="P25"/>
  <c r="P21"/>
  <c r="P17"/>
  <c r="P13"/>
  <c r="D37"/>
  <c r="P24"/>
  <c r="P20"/>
  <c r="P16"/>
  <c r="P12"/>
  <c r="P35"/>
  <c r="P31"/>
  <c r="P27"/>
  <c r="P23"/>
  <c r="P19"/>
  <c r="P15"/>
  <c r="L29" i="2"/>
  <c r="C25" i="46"/>
  <c r="O11" i="8"/>
  <c r="L33" l="1"/>
  <c r="D33"/>
  <c r="J33"/>
  <c r="H33"/>
  <c r="N33"/>
  <c r="F33"/>
  <c r="D11"/>
  <c r="O32"/>
  <c r="S22" i="27"/>
  <c r="R22"/>
  <c r="T22"/>
  <c r="P37" i="11"/>
  <c r="L11" i="8"/>
  <c r="F11"/>
  <c r="J11"/>
  <c r="N11"/>
  <c r="H11"/>
  <c r="P33" l="1"/>
  <c r="N32"/>
  <c r="H32"/>
  <c r="D32"/>
  <c r="F32"/>
  <c r="J32"/>
  <c r="L32"/>
  <c r="P11"/>
  <c r="K14" i="2"/>
  <c r="J14" s="1"/>
  <c r="P32" i="8" l="1"/>
  <c r="H14" i="2"/>
  <c r="M25" i="8" l="1"/>
  <c r="K25"/>
  <c r="I25"/>
  <c r="G25"/>
  <c r="E25"/>
  <c r="C25"/>
  <c r="K8" i="4"/>
  <c r="M8" s="1"/>
  <c r="K9"/>
  <c r="M9" s="1"/>
  <c r="K7"/>
  <c r="I9"/>
  <c r="I8"/>
  <c r="I7"/>
  <c r="I29" i="2"/>
  <c r="G29"/>
  <c r="E29"/>
  <c r="D29"/>
  <c r="C29"/>
  <c r="C10" i="49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9"/>
  <c r="C10" i="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2"/>
  <c r="E34"/>
  <c r="E35"/>
  <c r="E9"/>
  <c r="C7" i="7"/>
  <c r="E7"/>
  <c r="C8"/>
  <c r="E8"/>
  <c r="C9"/>
  <c r="E9"/>
  <c r="C10"/>
  <c r="E10"/>
  <c r="C11"/>
  <c r="E11"/>
  <c r="C12"/>
  <c r="E12"/>
  <c r="G25" i="46"/>
  <c r="E31" i="50"/>
  <c r="E10" i="49" s="1"/>
  <c r="E32" i="50"/>
  <c r="E11" i="49" s="1"/>
  <c r="E33" i="50"/>
  <c r="E12" i="49" s="1"/>
  <c r="E34" i="50"/>
  <c r="E13" i="49" s="1"/>
  <c r="E35" i="50"/>
  <c r="E14" i="49" s="1"/>
  <c r="E36" i="50"/>
  <c r="E15" i="49" s="1"/>
  <c r="E37" i="50"/>
  <c r="E16" i="49" s="1"/>
  <c r="E38" i="50"/>
  <c r="E17" i="49" s="1"/>
  <c r="E39" i="50"/>
  <c r="E18" i="49" s="1"/>
  <c r="E40" i="50"/>
  <c r="E19" i="49" s="1"/>
  <c r="E41" i="50"/>
  <c r="E20" i="49" s="1"/>
  <c r="E42" i="50"/>
  <c r="E21" i="49" s="1"/>
  <c r="E43" i="50"/>
  <c r="E22" i="49" s="1"/>
  <c r="E44" i="50"/>
  <c r="E23" i="49" s="1"/>
  <c r="E45" i="50"/>
  <c r="E24" i="49" s="1"/>
  <c r="E46" i="50"/>
  <c r="E25" i="49" s="1"/>
  <c r="E47" i="50"/>
  <c r="E26" i="49" s="1"/>
  <c r="E48" i="50"/>
  <c r="E27" i="49" s="1"/>
  <c r="E49" i="50"/>
  <c r="E28" i="49" s="1"/>
  <c r="E50" i="50"/>
  <c r="E29" i="49" s="1"/>
  <c r="E51" i="50"/>
  <c r="E30" i="49" s="1"/>
  <c r="E52" i="50"/>
  <c r="E31" i="49" s="1"/>
  <c r="E53" i="50"/>
  <c r="E32" i="49" s="1"/>
  <c r="E54" i="50"/>
  <c r="E33" i="49" s="1"/>
  <c r="E55" i="50"/>
  <c r="E34" i="49" s="1"/>
  <c r="E56" i="50"/>
  <c r="E35" i="49" s="1"/>
  <c r="E30" i="50"/>
  <c r="E9" i="49" s="1"/>
  <c r="E17" i="50"/>
  <c r="E18"/>
  <c r="E19"/>
  <c r="E20"/>
  <c r="E21"/>
  <c r="E22"/>
  <c r="E23"/>
  <c r="E24"/>
  <c r="E25"/>
  <c r="E26"/>
  <c r="E16"/>
  <c r="G16" s="1"/>
  <c r="H16" s="1"/>
  <c r="E12"/>
  <c r="E11"/>
  <c r="E10"/>
  <c r="G10" s="1"/>
  <c r="H10" s="1"/>
  <c r="D25" i="46"/>
  <c r="E25"/>
  <c r="F25"/>
  <c r="P8" i="4" l="1"/>
  <c r="C36" i="10"/>
  <c r="D10" s="1"/>
  <c r="C13" i="7"/>
  <c r="D8" s="1"/>
  <c r="G10"/>
  <c r="N9" i="4"/>
  <c r="O9"/>
  <c r="G12" i="7"/>
  <c r="G11"/>
  <c r="J8" i="4"/>
  <c r="J9"/>
  <c r="P7"/>
  <c r="L9"/>
  <c r="L8"/>
  <c r="D35" i="10"/>
  <c r="O25" i="8"/>
  <c r="L25" s="1"/>
  <c r="G9" i="7"/>
  <c r="G8"/>
  <c r="G7"/>
  <c r="E36" i="10"/>
  <c r="J25" i="46"/>
  <c r="H25"/>
  <c r="K25"/>
  <c r="I25"/>
  <c r="F8" i="7"/>
  <c r="M7" i="4"/>
  <c r="O7"/>
  <c r="N7"/>
  <c r="K29" i="2"/>
  <c r="J29" s="1"/>
  <c r="F29"/>
  <c r="O8" i="4"/>
  <c r="P9"/>
  <c r="N8"/>
  <c r="C14" i="48"/>
  <c r="G19"/>
  <c r="G24"/>
  <c r="C26"/>
  <c r="G37"/>
  <c r="K37"/>
  <c r="C41"/>
  <c r="G44"/>
  <c r="K42" l="1"/>
  <c r="D25" i="8"/>
  <c r="F32" i="10"/>
  <c r="F31"/>
  <c r="D12" i="7"/>
  <c r="D7"/>
  <c r="D10"/>
  <c r="D11"/>
  <c r="D9"/>
  <c r="D26" i="10"/>
  <c r="D34"/>
  <c r="D18"/>
  <c r="D30"/>
  <c r="D22"/>
  <c r="D14"/>
  <c r="D32"/>
  <c r="D28"/>
  <c r="D24"/>
  <c r="D20"/>
  <c r="D16"/>
  <c r="D12"/>
  <c r="J7" i="4"/>
  <c r="F17" i="10"/>
  <c r="F33"/>
  <c r="F18"/>
  <c r="H25" i="8"/>
  <c r="F25"/>
  <c r="L7" i="4"/>
  <c r="D33" i="10"/>
  <c r="D31"/>
  <c r="D29"/>
  <c r="D27"/>
  <c r="D25"/>
  <c r="D23"/>
  <c r="D21"/>
  <c r="D19"/>
  <c r="D17"/>
  <c r="D15"/>
  <c r="D13"/>
  <c r="D11"/>
  <c r="D9"/>
  <c r="F25"/>
  <c r="F10"/>
  <c r="F34"/>
  <c r="N25" i="8"/>
  <c r="J25"/>
  <c r="F10" i="7"/>
  <c r="F12"/>
  <c r="F7"/>
  <c r="F11"/>
  <c r="F26" i="10"/>
  <c r="F9"/>
  <c r="F29"/>
  <c r="F21"/>
  <c r="F13"/>
  <c r="F14"/>
  <c r="F22"/>
  <c r="F30"/>
  <c r="F35"/>
  <c r="F27"/>
  <c r="F23"/>
  <c r="F19"/>
  <c r="F15"/>
  <c r="F11"/>
  <c r="F12"/>
  <c r="F16"/>
  <c r="F20"/>
  <c r="F24"/>
  <c r="F28"/>
  <c r="F9" i="7"/>
  <c r="G13"/>
  <c r="H29" i="2"/>
  <c r="D13" i="7" l="1"/>
  <c r="F13"/>
  <c r="D36" i="10"/>
  <c r="P25" i="8"/>
  <c r="H29" i="48"/>
  <c r="H30"/>
  <c r="D26"/>
  <c r="F36" i="10"/>
  <c r="D14" i="48"/>
  <c r="L10"/>
  <c r="H11"/>
  <c r="D12"/>
  <c r="L12"/>
  <c r="H13"/>
  <c r="H14"/>
  <c r="H15"/>
  <c r="H16"/>
  <c r="H17"/>
  <c r="H18"/>
  <c r="D19"/>
  <c r="H19"/>
  <c r="D20"/>
  <c r="D21"/>
  <c r="D22"/>
  <c r="L22"/>
  <c r="H23"/>
  <c r="D24"/>
  <c r="H24"/>
  <c r="D25"/>
  <c r="L26"/>
  <c r="L27"/>
  <c r="L28"/>
  <c r="L29"/>
  <c r="H31"/>
  <c r="D31"/>
  <c r="L31"/>
  <c r="H33"/>
  <c r="D33"/>
  <c r="L33"/>
  <c r="H35"/>
  <c r="D35"/>
  <c r="L35"/>
  <c r="L36"/>
  <c r="D38"/>
  <c r="H40"/>
  <c r="H41"/>
  <c r="D41"/>
  <c r="H43"/>
  <c r="L42"/>
  <c r="H44"/>
  <c r="H10"/>
  <c r="D11"/>
  <c r="L11"/>
  <c r="H12"/>
  <c r="D13"/>
  <c r="L13"/>
  <c r="L14"/>
  <c r="L15"/>
  <c r="L16"/>
  <c r="L17"/>
  <c r="L18"/>
  <c r="L19"/>
  <c r="L20"/>
  <c r="L21"/>
  <c r="H22"/>
  <c r="D23"/>
  <c r="L23"/>
  <c r="L24"/>
  <c r="L25"/>
  <c r="H27"/>
  <c r="H28"/>
  <c r="D30"/>
  <c r="L30"/>
  <c r="H32"/>
  <c r="D32"/>
  <c r="L32"/>
  <c r="H34"/>
  <c r="D34"/>
  <c r="L34"/>
  <c r="H36"/>
  <c r="D36"/>
  <c r="D37"/>
  <c r="D39"/>
  <c r="D40"/>
  <c r="H42"/>
  <c r="H37"/>
  <c r="L37"/>
  <c r="G59" i="50" l="1"/>
  <c r="H59" s="1"/>
  <c r="C57"/>
  <c r="G56"/>
  <c r="H56" s="1"/>
  <c r="G54"/>
  <c r="H54" s="1"/>
  <c r="G52"/>
  <c r="H52" s="1"/>
  <c r="G50"/>
  <c r="H50" s="1"/>
  <c r="G48"/>
  <c r="H48" s="1"/>
  <c r="G46"/>
  <c r="H46" s="1"/>
  <c r="G44"/>
  <c r="H44" s="1"/>
  <c r="G42"/>
  <c r="H42" s="1"/>
  <c r="G40"/>
  <c r="H40" s="1"/>
  <c r="G38"/>
  <c r="H38" s="1"/>
  <c r="G36"/>
  <c r="H36" s="1"/>
  <c r="G34"/>
  <c r="H34" s="1"/>
  <c r="G33"/>
  <c r="H33" s="1"/>
  <c r="G32"/>
  <c r="H32" s="1"/>
  <c r="E57"/>
  <c r="C27"/>
  <c r="G25"/>
  <c r="H25" s="1"/>
  <c r="G23"/>
  <c r="H23" s="1"/>
  <c r="G21"/>
  <c r="H21" s="1"/>
  <c r="G19"/>
  <c r="H19" s="1"/>
  <c r="G17"/>
  <c r="H17" s="1"/>
  <c r="C13"/>
  <c r="G12"/>
  <c r="H12" s="1"/>
  <c r="E13"/>
  <c r="E35" i="7"/>
  <c r="E33"/>
  <c r="E34"/>
  <c r="E32"/>
  <c r="E37"/>
  <c r="E36"/>
  <c r="C37"/>
  <c r="C36"/>
  <c r="C35"/>
  <c r="C33"/>
  <c r="C34"/>
  <c r="C32"/>
  <c r="H33" i="4"/>
  <c r="H32"/>
  <c r="F33"/>
  <c r="F32"/>
  <c r="D33"/>
  <c r="D32"/>
  <c r="K32"/>
  <c r="K33"/>
  <c r="K31"/>
  <c r="J33"/>
  <c r="G35" i="7" l="1"/>
  <c r="F31" i="4"/>
  <c r="L32"/>
  <c r="C38" i="7"/>
  <c r="D35" s="1"/>
  <c r="G37"/>
  <c r="G34"/>
  <c r="G36"/>
  <c r="G32"/>
  <c r="G33"/>
  <c r="J32" i="4"/>
  <c r="J31" s="1"/>
  <c r="P31"/>
  <c r="L33"/>
  <c r="N31"/>
  <c r="M31"/>
  <c r="O31"/>
  <c r="C61" i="50"/>
  <c r="D27" s="1"/>
  <c r="G13"/>
  <c r="H13" s="1"/>
  <c r="G57"/>
  <c r="H57" s="1"/>
  <c r="G11"/>
  <c r="H11" s="1"/>
  <c r="G18"/>
  <c r="H18" s="1"/>
  <c r="G20"/>
  <c r="H20" s="1"/>
  <c r="G22"/>
  <c r="H22" s="1"/>
  <c r="G24"/>
  <c r="H24" s="1"/>
  <c r="G26"/>
  <c r="H26" s="1"/>
  <c r="E27"/>
  <c r="E61" s="1"/>
  <c r="G31"/>
  <c r="H31" s="1"/>
  <c r="G35"/>
  <c r="H35" s="1"/>
  <c r="G37"/>
  <c r="H37" s="1"/>
  <c r="G39"/>
  <c r="H39" s="1"/>
  <c r="G41"/>
  <c r="H41" s="1"/>
  <c r="G43"/>
  <c r="H43" s="1"/>
  <c r="G45"/>
  <c r="H45" s="1"/>
  <c r="G47"/>
  <c r="H47" s="1"/>
  <c r="G49"/>
  <c r="H49" s="1"/>
  <c r="G51"/>
  <c r="H51" s="1"/>
  <c r="G53"/>
  <c r="H53" s="1"/>
  <c r="G55"/>
  <c r="H55" s="1"/>
  <c r="G30"/>
  <c r="H30" s="1"/>
  <c r="C36" i="49"/>
  <c r="D10" s="1"/>
  <c r="E36"/>
  <c r="F9" s="1"/>
  <c r="E38" i="7"/>
  <c r="F18" i="50" l="1"/>
  <c r="F20"/>
  <c r="F22"/>
  <c r="F24"/>
  <c r="F26"/>
  <c r="F17"/>
  <c r="F19"/>
  <c r="F21"/>
  <c r="F23"/>
  <c r="F25"/>
  <c r="F27"/>
  <c r="L31" i="4"/>
  <c r="D17" i="50"/>
  <c r="D25"/>
  <c r="D12"/>
  <c r="D21"/>
  <c r="D32"/>
  <c r="D42"/>
  <c r="D36"/>
  <c r="D50"/>
  <c r="D57"/>
  <c r="D20"/>
  <c r="D31"/>
  <c r="D39"/>
  <c r="D10"/>
  <c r="D13"/>
  <c r="D19"/>
  <c r="D23"/>
  <c r="D30"/>
  <c r="D34"/>
  <c r="D38"/>
  <c r="D46"/>
  <c r="D54"/>
  <c r="D16"/>
  <c r="D24"/>
  <c r="D35"/>
  <c r="D43"/>
  <c r="G38" i="7"/>
  <c r="D33"/>
  <c r="D36"/>
  <c r="D32"/>
  <c r="D37"/>
  <c r="D34"/>
  <c r="F33"/>
  <c r="F32"/>
  <c r="F36"/>
  <c r="F34"/>
  <c r="F37"/>
  <c r="F35"/>
  <c r="D35" i="49"/>
  <c r="D27"/>
  <c r="D19"/>
  <c r="D11"/>
  <c r="D31"/>
  <c r="D23"/>
  <c r="D15"/>
  <c r="D47" i="50"/>
  <c r="D51"/>
  <c r="D55"/>
  <c r="D40"/>
  <c r="D44"/>
  <c r="D48"/>
  <c r="D52"/>
  <c r="D56"/>
  <c r="D11"/>
  <c r="D18"/>
  <c r="D22"/>
  <c r="D26"/>
  <c r="D33"/>
  <c r="D37"/>
  <c r="D41"/>
  <c r="D45"/>
  <c r="D49"/>
  <c r="D53"/>
  <c r="D59"/>
  <c r="F31"/>
  <c r="F57"/>
  <c r="F45"/>
  <c r="F37"/>
  <c r="F53"/>
  <c r="F30"/>
  <c r="F32"/>
  <c r="F56"/>
  <c r="F16"/>
  <c r="F49"/>
  <c r="F41"/>
  <c r="G61"/>
  <c r="H61" s="1"/>
  <c r="F33"/>
  <c r="F59"/>
  <c r="F54"/>
  <c r="F12"/>
  <c r="F10"/>
  <c r="G27"/>
  <c r="H27" s="1"/>
  <c r="F52"/>
  <c r="F50"/>
  <c r="F48"/>
  <c r="F46"/>
  <c r="F44"/>
  <c r="F42"/>
  <c r="F40"/>
  <c r="F38"/>
  <c r="F36"/>
  <c r="F34"/>
  <c r="F55"/>
  <c r="F51"/>
  <c r="F47"/>
  <c r="F43"/>
  <c r="F39"/>
  <c r="F35"/>
  <c r="F11"/>
  <c r="F13"/>
  <c r="D33" i="49"/>
  <c r="D29"/>
  <c r="D25"/>
  <c r="D21"/>
  <c r="D17"/>
  <c r="D13"/>
  <c r="D9"/>
  <c r="F34"/>
  <c r="F32"/>
  <c r="F30"/>
  <c r="F28"/>
  <c r="F26"/>
  <c r="F24"/>
  <c r="F22"/>
  <c r="F20"/>
  <c r="F18"/>
  <c r="F16"/>
  <c r="F14"/>
  <c r="F12"/>
  <c r="F10"/>
  <c r="D34"/>
  <c r="D32"/>
  <c r="D30"/>
  <c r="D28"/>
  <c r="D26"/>
  <c r="D24"/>
  <c r="D22"/>
  <c r="D20"/>
  <c r="D18"/>
  <c r="D16"/>
  <c r="D14"/>
  <c r="D12"/>
  <c r="F35"/>
  <c r="F33"/>
  <c r="F31"/>
  <c r="F29"/>
  <c r="F27"/>
  <c r="F25"/>
  <c r="F23"/>
  <c r="F21"/>
  <c r="F19"/>
  <c r="F17"/>
  <c r="F15"/>
  <c r="F13"/>
  <c r="F11"/>
  <c r="O33" i="4"/>
  <c r="H31"/>
  <c r="D61" i="50" l="1"/>
  <c r="D38" i="7"/>
  <c r="F38"/>
  <c r="D36" i="49"/>
  <c r="F36"/>
  <c r="F61" i="50"/>
  <c r="D31" i="4"/>
  <c r="N33"/>
  <c r="P33"/>
  <c r="M33"/>
  <c r="F47" i="47" l="1"/>
  <c r="C48"/>
  <c r="D47" s="1"/>
  <c r="F40"/>
  <c r="E40"/>
  <c r="F39"/>
  <c r="E39"/>
  <c r="F38"/>
  <c r="E38"/>
  <c r="F34"/>
  <c r="C35"/>
  <c r="D34" s="1"/>
  <c r="F27"/>
  <c r="E27"/>
  <c r="F26"/>
  <c r="E26"/>
  <c r="F25"/>
  <c r="E25"/>
  <c r="F22"/>
  <c r="E22"/>
  <c r="E20"/>
  <c r="E19"/>
  <c r="E18"/>
  <c r="D13"/>
  <c r="F12"/>
  <c r="E12"/>
  <c r="E11"/>
  <c r="F9"/>
  <c r="E9"/>
  <c r="O11" i="51" l="1"/>
  <c r="G22" i="27"/>
  <c r="H22" s="1"/>
  <c r="D30" i="47"/>
  <c r="D31"/>
  <c r="D44"/>
  <c r="D46"/>
  <c r="D33"/>
  <c r="D43"/>
  <c r="D45"/>
  <c r="D32"/>
  <c r="E13"/>
  <c r="F31"/>
  <c r="F32"/>
  <c r="F33"/>
  <c r="F43"/>
  <c r="F44"/>
  <c r="F45"/>
  <c r="F46"/>
  <c r="K22" i="27" l="1"/>
  <c r="I22"/>
  <c r="J22"/>
  <c r="D35" i="47"/>
  <c r="F35"/>
  <c r="D48"/>
  <c r="F48"/>
  <c r="E35" i="1" l="1"/>
  <c r="E18"/>
  <c r="G32" i="45" l="1"/>
  <c r="H32" s="1"/>
  <c r="G33"/>
  <c r="H33" s="1"/>
  <c r="G34"/>
  <c r="H34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8"/>
  <c r="H48" s="1"/>
  <c r="G49"/>
  <c r="H49" s="1"/>
  <c r="G50"/>
  <c r="H50" s="1"/>
  <c r="G52"/>
  <c r="H52" s="1"/>
  <c r="G53"/>
  <c r="H53" s="1"/>
  <c r="G54"/>
  <c r="H54" s="1"/>
  <c r="G56"/>
  <c r="H56" s="1"/>
  <c r="G17"/>
  <c r="H17" s="1"/>
  <c r="G19"/>
  <c r="H19" s="1"/>
  <c r="G21"/>
  <c r="H21" s="1"/>
  <c r="G23"/>
  <c r="H23" s="1"/>
  <c r="G25"/>
  <c r="H25" s="1"/>
  <c r="G26"/>
  <c r="H26" s="1"/>
  <c r="G12"/>
  <c r="H12" s="1"/>
  <c r="C57"/>
  <c r="G55"/>
  <c r="H55" s="1"/>
  <c r="G51"/>
  <c r="H51" s="1"/>
  <c r="G47"/>
  <c r="H47" s="1"/>
  <c r="G35"/>
  <c r="H35" s="1"/>
  <c r="G31"/>
  <c r="H31" s="1"/>
  <c r="C27"/>
  <c r="G24"/>
  <c r="H24" s="1"/>
  <c r="G22"/>
  <c r="H22" s="1"/>
  <c r="G20"/>
  <c r="H20" s="1"/>
  <c r="G18"/>
  <c r="H18" s="1"/>
  <c r="C13"/>
  <c r="G11"/>
  <c r="H11" s="1"/>
  <c r="F11" i="1"/>
  <c r="G10" i="45" l="1"/>
  <c r="H10" s="1"/>
  <c r="E27"/>
  <c r="G27" s="1"/>
  <c r="H27" s="1"/>
  <c r="E13"/>
  <c r="G13" s="1"/>
  <c r="H13" s="1"/>
  <c r="E57"/>
  <c r="C61"/>
  <c r="G30"/>
  <c r="H30" s="1"/>
  <c r="G16"/>
  <c r="H16" s="1"/>
  <c r="G59"/>
  <c r="H59" s="1"/>
  <c r="G57" l="1"/>
  <c r="H57" s="1"/>
  <c r="D46"/>
  <c r="D16"/>
  <c r="D31"/>
  <c r="D27"/>
  <c r="D10"/>
  <c r="D57"/>
  <c r="D20"/>
  <c r="D39"/>
  <c r="D55"/>
  <c r="D13"/>
  <c r="D24"/>
  <c r="D35"/>
  <c r="D43"/>
  <c r="D50"/>
  <c r="D25"/>
  <c r="D19"/>
  <c r="D36"/>
  <c r="D45"/>
  <c r="D53"/>
  <c r="D11"/>
  <c r="D18"/>
  <c r="D22"/>
  <c r="D26"/>
  <c r="D33"/>
  <c r="D37"/>
  <c r="D41"/>
  <c r="D44"/>
  <c r="D48"/>
  <c r="D52"/>
  <c r="D59"/>
  <c r="D12"/>
  <c r="D17"/>
  <c r="D21"/>
  <c r="D32"/>
  <c r="D40"/>
  <c r="D49"/>
  <c r="D56"/>
  <c r="D23"/>
  <c r="D30"/>
  <c r="D34"/>
  <c r="D38"/>
  <c r="D42"/>
  <c r="D47"/>
  <c r="D51"/>
  <c r="D54"/>
  <c r="F27" l="1"/>
  <c r="F10"/>
  <c r="F33"/>
  <c r="F34"/>
  <c r="F12"/>
  <c r="F51"/>
  <c r="F23"/>
  <c r="F42"/>
  <c r="G61"/>
  <c r="H61" s="1"/>
  <c r="F18"/>
  <c r="F46"/>
  <c r="F50"/>
  <c r="F13"/>
  <c r="F19"/>
  <c r="F30"/>
  <c r="F38"/>
  <c r="F47"/>
  <c r="F54"/>
  <c r="F20"/>
  <c r="F41"/>
  <c r="F31"/>
  <c r="F35"/>
  <c r="F52"/>
  <c r="D61"/>
  <c r="F57"/>
  <c r="F17"/>
  <c r="F21"/>
  <c r="F25"/>
  <c r="F32"/>
  <c r="F36"/>
  <c r="F40"/>
  <c r="F45"/>
  <c r="F49"/>
  <c r="F53"/>
  <c r="F56"/>
  <c r="F16"/>
  <c r="F24"/>
  <c r="F37"/>
  <c r="F44"/>
  <c r="F26"/>
  <c r="F39"/>
  <c r="F22"/>
  <c r="F48"/>
  <c r="F59"/>
  <c r="F55"/>
  <c r="F11"/>
  <c r="F43"/>
  <c r="F61" l="1"/>
  <c r="D46" i="1" l="1"/>
  <c r="F40"/>
  <c r="E40"/>
  <c r="F39"/>
  <c r="E39"/>
  <c r="F38"/>
  <c r="E38"/>
  <c r="F30"/>
  <c r="D34"/>
  <c r="E27"/>
  <c r="F26"/>
  <c r="E26"/>
  <c r="E25"/>
  <c r="F22"/>
  <c r="E22"/>
  <c r="E20"/>
  <c r="E19"/>
  <c r="E15"/>
  <c r="D13"/>
  <c r="AG8" i="3" s="1"/>
  <c r="C13" i="1"/>
  <c r="F12"/>
  <c r="E12"/>
  <c r="E11"/>
  <c r="F9"/>
  <c r="E9"/>
  <c r="E13" l="1"/>
  <c r="D43"/>
  <c r="D45"/>
  <c r="D44"/>
  <c r="D32"/>
  <c r="D31"/>
  <c r="D33"/>
  <c r="F34"/>
  <c r="F47"/>
  <c r="D47" s="1"/>
  <c r="F43"/>
  <c r="F44"/>
  <c r="F45"/>
  <c r="F46"/>
  <c r="D30"/>
  <c r="F31"/>
  <c r="F32"/>
  <c r="F33"/>
  <c r="D48" l="1"/>
  <c r="D35"/>
  <c r="F48"/>
  <c r="F35"/>
  <c r="P32" i="4" l="1"/>
  <c r="O32"/>
  <c r="N32"/>
  <c r="M32"/>
</calcChain>
</file>

<file path=xl/sharedStrings.xml><?xml version="1.0" encoding="utf-8"?>
<sst xmlns="http://schemas.openxmlformats.org/spreadsheetml/2006/main" count="1331" uniqueCount="435">
  <si>
    <t>OCUPACION HOTELERA</t>
  </si>
  <si>
    <t>NO. DE CUARTOS</t>
  </si>
  <si>
    <t>CUARTOS NOCHE DISPONIBLES</t>
  </si>
  <si>
    <t>CUARTOS NOCHE OCUPADOS</t>
  </si>
  <si>
    <t>% DE OCUPACION</t>
  </si>
  <si>
    <t>% DE OCUPACION TODO INCLUIDO</t>
  </si>
  <si>
    <t>TOTAL</t>
  </si>
  <si>
    <t>NACIONALES</t>
  </si>
  <si>
    <t>EXTRANJEROS</t>
  </si>
  <si>
    <t>EUROPA</t>
  </si>
  <si>
    <t>SUDAMERICA</t>
  </si>
  <si>
    <t>ESTADOS UNIDOS</t>
  </si>
  <si>
    <t>RESTO DEL MUNDO</t>
  </si>
  <si>
    <t>GENERAL</t>
  </si>
  <si>
    <t xml:space="preserve">ESTADIA PROMEDIO </t>
  </si>
  <si>
    <t>TURISMO NACIONAL</t>
  </si>
  <si>
    <t>TURISMO INTERNACIONAL</t>
  </si>
  <si>
    <t>CUARTOS</t>
  </si>
  <si>
    <t>SUMAS</t>
  </si>
  <si>
    <t>Alemania</t>
  </si>
  <si>
    <t>Austria</t>
  </si>
  <si>
    <t>Dinamarca</t>
  </si>
  <si>
    <t>España</t>
  </si>
  <si>
    <t>Finlandia</t>
  </si>
  <si>
    <t>Francia</t>
  </si>
  <si>
    <t>Gran Bretaña</t>
  </si>
  <si>
    <t>Holanda</t>
  </si>
  <si>
    <t>Italia</t>
  </si>
  <si>
    <t>Noruega</t>
  </si>
  <si>
    <t>Portugal</t>
  </si>
  <si>
    <t>Suecia</t>
  </si>
  <si>
    <t>Suiza</t>
  </si>
  <si>
    <t>PAIS</t>
  </si>
  <si>
    <t>%</t>
  </si>
  <si>
    <t>SUMA</t>
  </si>
  <si>
    <t>AFLUENCIA DEL TURISMO</t>
  </si>
  <si>
    <t>PROCEDENCIA DEL TURISMO EXTRANJERO POR REGIONES</t>
  </si>
  <si>
    <t>PROCEDENCIA DEL TURISMO</t>
  </si>
  <si>
    <t xml:space="preserve"> DEL TURISMO EUROPEO</t>
  </si>
  <si>
    <t>REGION</t>
  </si>
  <si>
    <t>TURISTAS</t>
  </si>
  <si>
    <t>POR REGIONES</t>
  </si>
  <si>
    <t>RESUMEN COMPARATIVO MENSUAL</t>
  </si>
  <si>
    <t>Irlanda</t>
  </si>
  <si>
    <t>OCTUBRE</t>
  </si>
  <si>
    <t>NOVIEMBRE</t>
  </si>
  <si>
    <t>Rep. Checa</t>
  </si>
  <si>
    <t>Polonia</t>
  </si>
  <si>
    <t>VALOR</t>
  </si>
  <si>
    <t>CONCEPTO</t>
  </si>
  <si>
    <t>TARIFA PROMEDIO (pesos)</t>
  </si>
  <si>
    <t>DICIEMBRE</t>
  </si>
  <si>
    <t>AGOSTO</t>
  </si>
  <si>
    <t>SEPTIEMBRE</t>
  </si>
  <si>
    <t>CANT</t>
  </si>
  <si>
    <t>PAX</t>
  </si>
  <si>
    <t>Grecia</t>
  </si>
  <si>
    <t>Luxemburgo</t>
  </si>
  <si>
    <t>CUARTOS MES</t>
  </si>
  <si>
    <t>DISPONIBLES</t>
  </si>
  <si>
    <t>OCUPADOS</t>
  </si>
  <si>
    <t>MES</t>
  </si>
  <si>
    <t>NUMERO DE VISITANTES</t>
  </si>
  <si>
    <t>NACIONAL</t>
  </si>
  <si>
    <t>EXTRANJERO</t>
  </si>
  <si>
    <t>PROMEDIO</t>
  </si>
  <si>
    <t>ENERO</t>
  </si>
  <si>
    <t>FEBRERO</t>
  </si>
  <si>
    <t>MARZO</t>
  </si>
  <si>
    <t>ABRIL</t>
  </si>
  <si>
    <t>MAYO</t>
  </si>
  <si>
    <t>JUNIO</t>
  </si>
  <si>
    <t>JULIO</t>
  </si>
  <si>
    <t>1.- NORTE AMERICA</t>
  </si>
  <si>
    <t>Bahamas</t>
  </si>
  <si>
    <t>Bermudas</t>
  </si>
  <si>
    <t>Estados Unidos</t>
  </si>
  <si>
    <t>Cuba</t>
  </si>
  <si>
    <t>México</t>
  </si>
  <si>
    <t>Curacao</t>
  </si>
  <si>
    <t>Bulgaria</t>
  </si>
  <si>
    <t>Haiti</t>
  </si>
  <si>
    <t>Jamaica</t>
  </si>
  <si>
    <t>Puerto Rico</t>
  </si>
  <si>
    <t>Rep. Dominicana</t>
  </si>
  <si>
    <t>2.- CENTRO AMERICA</t>
  </si>
  <si>
    <t>Otros</t>
  </si>
  <si>
    <t>Belice</t>
  </si>
  <si>
    <t>Costa Rica</t>
  </si>
  <si>
    <t>El Salvador</t>
  </si>
  <si>
    <t>Hungria</t>
  </si>
  <si>
    <t>Guatemala</t>
  </si>
  <si>
    <t>Australia</t>
  </si>
  <si>
    <t>Nicaragua</t>
  </si>
  <si>
    <t>Nueva Zelanda</t>
  </si>
  <si>
    <t>Islandia</t>
  </si>
  <si>
    <t>Mónaco</t>
  </si>
  <si>
    <t>China</t>
  </si>
  <si>
    <t>Filipinas</t>
  </si>
  <si>
    <t>Arabia</t>
  </si>
  <si>
    <t>Argentina</t>
  </si>
  <si>
    <t>India</t>
  </si>
  <si>
    <t>Bolivia</t>
  </si>
  <si>
    <t>Japón</t>
  </si>
  <si>
    <t>Rumania</t>
  </si>
  <si>
    <t>Brasil</t>
  </si>
  <si>
    <t>Paquistan</t>
  </si>
  <si>
    <t>Rusia</t>
  </si>
  <si>
    <t>Chile</t>
  </si>
  <si>
    <t>Turquia</t>
  </si>
  <si>
    <t>Slovenia</t>
  </si>
  <si>
    <t>Colombia</t>
  </si>
  <si>
    <t>Israel</t>
  </si>
  <si>
    <t>Ecuador</t>
  </si>
  <si>
    <t>Paraguay</t>
  </si>
  <si>
    <t>Peru</t>
  </si>
  <si>
    <t>Uruguay</t>
  </si>
  <si>
    <t>Venezuela</t>
  </si>
  <si>
    <t>Argelia</t>
  </si>
  <si>
    <t>Egipto</t>
  </si>
  <si>
    <t>Sudáfrica</t>
  </si>
  <si>
    <t>GRAN TOTAL</t>
  </si>
  <si>
    <t>PARA LA RIVIERA MAYA</t>
  </si>
  <si>
    <t>PRINCIPALES MERCADOS</t>
  </si>
  <si>
    <t xml:space="preserve">COMPARATIVO DE PROCEDENCIA DEL TURISMO </t>
  </si>
  <si>
    <t>ACUMULADO ANUAL</t>
  </si>
  <si>
    <t>ENE-FEB</t>
  </si>
  <si>
    <t>ENE-MAR</t>
  </si>
  <si>
    <t>ENE-ABR</t>
  </si>
  <si>
    <t>ENE-MAY</t>
  </si>
  <si>
    <t>ENE-JUN</t>
  </si>
  <si>
    <t>ENE-JUL</t>
  </si>
  <si>
    <t>ENE-AGO</t>
  </si>
  <si>
    <t>ENE-SEP</t>
  </si>
  <si>
    <t>ENE-OCT</t>
  </si>
  <si>
    <t>ENE-NOV</t>
  </si>
  <si>
    <t>ENE-DIC</t>
  </si>
  <si>
    <t>ENE-SEPT</t>
  </si>
  <si>
    <t>PROCEDENCIA DEL TURISMO POR REGIONES</t>
  </si>
  <si>
    <t>E. UNIDOS</t>
  </si>
  <si>
    <t>GRAFICA</t>
  </si>
  <si>
    <t xml:space="preserve">  </t>
  </si>
  <si>
    <t xml:space="preserve"> </t>
  </si>
  <si>
    <t xml:space="preserve">PROCEDENCIA DE VISITANTES </t>
  </si>
  <si>
    <t>A LA RIVIERA MAYA</t>
  </si>
  <si>
    <t>NORTE AMERICA</t>
  </si>
  <si>
    <t>OTROS PAISES</t>
  </si>
  <si>
    <t>Bélgica</t>
  </si>
  <si>
    <t>Canadá</t>
  </si>
  <si>
    <t>BAROMETRO TURÍSTICO DE LA RIVIERA MAYA</t>
  </si>
  <si>
    <t>DE LA RIVIERA MAYA</t>
  </si>
  <si>
    <t>Elaborado por:</t>
  </si>
  <si>
    <t>de la Riviera Maya.</t>
  </si>
  <si>
    <t>CANADÁ</t>
  </si>
  <si>
    <t>BAROMETRO TURÍSTICO RIVIERA MAYA</t>
  </si>
  <si>
    <t>PRODUCCIÓN CUARTOS NOCHE</t>
  </si>
  <si>
    <t>Ctos. Noche</t>
  </si>
  <si>
    <t>PRINCIPALES MERCADOS POR REGIONES</t>
  </si>
  <si>
    <t>Participación %</t>
  </si>
  <si>
    <t>VARIACIÓN</t>
  </si>
  <si>
    <t>MÉXICO</t>
  </si>
  <si>
    <t>AFLUENCIA</t>
  </si>
  <si>
    <t>% VAR.</t>
  </si>
  <si>
    <t>RIU YUCATAN</t>
  </si>
  <si>
    <t>RIU TEQUILA</t>
  </si>
  <si>
    <t>HOTELES</t>
  </si>
  <si>
    <t>AKUMAL</t>
  </si>
  <si>
    <t>PAAMUL</t>
  </si>
  <si>
    <t>PLAYA DEL CARMEN</t>
  </si>
  <si>
    <t>PUERTO AVENTURAS</t>
  </si>
  <si>
    <t>PUNTA MAROMA</t>
  </si>
  <si>
    <t>TULUM</t>
  </si>
  <si>
    <t>XPU-HA</t>
  </si>
  <si>
    <t>BARCELO MAYA BEACH</t>
  </si>
  <si>
    <t>PLAYA DEL SECRETO</t>
  </si>
  <si>
    <t>PLAYA PARAISO</t>
  </si>
  <si>
    <t>PLAYACAR</t>
  </si>
  <si>
    <t>KANTENAH</t>
  </si>
  <si>
    <t>EL DORADO ROYALE</t>
  </si>
  <si>
    <t>PUNTA BRAVA</t>
  </si>
  <si>
    <t>RIU PLAYACAR</t>
  </si>
  <si>
    <t>IBEROSTAR PARAISO DEL MAR</t>
  </si>
  <si>
    <t>IBEROSTAR PARAISO BEACH</t>
  </si>
  <si>
    <t>CATEGORIA</t>
  </si>
  <si>
    <t>4 Estrellas</t>
  </si>
  <si>
    <t>5 Estrellas</t>
  </si>
  <si>
    <t>Gran Turismo</t>
  </si>
  <si>
    <t>TANKAH</t>
  </si>
  <si>
    <t>PUNTA BETE XCALACOCO</t>
  </si>
  <si>
    <t>COBA</t>
  </si>
  <si>
    <t>XCARET</t>
  </si>
  <si>
    <t>GRAN PORTO REAL</t>
  </si>
  <si>
    <t>HIDDEN BEACH RESORT</t>
  </si>
  <si>
    <t>INVENTARIO DE ESTABLECIMIENTOS DE HOSPEDAJE</t>
  </si>
  <si>
    <t>LISTADO DE ESTABLECIMIENTOS DE HOSPEDAJE</t>
  </si>
  <si>
    <t>TOTAL PLAN  ALL INCLUSIVE</t>
  </si>
  <si>
    <t>TOTAL PLAN  EUROPEO</t>
  </si>
  <si>
    <t>POR PLAN DE HOSPEDAJE DE LA RIVIERA MAYA</t>
  </si>
  <si>
    <t>IBEROSTAR PARAISO LINDO</t>
  </si>
  <si>
    <t>THE REEF PLAYACAR</t>
  </si>
  <si>
    <t>EN LA RIVIERA MAYA POR LOCALIDAD</t>
  </si>
  <si>
    <t>LOCALIDAD</t>
  </si>
  <si>
    <t>BARCELO MAYA CARIBBEAN</t>
  </si>
  <si>
    <t># Htls.</t>
  </si>
  <si>
    <t>Cuartos</t>
  </si>
  <si>
    <t>VIVA WYNDHAM AZTECA</t>
  </si>
  <si>
    <t>VIVA WYNDHAM MAYA</t>
  </si>
  <si>
    <t>PLAYACAR PALACE</t>
  </si>
  <si>
    <t>IBEROSTAR PARAISO MAYA</t>
  </si>
  <si>
    <t>SIAN KA'AN</t>
  </si>
  <si>
    <t xml:space="preserve">PUNTA ALLEN </t>
  </si>
  <si>
    <t>EL DORADO SEASIDE SUITES</t>
  </si>
  <si>
    <t>RIU LUPITA</t>
  </si>
  <si>
    <t>GRAND PALADIUM COLONIAL</t>
  </si>
  <si>
    <t>GRAND PALADIUM KANTENAH</t>
  </si>
  <si>
    <t>GRAND PALADIUM RIVIERA</t>
  </si>
  <si>
    <t>GRAND PALADIUM WHITE SAND</t>
  </si>
  <si>
    <t>PRODUCCIÓN CUARTOS NOCHE POR REGIONES</t>
  </si>
  <si>
    <t>BARCELO MAYA COLONIAL BEACH</t>
  </si>
  <si>
    <t>BARCELO MAYA TROPICAL BEACH</t>
  </si>
  <si>
    <t>RIU PALACE RIVIERA MAYA</t>
  </si>
  <si>
    <t>HOTELES  ALL INCLUSIVE</t>
  </si>
  <si>
    <t>Acumulado</t>
  </si>
  <si>
    <t>CATALONIA PLAYA MAROMA</t>
  </si>
  <si>
    <t>ENE</t>
  </si>
  <si>
    <t>FEB</t>
  </si>
  <si>
    <t>MAR</t>
  </si>
  <si>
    <t>ABR</t>
  </si>
  <si>
    <t>MAY</t>
  </si>
  <si>
    <t>JUL</t>
  </si>
  <si>
    <t>JUN</t>
  </si>
  <si>
    <t>AGO</t>
  </si>
  <si>
    <t>SEPT</t>
  </si>
  <si>
    <t>OCT</t>
  </si>
  <si>
    <t>NOV</t>
  </si>
  <si>
    <t>DIC</t>
  </si>
  <si>
    <t>Total</t>
  </si>
  <si>
    <t>SECRETS CAPRI</t>
  </si>
  <si>
    <t xml:space="preserve">Fideicomiso de Promoción Turística </t>
  </si>
  <si>
    <t>Panamá</t>
  </si>
  <si>
    <t xml:space="preserve">FIDEICOMISO DE PROMOCIÓN TURÍSTICA </t>
  </si>
  <si>
    <t>PAÍS</t>
  </si>
  <si>
    <t>IBEROSTAR GRAN PARAISO</t>
  </si>
  <si>
    <t>BLUE BAY GRAND ESMERALDA</t>
  </si>
  <si>
    <t xml:space="preserve">CATEGORIA </t>
  </si>
  <si>
    <t>1 ESTRELLA</t>
  </si>
  <si>
    <t>2 ESTRELLAS</t>
  </si>
  <si>
    <t xml:space="preserve">3 ESTRELLAS </t>
  </si>
  <si>
    <t>4 ESTRELLAS</t>
  </si>
  <si>
    <t>5 ESTRELLAS</t>
  </si>
  <si>
    <t>CATEGORIA ESPECIAL</t>
  </si>
  <si>
    <t>GRAN TURISMO</t>
  </si>
  <si>
    <t>OTROS</t>
  </si>
  <si>
    <t>PLAN DE HOSPEDAJE</t>
  </si>
  <si>
    <t xml:space="preserve">TOTAL </t>
  </si>
  <si>
    <t>VALENTIN IMPERIAL MAYA</t>
  </si>
  <si>
    <t>BARCELO MAYA PALACE</t>
  </si>
  <si>
    <t>GRAND RIVIERA &amp; SUNSET PRINCESS</t>
  </si>
  <si>
    <t>GRAND SIRENIS MAYAN BEACH</t>
  </si>
  <si>
    <t>GRAND SIRENIS RIVIERA MAYA</t>
  </si>
  <si>
    <t>GRAN BAHIA PRINCIPE AKUMAL</t>
  </si>
  <si>
    <t>GRAN BAHIA PRINCIPE COBA</t>
  </si>
  <si>
    <t>GRAN BAHIA PRINCIPE TULUM</t>
  </si>
  <si>
    <t>OCCIDENTAL ROYAL HIDEAWAY</t>
  </si>
  <si>
    <t>EUROPA (Principales países)</t>
  </si>
  <si>
    <t>SUDAMERICA (Principales países)</t>
  </si>
  <si>
    <t xml:space="preserve"> DESGLOSE DE PROCEDENCIA GEOGRÁFICA</t>
  </si>
  <si>
    <t>Perú</t>
  </si>
  <si>
    <t>de Establecimientos de Hospedaje de la Riviera Maya, correspondientes al mismo mes.</t>
  </si>
  <si>
    <t xml:space="preserve"> No. DE PERSONAS</t>
  </si>
  <si>
    <t>DESGLOSE DE PROCEDENCIA GEOGRÁFICA</t>
  </si>
  <si>
    <t>DEL TURISMO EUROPEO</t>
  </si>
  <si>
    <t>REGIÓN</t>
  </si>
  <si>
    <t>DREAMS PUERTO AVENTURAS</t>
  </si>
  <si>
    <t>Categoria Especial</t>
  </si>
  <si>
    <t>GRAND VELAS</t>
  </si>
  <si>
    <t>HACIENDA TRES RÍOS</t>
  </si>
  <si>
    <t>RIU PALACE MÉXICO</t>
  </si>
  <si>
    <t>SECRETS MAROMA</t>
  </si>
  <si>
    <r>
      <t xml:space="preserve">Nota: Los porcentajes en esta tabla, están calculados en base </t>
    </r>
    <r>
      <rPr>
        <b/>
        <i/>
        <sz val="10"/>
        <rFont val="Calibri"/>
        <family val="2"/>
      </rPr>
      <t>al total de la afluencia turística</t>
    </r>
    <r>
      <rPr>
        <sz val="10"/>
        <rFont val="Calibri"/>
        <family val="2"/>
      </rPr>
      <t xml:space="preserve"> a la Riviera Maya.</t>
    </r>
  </si>
  <si>
    <t>RANGO</t>
  </si>
  <si>
    <t>1 a 100</t>
  </si>
  <si>
    <t>101 a + de  400</t>
  </si>
  <si>
    <t xml:space="preserve">EXTRANJEROS </t>
  </si>
  <si>
    <t>OCUPACIÓN HOTELERA DIARIA</t>
  </si>
  <si>
    <t>DIA</t>
  </si>
  <si>
    <t>OCUPACION GENERAL</t>
  </si>
  <si>
    <t>OCUPACION PLAYACAR</t>
  </si>
  <si>
    <t>OCUPACION PLAYA DEL CARMEN</t>
  </si>
  <si>
    <t>OCUPACION PLAN EUROPEO</t>
  </si>
  <si>
    <t>OCUPACION TODO INCLUIDO</t>
  </si>
  <si>
    <t>OCUP. HOTELES PEQUEÑOS</t>
  </si>
  <si>
    <t>No. DE CUARTOS</t>
  </si>
  <si>
    <t>ESTANCIA PROMEDIO</t>
  </si>
  <si>
    <t>% DE OCUPACIÓN</t>
  </si>
  <si>
    <t>EL DORADO MAROMA</t>
  </si>
  <si>
    <t xml:space="preserve">CATALONIA RIVIERA MAYA   </t>
  </si>
  <si>
    <t xml:space="preserve">CATALONIA ROYAL TULUM  </t>
  </si>
  <si>
    <t xml:space="preserve">CATALONIA YUCATAN BEACH </t>
  </si>
  <si>
    <t xml:space="preserve">DREAMS TULUM </t>
  </si>
  <si>
    <t xml:space="preserve">H10 OCEAN MAYA </t>
  </si>
  <si>
    <t>MUNDO</t>
  </si>
  <si>
    <t>FIDEICOMISO DE PROMOCIÓN TURÍSTICA RIVIERA MAYA</t>
  </si>
  <si>
    <t>CUARTOS NOCHE OCUPADOS MENSUAL</t>
  </si>
  <si>
    <t>COMPARATIVO CUARTOS NOCHE OCUPADOS</t>
  </si>
  <si>
    <t>3.- SUDAMERICA</t>
  </si>
  <si>
    <t>4.-CARIBE</t>
  </si>
  <si>
    <t>5.-OCEANIA</t>
  </si>
  <si>
    <t>6.- ASIA</t>
  </si>
  <si>
    <t>7.- AFRICA</t>
  </si>
  <si>
    <t>8.-EUROPA</t>
  </si>
  <si>
    <t>AZUL FIVES</t>
  </si>
  <si>
    <t>OCEAN BREEZE</t>
  </si>
  <si>
    <t xml:space="preserve">RESTO DEL MUNDO </t>
  </si>
  <si>
    <t>BEL AIR XPUHA</t>
  </si>
  <si>
    <t>GRAN BAHIA PRINCIPE SIAN KA'AN</t>
  </si>
  <si>
    <t>PARADISUS LA ESMERALDA</t>
  </si>
  <si>
    <t>PARADISUS LA PERLA</t>
  </si>
  <si>
    <t>THE ROYAL SUITES YUCATAN BY PALLADIUM</t>
  </si>
  <si>
    <t>CANADA</t>
  </si>
  <si>
    <t>MEXICO</t>
  </si>
  <si>
    <t>BLUE DIAMOND RIVIERA MAYA</t>
  </si>
  <si>
    <t>PROCEDENCIA DEL TURISMO EXTRANJERO POR REGIÓN</t>
  </si>
  <si>
    <t>CUARTOS NOCHE OCUPADOS ACUMULADO</t>
  </si>
  <si>
    <t>OASIS TULUM (antes Be live Riviera Maya)</t>
  </si>
  <si>
    <t>PAVO REAL BEACH RESORT</t>
  </si>
  <si>
    <t>FIDEICOMISO DE PROMOCION TURISTICA RIVIERA MAYA</t>
  </si>
  <si>
    <t>DEPARTAMENTO DE ESTADÍSTICA</t>
  </si>
  <si>
    <t>OCUPACIÓN HOTELERA MENSUAL</t>
  </si>
  <si>
    <t>SEP</t>
  </si>
  <si>
    <t>ACUMULADO</t>
  </si>
  <si>
    <t xml:space="preserve">OCUP. HOTELES PEQ. </t>
  </si>
  <si>
    <t>Corea</t>
  </si>
  <si>
    <t>Posición 2014</t>
  </si>
  <si>
    <t>ITALIA</t>
  </si>
  <si>
    <t>BÉLGICA</t>
  </si>
  <si>
    <t>ESPAÑA</t>
  </si>
  <si>
    <t>FRANCIA</t>
  </si>
  <si>
    <t>GRAN BRETAÑA</t>
  </si>
  <si>
    <t>HOLANDA</t>
  </si>
  <si>
    <t>RUSIA</t>
  </si>
  <si>
    <t>SUIZA</t>
  </si>
  <si>
    <t>ARGENTINA</t>
  </si>
  <si>
    <t>BRASIL</t>
  </si>
  <si>
    <t>CHILE</t>
  </si>
  <si>
    <t>TOTAL PRIN. MDOS.</t>
  </si>
  <si>
    <t>TOTAL DESTINO</t>
  </si>
  <si>
    <t>Ctos. Ocup.</t>
  </si>
  <si>
    <t>%PART.</t>
  </si>
  <si>
    <t>SUECIA</t>
  </si>
  <si>
    <t>HARD ROCK RIVIERA MAYA</t>
  </si>
  <si>
    <t>OCCIDENTAL ALLEGRO PLAYACAR</t>
  </si>
  <si>
    <t>OCCIDENTAL GRAND XCARET</t>
  </si>
  <si>
    <t>SEN SERENITY (antes ADONIS TULUM)</t>
  </si>
  <si>
    <t>GENERATIONS RIVIERA MAYA</t>
  </si>
  <si>
    <t>THE REEF COCO BEACH</t>
  </si>
  <si>
    <t>THE ROYAL IN PLAYA DEL CARMEN</t>
  </si>
  <si>
    <t>ALEMANIA</t>
  </si>
  <si>
    <t>2015-11</t>
  </si>
  <si>
    <t>2015-12</t>
  </si>
  <si>
    <t>2015-13</t>
  </si>
  <si>
    <t>2015-14</t>
  </si>
  <si>
    <t>COMPARATIVO OCUPACIÓN Y AFLUENCIA 2011-2015</t>
  </si>
  <si>
    <t>2011-2015</t>
  </si>
  <si>
    <t>TABLA DE OCUPACION HOTELERA AÑO 2015</t>
  </si>
  <si>
    <t>ENERO - DICIEMBRE      2 0 1 5</t>
  </si>
  <si>
    <t>2015-2014</t>
  </si>
  <si>
    <t>AÑO 2015</t>
  </si>
  <si>
    <t>DESGLOSE MENSUAL 2015</t>
  </si>
  <si>
    <t xml:space="preserve"> ENE 2015</t>
  </si>
  <si>
    <t xml:space="preserve"> FEB 2015</t>
  </si>
  <si>
    <t xml:space="preserve"> MAR 2015</t>
  </si>
  <si>
    <t xml:space="preserve"> ABR 2015</t>
  </si>
  <si>
    <t xml:space="preserve"> MAY 2015</t>
  </si>
  <si>
    <t xml:space="preserve"> JUN 2015</t>
  </si>
  <si>
    <t>PRIMER SEMESTRE 2015</t>
  </si>
  <si>
    <t>Posición 2015</t>
  </si>
  <si>
    <t>PRIMER SEMESTRE AÑO 2015</t>
  </si>
  <si>
    <t>2 0 1 5</t>
  </si>
  <si>
    <t>Acumulado Ene-Jun</t>
  </si>
  <si>
    <t>COLOMBIA</t>
  </si>
  <si>
    <t>COMPARATIVO POR PAISES DE LOS AÑOS 2015 VS 2014</t>
  </si>
  <si>
    <t>AKUMAL BAY RESORT</t>
  </si>
  <si>
    <t>PLATINUM YUCATAN PRINCESS</t>
  </si>
  <si>
    <t>401 Hoteles distribuidos en los direrentes Microdestinos de la Riviera Maya a lo largo de 120 kms. de costa</t>
  </si>
  <si>
    <t>OCUPACIÓN</t>
  </si>
  <si>
    <t>JUL 2015</t>
  </si>
  <si>
    <t>AGO 2015</t>
  </si>
  <si>
    <t>SEP 2015</t>
  </si>
  <si>
    <t>OCT 2015</t>
  </si>
  <si>
    <t xml:space="preserve">NOV 2015 </t>
  </si>
  <si>
    <t>DIC 2015</t>
  </si>
  <si>
    <t>SEGUNDO SEMESTRE AÑO 2015</t>
  </si>
  <si>
    <t>NOV 2015</t>
  </si>
  <si>
    <t>SEGUNDO SEMESTRE 2015</t>
  </si>
  <si>
    <t>Yanin Nuñez Franco</t>
  </si>
  <si>
    <t>GRAND SLAM FLY FISHING LODGE</t>
  </si>
  <si>
    <t>Gerente de Estadísticas</t>
  </si>
  <si>
    <t>Martes</t>
  </si>
  <si>
    <t>Miércoles</t>
  </si>
  <si>
    <t>Jueves</t>
  </si>
  <si>
    <t>Viernes</t>
  </si>
  <si>
    <t>Sábado</t>
  </si>
  <si>
    <t>Domingo</t>
  </si>
  <si>
    <t>Lunes</t>
  </si>
  <si>
    <t>N O V I E M B R E        2   0   1   5</t>
  </si>
  <si>
    <r>
      <t xml:space="preserve">El Barómetro Turístico de la Riviera Maya en su </t>
    </r>
    <r>
      <rPr>
        <b/>
        <sz val="10"/>
        <rFont val="Calibri"/>
        <family val="2"/>
        <scheme val="minor"/>
      </rPr>
      <t>Du</t>
    </r>
    <r>
      <rPr>
        <b/>
        <sz val="10"/>
        <rFont val="Calibri"/>
        <family val="2"/>
      </rPr>
      <t xml:space="preserve">centésima Decima cuarta </t>
    </r>
    <r>
      <rPr>
        <sz val="10"/>
        <rFont val="Calibri"/>
        <family val="2"/>
      </rPr>
      <t>edición correspondiente</t>
    </r>
  </si>
  <si>
    <t>MES  DE  NOVIEMBRE  DE  2015</t>
  </si>
  <si>
    <t>ENERO - NOVIEMBRE DE  2015</t>
  </si>
  <si>
    <t>ENERO - NOVIEMBRE</t>
  </si>
  <si>
    <t>N O V I E M B R E      D E      2  0  1  5</t>
  </si>
  <si>
    <t>N O V I E M B R E</t>
  </si>
  <si>
    <t>E N E R O - N O V I E M B R E</t>
  </si>
  <si>
    <t>N O V I E M B R E     2 0 1 5</t>
  </si>
  <si>
    <t>E N E R O - N O V I E M B R E       2 0 15</t>
  </si>
  <si>
    <t>NOVIEMBRE 2014</t>
  </si>
  <si>
    <t>NOVIEMBRE 2015</t>
  </si>
  <si>
    <t>ENE - NOV  2014</t>
  </si>
  <si>
    <t>ENE - NOV  2015</t>
  </si>
  <si>
    <t>ENERO - NOVIEMBRE 2015  VS  2014</t>
  </si>
  <si>
    <t>NOVIEMBRE  2014</t>
  </si>
  <si>
    <t>NOVIEMBRE   2015</t>
  </si>
  <si>
    <t>ENE-NOV  2014</t>
  </si>
  <si>
    <t>ENE-NOV  2015</t>
  </si>
  <si>
    <t>ENERO - NOVIEMBRE  2015  VS  2014</t>
  </si>
  <si>
    <t>E  N  E  R  O     -     N O V I E M B R E</t>
  </si>
  <si>
    <t>Acumulado Ene-Nov</t>
  </si>
  <si>
    <t>N O V I E M B R E      2  0  1  5</t>
  </si>
  <si>
    <r>
      <t>al mes de Noviembre del año 2015, fue elaborado con un muestreo de</t>
    </r>
    <r>
      <rPr>
        <b/>
        <sz val="10"/>
        <rFont val="Calibri"/>
        <family val="2"/>
      </rPr>
      <t xml:space="preserve"> 35,162 </t>
    </r>
    <r>
      <rPr>
        <sz val="10"/>
        <rFont val="Calibri"/>
        <family val="2"/>
      </rPr>
      <t>cuartos, que corresponde</t>
    </r>
  </si>
  <si>
    <r>
      <t>al</t>
    </r>
    <r>
      <rPr>
        <sz val="10"/>
        <rFont val="Calibri"/>
        <family val="2"/>
      </rPr>
      <t xml:space="preserve"> 82.56</t>
    </r>
    <r>
      <rPr>
        <b/>
        <sz val="10"/>
        <rFont val="Calibri"/>
        <family val="2"/>
      </rPr>
      <t>%</t>
    </r>
    <r>
      <rPr>
        <sz val="10"/>
        <rFont val="Calibri"/>
        <family val="2"/>
      </rPr>
      <t xml:space="preserve"> del total de cuartos existentes a la fecha, los cuales son </t>
    </r>
    <r>
      <rPr>
        <b/>
        <sz val="10"/>
        <rFont val="Calibri"/>
        <family val="2"/>
      </rPr>
      <t xml:space="preserve">42,589 </t>
    </r>
    <r>
      <rPr>
        <sz val="10"/>
        <rFont val="Calibri"/>
        <family val="2"/>
      </rPr>
      <t>de acuerdo al inventario</t>
    </r>
  </si>
  <si>
    <r>
      <t>Nota: Los principales mercados para Riviera Maya de Enero-Noviembre representan el</t>
    </r>
    <r>
      <rPr>
        <sz val="9"/>
        <rFont val="Calibri"/>
        <family val="2"/>
      </rPr>
      <t xml:space="preserve"> 96.01% del total de turistas que visitaron el destino.</t>
    </r>
  </si>
  <si>
    <t>SECRETS AKUMAL RIVIERA MAYA</t>
  </si>
  <si>
    <t>LAT 20 LIVE AQUA</t>
  </si>
  <si>
    <t xml:space="preserve">SANDOS PLAYACAR BEACH RESORTS </t>
  </si>
  <si>
    <t>SANDOS CARACOL ECO RESORTS</t>
  </si>
</sst>
</file>

<file path=xl/styles.xml><?xml version="1.0" encoding="utf-8"?>
<styleSheet xmlns="http://schemas.openxmlformats.org/spreadsheetml/2006/main">
  <numFmts count="10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0.0"/>
    <numFmt numFmtId="167" formatCode="0.0%"/>
    <numFmt numFmtId="168" formatCode="&quot;$&quot;\ #,##0.00"/>
    <numFmt numFmtId="169" formatCode="0.00_);\(0.00\)"/>
    <numFmt numFmtId="170" formatCode="0_);\(0\)"/>
    <numFmt numFmtId="171" formatCode="#,##0.0;[Red]\-#,##0.0"/>
    <numFmt numFmtId="172" formatCode="mmmm\ yyyy"/>
    <numFmt numFmtId="173" formatCode="#,##0.0;\-#,##0.0"/>
  </numFmts>
  <fonts count="8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9"/>
      <name val="Arial"/>
      <family val="2"/>
    </font>
    <font>
      <sz val="10"/>
      <color indexed="62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sz val="9"/>
      <name val="Calibri"/>
      <family val="2"/>
    </font>
    <font>
      <b/>
      <sz val="20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sz val="8"/>
      <color indexed="8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13"/>
      <name val="Calibri"/>
      <family val="2"/>
      <scheme val="minor"/>
    </font>
    <font>
      <b/>
      <sz val="10"/>
      <color indexed="19"/>
      <name val="Calibri"/>
      <family val="2"/>
      <scheme val="minor"/>
    </font>
    <font>
      <b/>
      <i/>
      <sz val="10"/>
      <color indexed="19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indexed="19"/>
      <name val="Calibri"/>
      <family val="2"/>
      <scheme val="minor"/>
    </font>
    <font>
      <sz val="7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theme="7" tint="0.39997558519241921"/>
      <name val="Arial"/>
      <family val="2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b/>
      <i/>
      <sz val="12"/>
      <color theme="4" tint="-0.499984740745262"/>
      <name val="Arial"/>
      <family val="2"/>
    </font>
    <font>
      <b/>
      <sz val="12"/>
      <color theme="4" tint="-0.249977111117893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2"/>
      <color theme="6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MS Sans Serif"/>
      <family val="2"/>
    </font>
    <font>
      <b/>
      <sz val="14"/>
      <color indexed="8"/>
      <name val="Calibri"/>
      <family val="2"/>
      <scheme val="minor"/>
    </font>
    <font>
      <b/>
      <i/>
      <sz val="11"/>
      <color indexed="56"/>
      <name val="Calibri"/>
      <family val="2"/>
      <scheme val="minor"/>
    </font>
    <font>
      <sz val="24"/>
      <name val="Calibri"/>
      <family val="2"/>
      <scheme val="minor"/>
    </font>
    <font>
      <b/>
      <sz val="22"/>
      <name val="Calibri"/>
      <family val="2"/>
      <scheme val="minor"/>
    </font>
    <font>
      <b/>
      <i/>
      <sz val="10"/>
      <name val="Arial"/>
      <family val="2"/>
    </font>
    <font>
      <b/>
      <sz val="12"/>
      <color theme="2" tint="-0.499984740745262"/>
      <name val="Calibri"/>
      <family val="2"/>
      <scheme val="minor"/>
    </font>
    <font>
      <b/>
      <sz val="12"/>
      <color indexed="12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2"/>
      <color indexed="14"/>
      <name val="Calibri"/>
      <family val="2"/>
      <scheme val="minor"/>
    </font>
    <font>
      <b/>
      <sz val="12"/>
      <color indexed="20"/>
      <name val="Calibri"/>
      <family val="2"/>
      <scheme val="minor"/>
    </font>
    <font>
      <b/>
      <sz val="12"/>
      <color indexed="5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indexed="40"/>
      <name val="Calibri"/>
      <family val="2"/>
      <scheme val="minor"/>
    </font>
    <font>
      <b/>
      <sz val="12"/>
      <color indexed="46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0"/>
      <color theme="4" tint="0.59999389629810485"/>
      <name val="Calibri"/>
      <family val="2"/>
      <scheme val="minor"/>
    </font>
    <font>
      <sz val="10"/>
      <color theme="4" tint="0.59999389629810485"/>
      <name val="Calibri"/>
      <family val="2"/>
      <scheme val="minor"/>
    </font>
    <font>
      <b/>
      <sz val="11"/>
      <name val="Arial"/>
      <family val="2"/>
    </font>
    <font>
      <b/>
      <sz val="11"/>
      <color theme="4" tint="0.59999389629810485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9E7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3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499984740745262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3"/>
      </bottom>
      <diagonal/>
    </border>
    <border>
      <left style="thin">
        <color theme="0" tint="-0.499984740745262"/>
      </left>
      <right style="thin">
        <color indexed="63"/>
      </right>
      <top style="thin">
        <color theme="0" tint="-0.499984740745262"/>
      </top>
      <bottom/>
      <diagonal/>
    </border>
    <border>
      <left style="thin">
        <color indexed="63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3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10">
    <xf numFmtId="0" fontId="0" fillId="0" borderId="0"/>
    <xf numFmtId="0" fontId="4" fillId="0" borderId="0" applyFill="0"/>
    <xf numFmtId="0" fontId="5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58" fillId="0" borderId="0"/>
    <xf numFmtId="0" fontId="2" fillId="0" borderId="0"/>
    <xf numFmtId="0" fontId="1" fillId="0" borderId="0"/>
    <xf numFmtId="0" fontId="2" fillId="0" borderId="0"/>
    <xf numFmtId="0" fontId="2" fillId="0" borderId="0" applyFill="0"/>
    <xf numFmtId="9" fontId="2" fillId="0" borderId="0" applyFont="0" applyFill="0" applyBorder="0" applyAlignment="0" applyProtection="0"/>
  </cellStyleXfs>
  <cellXfs count="581">
    <xf numFmtId="0" fontId="0" fillId="0" borderId="0" xfId="0"/>
    <xf numFmtId="0" fontId="0" fillId="0" borderId="0" xfId="0" applyBorder="1"/>
    <xf numFmtId="0" fontId="7" fillId="0" borderId="0" xfId="0" applyFont="1"/>
    <xf numFmtId="0" fontId="8" fillId="0" borderId="0" xfId="0" applyFont="1" applyBorder="1"/>
    <xf numFmtId="0" fontId="17" fillId="0" borderId="0" xfId="0" applyFont="1" applyAlignment="1">
      <alignment horizontal="center"/>
    </xf>
    <xf numFmtId="0" fontId="18" fillId="0" borderId="0" xfId="0" applyFont="1" applyBorder="1"/>
    <xf numFmtId="0" fontId="17" fillId="0" borderId="0" xfId="0" applyFont="1" applyBorder="1" applyAlignment="1">
      <alignment horizontal="center"/>
    </xf>
    <xf numFmtId="0" fontId="18" fillId="0" borderId="0" xfId="0" applyFont="1"/>
    <xf numFmtId="17" fontId="19" fillId="0" borderId="0" xfId="0" applyNumberFormat="1" applyFont="1"/>
    <xf numFmtId="0" fontId="18" fillId="0" borderId="0" xfId="0" applyFont="1" applyFill="1"/>
    <xf numFmtId="0" fontId="20" fillId="0" borderId="0" xfId="0" applyFont="1" applyAlignment="1">
      <alignment horizontal="center"/>
    </xf>
    <xf numFmtId="17" fontId="17" fillId="0" borderId="0" xfId="0" applyNumberFormat="1" applyFont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/>
    <xf numFmtId="0" fontId="21" fillId="0" borderId="0" xfId="0" applyFont="1"/>
    <xf numFmtId="0" fontId="22" fillId="0" borderId="0" xfId="0" applyFont="1"/>
    <xf numFmtId="10" fontId="22" fillId="0" borderId="0" xfId="0" applyNumberFormat="1" applyFont="1"/>
    <xf numFmtId="3" fontId="22" fillId="0" borderId="0" xfId="0" applyNumberFormat="1" applyFont="1"/>
    <xf numFmtId="0" fontId="19" fillId="0" borderId="0" xfId="0" applyFont="1" applyAlignment="1">
      <alignment horizontal="center"/>
    </xf>
    <xf numFmtId="10" fontId="22" fillId="0" borderId="0" xfId="0" applyNumberFormat="1" applyFont="1" applyAlignment="1">
      <alignment horizontal="center"/>
    </xf>
    <xf numFmtId="10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18" fillId="0" borderId="0" xfId="0" applyFont="1" applyBorder="1" applyAlignment="1">
      <alignment horizontal="left"/>
    </xf>
    <xf numFmtId="17" fontId="24" fillId="0" borderId="0" xfId="0" applyNumberFormat="1" applyFont="1" applyBorder="1" applyAlignment="1">
      <alignment horizontal="center"/>
    </xf>
    <xf numFmtId="0" fontId="25" fillId="0" borderId="0" xfId="0" applyFont="1" applyBorder="1"/>
    <xf numFmtId="0" fontId="23" fillId="0" borderId="0" xfId="0" applyFont="1"/>
    <xf numFmtId="0" fontId="26" fillId="0" borderId="0" xfId="0" applyFont="1" applyFill="1" applyBorder="1" applyAlignment="1">
      <alignment horizontal="left"/>
    </xf>
    <xf numFmtId="10" fontId="19" fillId="0" borderId="0" xfId="0" applyNumberFormat="1" applyFont="1" applyBorder="1" applyAlignment="1">
      <alignment horizontal="center"/>
    </xf>
    <xf numFmtId="0" fontId="24" fillId="0" borderId="0" xfId="0" applyFont="1" applyAlignment="1">
      <alignment horizontal="left"/>
    </xf>
    <xf numFmtId="0" fontId="18" fillId="0" borderId="0" xfId="0" applyFont="1" applyFill="1" applyBorder="1"/>
    <xf numFmtId="0" fontId="18" fillId="0" borderId="0" xfId="0" applyFont="1" applyFill="1" applyBorder="1" applyAlignment="1">
      <alignment horizontal="right"/>
    </xf>
    <xf numFmtId="10" fontId="18" fillId="0" borderId="0" xfId="0" applyNumberFormat="1" applyFont="1" applyFill="1" applyBorder="1"/>
    <xf numFmtId="166" fontId="18" fillId="0" borderId="0" xfId="0" applyNumberFormat="1" applyFont="1" applyFill="1" applyBorder="1"/>
    <xf numFmtId="0" fontId="19" fillId="0" borderId="0" xfId="0" applyFont="1" applyFill="1"/>
    <xf numFmtId="0" fontId="21" fillId="0" borderId="0" xfId="0" applyFont="1" applyFill="1" applyBorder="1" applyAlignment="1"/>
    <xf numFmtId="0" fontId="22" fillId="0" borderId="0" xfId="0" applyFont="1" applyBorder="1"/>
    <xf numFmtId="17" fontId="18" fillId="0" borderId="0" xfId="0" applyNumberFormat="1" applyFont="1"/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172" fontId="23" fillId="0" borderId="0" xfId="0" applyNumberFormat="1" applyFont="1" applyAlignment="1">
      <alignment horizontal="left"/>
    </xf>
    <xf numFmtId="0" fontId="23" fillId="0" borderId="10" xfId="0" applyFont="1" applyBorder="1"/>
    <xf numFmtId="3" fontId="22" fillId="0" borderId="10" xfId="0" applyNumberFormat="1" applyFont="1" applyBorder="1"/>
    <xf numFmtId="3" fontId="18" fillId="0" borderId="0" xfId="0" applyNumberFormat="1" applyFont="1"/>
    <xf numFmtId="17" fontId="24" fillId="0" borderId="0" xfId="0" applyNumberFormat="1" applyFont="1" applyAlignment="1">
      <alignment horizontal="center"/>
    </xf>
    <xf numFmtId="17" fontId="24" fillId="0" borderId="0" xfId="0" applyNumberFormat="1" applyFont="1" applyAlignment="1">
      <alignment horizontal="left"/>
    </xf>
    <xf numFmtId="0" fontId="19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18" fillId="0" borderId="0" xfId="0" applyFont="1" applyAlignment="1"/>
    <xf numFmtId="0" fontId="18" fillId="0" borderId="0" xfId="0" applyFont="1" applyFill="1" applyAlignment="1">
      <alignment horizontal="center"/>
    </xf>
    <xf numFmtId="0" fontId="17" fillId="0" borderId="0" xfId="0" applyFont="1" applyAlignment="1">
      <alignment horizontal="left"/>
    </xf>
    <xf numFmtId="3" fontId="18" fillId="0" borderId="0" xfId="0" applyNumberFormat="1" applyFont="1" applyBorder="1"/>
    <xf numFmtId="10" fontId="18" fillId="0" borderId="0" xfId="0" applyNumberFormat="1" applyFont="1" applyFill="1" applyBorder="1" applyAlignment="1"/>
    <xf numFmtId="1" fontId="18" fillId="0" borderId="0" xfId="0" applyNumberFormat="1" applyFont="1"/>
    <xf numFmtId="0" fontId="19" fillId="0" borderId="0" xfId="0" applyFont="1" applyFill="1" applyBorder="1" applyAlignment="1">
      <alignment horizontal="left"/>
    </xf>
    <xf numFmtId="1" fontId="18" fillId="0" borderId="0" xfId="0" applyNumberFormat="1" applyFont="1" applyFill="1" applyBorder="1" applyAlignment="1"/>
    <xf numFmtId="0" fontId="18" fillId="0" borderId="0" xfId="0" applyFont="1" applyFill="1" applyBorder="1" applyAlignment="1"/>
    <xf numFmtId="1" fontId="19" fillId="0" borderId="0" xfId="0" applyNumberFormat="1" applyFont="1" applyFill="1" applyBorder="1" applyAlignment="1"/>
    <xf numFmtId="10" fontId="19" fillId="0" borderId="0" xfId="0" applyNumberFormat="1" applyFont="1" applyFill="1" applyBorder="1" applyAlignment="1"/>
    <xf numFmtId="0" fontId="28" fillId="0" borderId="0" xfId="0" applyFont="1"/>
    <xf numFmtId="0" fontId="21" fillId="0" borderId="0" xfId="0" applyFont="1" applyFill="1" applyBorder="1" applyAlignment="1">
      <alignment horizontal="left"/>
    </xf>
    <xf numFmtId="3" fontId="19" fillId="0" borderId="0" xfId="0" applyNumberFormat="1" applyFont="1" applyFill="1" applyBorder="1" applyAlignment="1"/>
    <xf numFmtId="167" fontId="18" fillId="0" borderId="0" xfId="0" applyNumberFormat="1" applyFont="1" applyFill="1" applyBorder="1" applyAlignment="1"/>
    <xf numFmtId="3" fontId="18" fillId="0" borderId="0" xfId="0" applyNumberFormat="1" applyFont="1" applyFill="1" applyBorder="1" applyAlignment="1"/>
    <xf numFmtId="0" fontId="30" fillId="0" borderId="0" xfId="2" applyFont="1" applyAlignment="1" applyProtection="1"/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3" fontId="18" fillId="0" borderId="16" xfId="0" applyNumberFormat="1" applyFont="1" applyBorder="1"/>
    <xf numFmtId="3" fontId="18" fillId="0" borderId="15" xfId="0" applyNumberFormat="1" applyFont="1" applyBorder="1"/>
    <xf numFmtId="0" fontId="18" fillId="0" borderId="17" xfId="0" applyFont="1" applyBorder="1"/>
    <xf numFmtId="3" fontId="18" fillId="0" borderId="17" xfId="0" applyNumberFormat="1" applyFont="1" applyBorder="1"/>
    <xf numFmtId="10" fontId="18" fillId="0" borderId="17" xfId="0" applyNumberFormat="1" applyFont="1" applyBorder="1"/>
    <xf numFmtId="0" fontId="19" fillId="0" borderId="17" xfId="0" applyFont="1" applyBorder="1"/>
    <xf numFmtId="3" fontId="19" fillId="0" borderId="17" xfId="0" applyNumberFormat="1" applyFont="1" applyBorder="1"/>
    <xf numFmtId="10" fontId="19" fillId="0" borderId="17" xfId="0" applyNumberFormat="1" applyFont="1" applyBorder="1"/>
    <xf numFmtId="10" fontId="18" fillId="0" borderId="0" xfId="0" applyNumberFormat="1" applyFont="1"/>
    <xf numFmtId="0" fontId="18" fillId="0" borderId="16" xfId="0" applyFont="1" applyBorder="1"/>
    <xf numFmtId="10" fontId="18" fillId="0" borderId="16" xfId="0" applyNumberFormat="1" applyFont="1" applyBorder="1"/>
    <xf numFmtId="3" fontId="23" fillId="0" borderId="0" xfId="0" applyNumberFormat="1" applyFont="1" applyFill="1"/>
    <xf numFmtId="17" fontId="23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167" fontId="19" fillId="0" borderId="0" xfId="0" applyNumberFormat="1" applyFont="1" applyFill="1" applyBorder="1" applyAlignment="1"/>
    <xf numFmtId="3" fontId="35" fillId="0" borderId="0" xfId="0" applyNumberFormat="1" applyFont="1" applyFill="1" applyBorder="1" applyAlignment="1">
      <alignment horizontal="right"/>
    </xf>
    <xf numFmtId="37" fontId="35" fillId="0" borderId="0" xfId="0" applyNumberFormat="1" applyFont="1" applyFill="1" applyBorder="1" applyAlignment="1"/>
    <xf numFmtId="0" fontId="35" fillId="0" borderId="0" xfId="0" applyFont="1" applyFill="1" applyBorder="1" applyAlignment="1">
      <alignment horizontal="right"/>
    </xf>
    <xf numFmtId="1" fontId="18" fillId="0" borderId="0" xfId="0" applyNumberFormat="1" applyFont="1" applyFill="1" applyBorder="1" applyAlignment="1">
      <alignment horizontal="left"/>
    </xf>
    <xf numFmtId="37" fontId="36" fillId="0" borderId="0" xfId="0" applyNumberFormat="1" applyFont="1" applyFill="1" applyBorder="1"/>
    <xf numFmtId="167" fontId="36" fillId="0" borderId="0" xfId="0" applyNumberFormat="1" applyFont="1" applyFill="1" applyBorder="1"/>
    <xf numFmtId="167" fontId="19" fillId="0" borderId="0" xfId="0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right"/>
    </xf>
    <xf numFmtId="37" fontId="19" fillId="0" borderId="0" xfId="0" applyNumberFormat="1" applyFont="1" applyFill="1" applyBorder="1"/>
    <xf numFmtId="1" fontId="18" fillId="0" borderId="0" xfId="0" applyNumberFormat="1" applyFont="1" applyFill="1" applyBorder="1"/>
    <xf numFmtId="37" fontId="18" fillId="0" borderId="0" xfId="0" applyNumberFormat="1" applyFont="1" applyFill="1"/>
    <xf numFmtId="167" fontId="19" fillId="0" borderId="0" xfId="0" applyNumberFormat="1" applyFont="1" applyFill="1" applyBorder="1" applyAlignment="1">
      <alignment horizontal="right"/>
    </xf>
    <xf numFmtId="0" fontId="37" fillId="0" borderId="0" xfId="0" applyFont="1" applyFill="1" applyBorder="1"/>
    <xf numFmtId="0" fontId="34" fillId="0" borderId="0" xfId="0" applyFont="1" applyFill="1" applyBorder="1"/>
    <xf numFmtId="1" fontId="38" fillId="0" borderId="0" xfId="0" applyNumberFormat="1" applyFont="1" applyFill="1" applyBorder="1" applyAlignment="1"/>
    <xf numFmtId="0" fontId="39" fillId="0" borderId="0" xfId="0" applyFont="1" applyFill="1" applyBorder="1"/>
    <xf numFmtId="0" fontId="34" fillId="0" borderId="0" xfId="0" applyFont="1" applyFill="1" applyBorder="1" applyAlignment="1">
      <alignment horizontal="left"/>
    </xf>
    <xf numFmtId="0" fontId="39" fillId="0" borderId="0" xfId="0" applyFont="1" applyFill="1"/>
    <xf numFmtId="0" fontId="40" fillId="0" borderId="0" xfId="0" applyFont="1" applyFill="1"/>
    <xf numFmtId="166" fontId="23" fillId="2" borderId="0" xfId="0" applyNumberFormat="1" applyFont="1" applyFill="1" applyBorder="1"/>
    <xf numFmtId="166" fontId="22" fillId="2" borderId="0" xfId="0" applyNumberFormat="1" applyFont="1" applyFill="1" applyBorder="1"/>
    <xf numFmtId="3" fontId="23" fillId="2" borderId="0" xfId="0" applyNumberFormat="1" applyFont="1" applyFill="1" applyBorder="1"/>
    <xf numFmtId="3" fontId="22" fillId="2" borderId="0" xfId="0" applyNumberFormat="1" applyFont="1" applyFill="1" applyBorder="1"/>
    <xf numFmtId="10" fontId="22" fillId="2" borderId="0" xfId="0" applyNumberFormat="1" applyFont="1" applyFill="1" applyBorder="1"/>
    <xf numFmtId="0" fontId="24" fillId="0" borderId="0" xfId="0" applyFont="1" applyAlignment="1">
      <alignment horizontal="center"/>
    </xf>
    <xf numFmtId="167" fontId="15" fillId="0" borderId="0" xfId="0" applyNumberFormat="1" applyFont="1" applyFill="1" applyBorder="1"/>
    <xf numFmtId="10" fontId="15" fillId="0" borderId="0" xfId="0" applyNumberFormat="1" applyFont="1" applyFill="1" applyBorder="1"/>
    <xf numFmtId="37" fontId="16" fillId="0" borderId="0" xfId="0" applyNumberFormat="1" applyFont="1" applyFill="1" applyBorder="1" applyAlignment="1"/>
    <xf numFmtId="0" fontId="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43" fillId="0" borderId="0" xfId="0" applyFont="1" applyBorder="1"/>
    <xf numFmtId="0" fontId="15" fillId="0" borderId="0" xfId="0" applyFont="1" applyBorder="1"/>
    <xf numFmtId="0" fontId="2" fillId="0" borderId="0" xfId="0" applyFont="1" applyBorder="1"/>
    <xf numFmtId="1" fontId="22" fillId="0" borderId="0" xfId="0" applyNumberFormat="1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5" fillId="0" borderId="0" xfId="0" applyFont="1"/>
    <xf numFmtId="0" fontId="46" fillId="0" borderId="0" xfId="0" applyFont="1"/>
    <xf numFmtId="0" fontId="47" fillId="0" borderId="0" xfId="0" applyFont="1" applyFill="1"/>
    <xf numFmtId="0" fontId="48" fillId="0" borderId="0" xfId="0" applyFont="1" applyFill="1"/>
    <xf numFmtId="0" fontId="23" fillId="0" borderId="21" xfId="0" applyFont="1" applyBorder="1"/>
    <xf numFmtId="0" fontId="22" fillId="0" borderId="21" xfId="0" applyFont="1" applyBorder="1"/>
    <xf numFmtId="3" fontId="22" fillId="0" borderId="21" xfId="0" applyNumberFormat="1" applyFont="1" applyBorder="1"/>
    <xf numFmtId="2" fontId="22" fillId="0" borderId="21" xfId="0" applyNumberFormat="1" applyFont="1" applyBorder="1"/>
    <xf numFmtId="0" fontId="18" fillId="0" borderId="21" xfId="0" applyFont="1" applyBorder="1"/>
    <xf numFmtId="3" fontId="23" fillId="0" borderId="21" xfId="0" applyNumberFormat="1" applyFont="1" applyBorder="1"/>
    <xf numFmtId="2" fontId="23" fillId="0" borderId="21" xfId="0" applyNumberFormat="1" applyFont="1" applyBorder="1"/>
    <xf numFmtId="10" fontId="22" fillId="0" borderId="9" xfId="2" applyNumberFormat="1" applyFont="1" applyFill="1" applyBorder="1" applyAlignment="1" applyProtection="1">
      <alignment horizontal="center"/>
    </xf>
    <xf numFmtId="10" fontId="23" fillId="0" borderId="9" xfId="0" applyNumberFormat="1" applyFont="1" applyFill="1" applyBorder="1"/>
    <xf numFmtId="3" fontId="22" fillId="0" borderId="9" xfId="0" applyNumberFormat="1" applyFont="1" applyFill="1" applyBorder="1"/>
    <xf numFmtId="10" fontId="23" fillId="0" borderId="9" xfId="0" applyNumberFormat="1" applyFont="1" applyFill="1" applyBorder="1" applyAlignment="1"/>
    <xf numFmtId="10" fontId="22" fillId="0" borderId="9" xfId="0" applyNumberFormat="1" applyFont="1" applyBorder="1" applyAlignment="1">
      <alignment horizontal="center"/>
    </xf>
    <xf numFmtId="10" fontId="22" fillId="0" borderId="9" xfId="0" applyNumberFormat="1" applyFont="1" applyFill="1" applyBorder="1" applyAlignment="1">
      <alignment horizontal="center"/>
    </xf>
    <xf numFmtId="10" fontId="23" fillId="0" borderId="9" xfId="0" applyNumberFormat="1" applyFont="1" applyFill="1" applyBorder="1" applyAlignment="1">
      <alignment horizontal="right"/>
    </xf>
    <xf numFmtId="0" fontId="23" fillId="0" borderId="9" xfId="0" applyFont="1" applyBorder="1"/>
    <xf numFmtId="0" fontId="19" fillId="0" borderId="9" xfId="0" applyFont="1" applyFill="1" applyBorder="1"/>
    <xf numFmtId="166" fontId="18" fillId="0" borderId="9" xfId="0" applyNumberFormat="1" applyFont="1" applyFill="1" applyBorder="1"/>
    <xf numFmtId="0" fontId="22" fillId="0" borderId="9" xfId="0" applyFont="1" applyBorder="1"/>
    <xf numFmtId="2" fontId="22" fillId="0" borderId="9" xfId="0" applyNumberFormat="1" applyFont="1" applyBorder="1"/>
    <xf numFmtId="2" fontId="23" fillId="0" borderId="9" xfId="0" applyNumberFormat="1" applyFont="1" applyBorder="1"/>
    <xf numFmtId="3" fontId="22" fillId="0" borderId="9" xfId="0" applyNumberFormat="1" applyFont="1" applyBorder="1"/>
    <xf numFmtId="3" fontId="23" fillId="0" borderId="9" xfId="0" applyNumberFormat="1" applyFont="1" applyBorder="1"/>
    <xf numFmtId="3" fontId="18" fillId="0" borderId="9" xfId="0" applyNumberFormat="1" applyFont="1" applyFill="1" applyBorder="1" applyAlignment="1"/>
    <xf numFmtId="10" fontId="18" fillId="0" borderId="9" xfId="0" applyNumberFormat="1" applyFont="1" applyFill="1" applyBorder="1" applyAlignment="1"/>
    <xf numFmtId="38" fontId="18" fillId="0" borderId="9" xfId="0" applyNumberFormat="1" applyFont="1" applyFill="1" applyBorder="1"/>
    <xf numFmtId="171" fontId="18" fillId="0" borderId="9" xfId="0" applyNumberFormat="1" applyFont="1" applyFill="1" applyBorder="1"/>
    <xf numFmtId="0" fontId="18" fillId="0" borderId="9" xfId="0" applyFont="1" applyFill="1" applyBorder="1" applyAlignment="1"/>
    <xf numFmtId="0" fontId="5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3" fillId="0" borderId="21" xfId="0" applyFont="1" applyFill="1" applyBorder="1" applyAlignment="1">
      <alignment horizontal="left"/>
    </xf>
    <xf numFmtId="3" fontId="22" fillId="0" borderId="21" xfId="0" applyNumberFormat="1" applyFont="1" applyFill="1" applyBorder="1"/>
    <xf numFmtId="10" fontId="23" fillId="0" borderId="21" xfId="0" applyNumberFormat="1" applyFont="1" applyFill="1" applyBorder="1" applyAlignment="1"/>
    <xf numFmtId="10" fontId="22" fillId="0" borderId="21" xfId="2" applyNumberFormat="1" applyFont="1" applyFill="1" applyBorder="1" applyAlignment="1" applyProtection="1">
      <alignment horizontal="center"/>
    </xf>
    <xf numFmtId="10" fontId="22" fillId="0" borderId="21" xfId="0" applyNumberFormat="1" applyFont="1" applyFill="1" applyBorder="1" applyAlignment="1">
      <alignment horizontal="center"/>
    </xf>
    <xf numFmtId="10" fontId="23" fillId="0" borderId="21" xfId="0" applyNumberFormat="1" applyFont="1" applyFill="1" applyBorder="1"/>
    <xf numFmtId="3" fontId="22" fillId="0" borderId="10" xfId="0" applyNumberFormat="1" applyFont="1" applyFill="1" applyBorder="1"/>
    <xf numFmtId="10" fontId="23" fillId="0" borderId="12" xfId="0" applyNumberFormat="1" applyFont="1" applyFill="1" applyBorder="1" applyAlignment="1"/>
    <xf numFmtId="0" fontId="55" fillId="0" borderId="0" xfId="0" applyFont="1" applyAlignment="1"/>
    <xf numFmtId="0" fontId="24" fillId="0" borderId="0" xfId="0" applyFont="1" applyAlignment="1"/>
    <xf numFmtId="17" fontId="24" fillId="0" borderId="0" xfId="0" applyNumberFormat="1" applyFont="1" applyBorder="1" applyAlignment="1">
      <alignment horizontal="center"/>
    </xf>
    <xf numFmtId="0" fontId="23" fillId="2" borderId="27" xfId="0" applyFont="1" applyFill="1" applyBorder="1"/>
    <xf numFmtId="0" fontId="22" fillId="2" borderId="28" xfId="0" applyFont="1" applyFill="1" applyBorder="1"/>
    <xf numFmtId="0" fontId="22" fillId="2" borderId="29" xfId="0" applyFont="1" applyFill="1" applyBorder="1"/>
    <xf numFmtId="0" fontId="22" fillId="2" borderId="30" xfId="0" applyFont="1" applyFill="1" applyBorder="1"/>
    <xf numFmtId="3" fontId="23" fillId="2" borderId="31" xfId="0" applyNumberFormat="1" applyFont="1" applyFill="1" applyBorder="1"/>
    <xf numFmtId="3" fontId="22" fillId="2" borderId="31" xfId="0" applyNumberFormat="1" applyFont="1" applyFill="1" applyBorder="1"/>
    <xf numFmtId="10" fontId="22" fillId="2" borderId="32" xfId="0" applyNumberFormat="1" applyFont="1" applyFill="1" applyBorder="1"/>
    <xf numFmtId="0" fontId="22" fillId="2" borderId="27" xfId="0" applyFont="1" applyFill="1" applyBorder="1"/>
    <xf numFmtId="3" fontId="22" fillId="2" borderId="28" xfId="0" applyNumberFormat="1" applyFont="1" applyFill="1" applyBorder="1"/>
    <xf numFmtId="10" fontId="22" fillId="2" borderId="29" xfId="0" applyNumberFormat="1" applyFont="1" applyFill="1" applyBorder="1"/>
    <xf numFmtId="0" fontId="22" fillId="2" borderId="13" xfId="0" applyFont="1" applyFill="1" applyBorder="1"/>
    <xf numFmtId="10" fontId="22" fillId="2" borderId="33" xfId="0" applyNumberFormat="1" applyFont="1" applyFill="1" applyBorder="1"/>
    <xf numFmtId="10" fontId="22" fillId="2" borderId="31" xfId="0" applyNumberFormat="1" applyFont="1" applyFill="1" applyBorder="1"/>
    <xf numFmtId="10" fontId="23" fillId="2" borderId="31" xfId="0" applyNumberFormat="1" applyFont="1" applyFill="1" applyBorder="1"/>
    <xf numFmtId="0" fontId="22" fillId="2" borderId="10" xfId="0" applyFont="1" applyFill="1" applyBorder="1"/>
    <xf numFmtId="10" fontId="23" fillId="2" borderId="11" xfId="0" applyNumberFormat="1" applyFont="1" applyFill="1" applyBorder="1"/>
    <xf numFmtId="10" fontId="22" fillId="2" borderId="12" xfId="0" applyNumberFormat="1" applyFont="1" applyFill="1" applyBorder="1"/>
    <xf numFmtId="169" fontId="22" fillId="2" borderId="33" xfId="0" applyNumberFormat="1" applyFont="1" applyFill="1" applyBorder="1"/>
    <xf numFmtId="166" fontId="22" fillId="2" borderId="31" xfId="0" applyNumberFormat="1" applyFont="1" applyFill="1" applyBorder="1"/>
    <xf numFmtId="169" fontId="22" fillId="2" borderId="32" xfId="0" applyNumberFormat="1" applyFont="1" applyFill="1" applyBorder="1"/>
    <xf numFmtId="0" fontId="23" fillId="2" borderId="10" xfId="0" applyFont="1" applyFill="1" applyBorder="1"/>
    <xf numFmtId="168" fontId="23" fillId="2" borderId="11" xfId="0" applyNumberFormat="1" applyFont="1" applyFill="1" applyBorder="1"/>
    <xf numFmtId="170" fontId="22" fillId="2" borderId="11" xfId="0" applyNumberFormat="1" applyFont="1" applyFill="1" applyBorder="1"/>
    <xf numFmtId="0" fontId="23" fillId="2" borderId="28" xfId="0" applyFont="1" applyFill="1" applyBorder="1" applyAlignment="1">
      <alignment horizontal="center" vertical="center"/>
    </xf>
    <xf numFmtId="0" fontId="19" fillId="2" borderId="27" xfId="0" applyFont="1" applyFill="1" applyBorder="1"/>
    <xf numFmtId="0" fontId="23" fillId="2" borderId="29" xfId="0" applyFont="1" applyFill="1" applyBorder="1" applyAlignment="1">
      <alignment horizontal="center"/>
    </xf>
    <xf numFmtId="0" fontId="26" fillId="2" borderId="27" xfId="0" applyFont="1" applyFill="1" applyBorder="1"/>
    <xf numFmtId="0" fontId="22" fillId="0" borderId="13" xfId="0" applyFont="1" applyBorder="1"/>
    <xf numFmtId="3" fontId="22" fillId="2" borderId="30" xfId="0" applyNumberFormat="1" applyFont="1" applyFill="1" applyBorder="1"/>
    <xf numFmtId="0" fontId="33" fillId="0" borderId="21" xfId="0" applyFont="1" applyFill="1" applyBorder="1" applyAlignment="1">
      <alignment horizontal="right" wrapText="1"/>
    </xf>
    <xf numFmtId="0" fontId="57" fillId="0" borderId="21" xfId="0" applyFont="1" applyFill="1" applyBorder="1" applyAlignment="1">
      <alignment horizontal="left" wrapText="1"/>
    </xf>
    <xf numFmtId="1" fontId="57" fillId="0" borderId="21" xfId="0" applyNumberFormat="1" applyFont="1" applyFill="1" applyBorder="1" applyAlignment="1">
      <alignment wrapText="1"/>
    </xf>
    <xf numFmtId="1" fontId="57" fillId="0" borderId="21" xfId="0" applyNumberFormat="1" applyFont="1" applyFill="1" applyBorder="1" applyAlignment="1"/>
    <xf numFmtId="0" fontId="57" fillId="0" borderId="21" xfId="0" applyFont="1" applyFill="1" applyBorder="1"/>
    <xf numFmtId="0" fontId="41" fillId="0" borderId="21" xfId="0" applyFont="1" applyFill="1" applyBorder="1" applyAlignment="1">
      <alignment horizontal="left"/>
    </xf>
    <xf numFmtId="167" fontId="57" fillId="0" borderId="21" xfId="0" applyNumberFormat="1" applyFont="1" applyFill="1" applyBorder="1" applyAlignment="1"/>
    <xf numFmtId="0" fontId="41" fillId="0" borderId="0" xfId="0" applyFont="1" applyFill="1" applyBorder="1"/>
    <xf numFmtId="37" fontId="41" fillId="0" borderId="0" xfId="0" applyNumberFormat="1" applyFont="1" applyFill="1" applyBorder="1"/>
    <xf numFmtId="167" fontId="41" fillId="0" borderId="0" xfId="0" applyNumberFormat="1" applyFont="1" applyFill="1" applyBorder="1"/>
    <xf numFmtId="37" fontId="57" fillId="0" borderId="21" xfId="0" applyNumberFormat="1" applyFont="1" applyFill="1" applyBorder="1" applyAlignment="1">
      <alignment horizontal="right"/>
    </xf>
    <xf numFmtId="3" fontId="57" fillId="0" borderId="21" xfId="0" applyNumberFormat="1" applyFont="1" applyFill="1" applyBorder="1" applyAlignment="1">
      <alignment horizontal="right"/>
    </xf>
    <xf numFmtId="0" fontId="57" fillId="0" borderId="21" xfId="0" applyFont="1" applyFill="1" applyBorder="1" applyAlignment="1">
      <alignment horizontal="right"/>
    </xf>
    <xf numFmtId="0" fontId="46" fillId="0" borderId="21" xfId="0" applyFont="1" applyFill="1" applyBorder="1" applyAlignment="1">
      <alignment horizontal="left"/>
    </xf>
    <xf numFmtId="1" fontId="46" fillId="0" borderId="21" xfId="0" applyNumberFormat="1" applyFont="1" applyFill="1" applyBorder="1" applyAlignment="1"/>
    <xf numFmtId="167" fontId="46" fillId="0" borderId="21" xfId="0" applyNumberFormat="1" applyFont="1" applyFill="1" applyBorder="1" applyAlignment="1"/>
    <xf numFmtId="10" fontId="23" fillId="2" borderId="9" xfId="0" applyNumberFormat="1" applyFont="1" applyFill="1" applyBorder="1"/>
    <xf numFmtId="10" fontId="22" fillId="0" borderId="21" xfId="0" applyNumberFormat="1" applyFont="1" applyBorder="1"/>
    <xf numFmtId="0" fontId="19" fillId="0" borderId="0" xfId="0" applyFont="1" applyFill="1" applyBorder="1" applyAlignment="1">
      <alignment horizontal="center"/>
    </xf>
    <xf numFmtId="0" fontId="21" fillId="0" borderId="0" xfId="0" applyFont="1" applyFill="1" applyAlignment="1"/>
    <xf numFmtId="0" fontId="56" fillId="3" borderId="20" xfId="0" applyFont="1" applyFill="1" applyBorder="1" applyAlignment="1">
      <alignment horizontal="center"/>
    </xf>
    <xf numFmtId="0" fontId="61" fillId="0" borderId="0" xfId="0" applyFont="1" applyAlignment="1">
      <alignment horizontal="left"/>
    </xf>
    <xf numFmtId="164" fontId="22" fillId="0" borderId="21" xfId="0" applyNumberFormat="1" applyFont="1" applyFill="1" applyBorder="1" applyAlignment="1"/>
    <xf numFmtId="3" fontId="22" fillId="0" borderId="21" xfId="0" applyNumberFormat="1" applyFont="1" applyFill="1" applyBorder="1" applyAlignment="1"/>
    <xf numFmtId="10" fontId="22" fillId="0" borderId="21" xfId="0" applyNumberFormat="1" applyFont="1" applyFill="1" applyBorder="1" applyAlignment="1"/>
    <xf numFmtId="165" fontId="22" fillId="0" borderId="21" xfId="0" applyNumberFormat="1" applyFont="1" applyFill="1" applyBorder="1" applyAlignment="1"/>
    <xf numFmtId="3" fontId="46" fillId="0" borderId="38" xfId="0" applyNumberFormat="1" applyFont="1" applyFill="1" applyBorder="1" applyAlignment="1"/>
    <xf numFmtId="3" fontId="46" fillId="0" borderId="39" xfId="0" applyNumberFormat="1" applyFont="1" applyFill="1" applyBorder="1" applyAlignment="1"/>
    <xf numFmtId="3" fontId="46" fillId="0" borderId="40" xfId="0" applyNumberFormat="1" applyFont="1" applyFill="1" applyBorder="1" applyAlignment="1"/>
    <xf numFmtId="3" fontId="22" fillId="2" borderId="9" xfId="0" applyNumberFormat="1" applyFont="1" applyFill="1" applyBorder="1"/>
    <xf numFmtId="37" fontId="22" fillId="0" borderId="9" xfId="0" applyNumberFormat="1" applyFont="1" applyFill="1" applyBorder="1"/>
    <xf numFmtId="10" fontId="22" fillId="0" borderId="9" xfId="0" applyNumberFormat="1" applyFont="1" applyFill="1" applyBorder="1"/>
    <xf numFmtId="166" fontId="22" fillId="0" borderId="9" xfId="0" applyNumberFormat="1" applyFont="1" applyFill="1" applyBorder="1"/>
    <xf numFmtId="0" fontId="20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3" fontId="18" fillId="0" borderId="21" xfId="0" applyNumberFormat="1" applyFont="1" applyFill="1" applyBorder="1" applyAlignment="1"/>
    <xf numFmtId="0" fontId="18" fillId="0" borderId="15" xfId="0" applyFont="1" applyBorder="1"/>
    <xf numFmtId="10" fontId="18" fillId="0" borderId="15" xfId="0" applyNumberFormat="1" applyFont="1" applyBorder="1"/>
    <xf numFmtId="10" fontId="19" fillId="0" borderId="16" xfId="0" applyNumberFormat="1" applyFont="1" applyBorder="1"/>
    <xf numFmtId="172" fontId="62" fillId="0" borderId="0" xfId="0" applyNumberFormat="1" applyFont="1" applyAlignment="1">
      <alignment horizontal="left" vertical="center"/>
    </xf>
    <xf numFmtId="0" fontId="18" fillId="0" borderId="0" xfId="0" applyFont="1" applyAlignment="1">
      <alignment vertical="center"/>
    </xf>
    <xf numFmtId="0" fontId="24" fillId="0" borderId="0" xfId="0" applyFont="1" applyAlignment="1">
      <alignment horizontal="center"/>
    </xf>
    <xf numFmtId="17" fontId="24" fillId="0" borderId="0" xfId="0" applyNumberFormat="1" applyFont="1" applyBorder="1" applyAlignment="1">
      <alignment horizontal="center"/>
    </xf>
    <xf numFmtId="0" fontId="23" fillId="2" borderId="28" xfId="0" applyFont="1" applyFill="1" applyBorder="1" applyAlignment="1">
      <alignment horizontal="right"/>
    </xf>
    <xf numFmtId="0" fontId="23" fillId="2" borderId="28" xfId="0" applyFont="1" applyFill="1" applyBorder="1" applyAlignment="1">
      <alignment horizontal="right" vertical="center"/>
    </xf>
    <xf numFmtId="0" fontId="22" fillId="2" borderId="28" xfId="0" applyFont="1" applyFill="1" applyBorder="1" applyAlignment="1">
      <alignment horizontal="right"/>
    </xf>
    <xf numFmtId="0" fontId="23" fillId="0" borderId="9" xfId="0" applyFont="1" applyFill="1" applyBorder="1" applyAlignment="1">
      <alignment horizontal="left"/>
    </xf>
    <xf numFmtId="0" fontId="60" fillId="0" borderId="37" xfId="0" applyFont="1" applyFill="1" applyBorder="1" applyAlignment="1">
      <alignment horizontal="center"/>
    </xf>
    <xf numFmtId="0" fontId="49" fillId="0" borderId="22" xfId="0" applyFont="1" applyFill="1" applyBorder="1"/>
    <xf numFmtId="0" fontId="50" fillId="0" borderId="17" xfId="0" applyFont="1" applyFill="1" applyBorder="1"/>
    <xf numFmtId="0" fontId="51" fillId="0" borderId="17" xfId="0" applyFont="1" applyFill="1" applyBorder="1"/>
    <xf numFmtId="0" fontId="52" fillId="0" borderId="17" xfId="0" applyFont="1" applyBorder="1"/>
    <xf numFmtId="0" fontId="54" fillId="0" borderId="17" xfId="0" applyFont="1" applyBorder="1"/>
    <xf numFmtId="0" fontId="53" fillId="0" borderId="17" xfId="0" applyFont="1" applyBorder="1"/>
    <xf numFmtId="164" fontId="22" fillId="0" borderId="21" xfId="0" applyNumberFormat="1" applyFont="1" applyFill="1" applyBorder="1" applyAlignment="1">
      <alignment horizontal="left"/>
    </xf>
    <xf numFmtId="165" fontId="22" fillId="0" borderId="21" xfId="0" applyNumberFormat="1" applyFont="1" applyFill="1" applyBorder="1" applyAlignment="1">
      <alignment horizontal="left"/>
    </xf>
    <xf numFmtId="0" fontId="22" fillId="0" borderId="1" xfId="0" applyFont="1" applyFill="1" applyBorder="1"/>
    <xf numFmtId="38" fontId="22" fillId="0" borderId="2" xfId="0" applyNumberFormat="1" applyFont="1" applyFill="1" applyBorder="1"/>
    <xf numFmtId="171" fontId="22" fillId="0" borderId="2" xfId="0" applyNumberFormat="1" applyFont="1" applyFill="1" applyBorder="1"/>
    <xf numFmtId="166" fontId="22" fillId="0" borderId="3" xfId="0" applyNumberFormat="1" applyFont="1" applyFill="1" applyBorder="1"/>
    <xf numFmtId="0" fontId="22" fillId="0" borderId="4" xfId="0" applyFont="1" applyFill="1" applyBorder="1"/>
    <xf numFmtId="38" fontId="22" fillId="0" borderId="5" xfId="0" applyNumberFormat="1" applyFont="1" applyFill="1" applyBorder="1"/>
    <xf numFmtId="0" fontId="22" fillId="0" borderId="6" xfId="0" applyFont="1" applyFill="1" applyBorder="1"/>
    <xf numFmtId="38" fontId="22" fillId="0" borderId="7" xfId="0" applyNumberFormat="1" applyFont="1" applyFill="1" applyBorder="1"/>
    <xf numFmtId="171" fontId="22" fillId="0" borderId="7" xfId="0" applyNumberFormat="1" applyFont="1" applyFill="1" applyBorder="1"/>
    <xf numFmtId="0" fontId="22" fillId="0" borderId="7" xfId="0" applyFont="1" applyFill="1" applyBorder="1"/>
    <xf numFmtId="166" fontId="22" fillId="0" borderId="8" xfId="0" applyNumberFormat="1" applyFont="1" applyFill="1" applyBorder="1"/>
    <xf numFmtId="0" fontId="22" fillId="0" borderId="9" xfId="0" applyFont="1" applyFill="1" applyBorder="1"/>
    <xf numFmtId="1" fontId="18" fillId="0" borderId="21" xfId="0" applyNumberFormat="1" applyFont="1" applyFill="1" applyBorder="1" applyAlignment="1"/>
    <xf numFmtId="0" fontId="18" fillId="0" borderId="21" xfId="0" applyFont="1" applyFill="1" applyBorder="1" applyAlignment="1"/>
    <xf numFmtId="167" fontId="18" fillId="0" borderId="21" xfId="3" applyNumberFormat="1" applyFont="1" applyFill="1" applyBorder="1"/>
    <xf numFmtId="167" fontId="18" fillId="0" borderId="21" xfId="0" applyNumberFormat="1" applyFont="1" applyFill="1" applyBorder="1" applyAlignment="1"/>
    <xf numFmtId="0" fontId="21" fillId="0" borderId="21" xfId="0" applyFont="1" applyFill="1" applyBorder="1" applyAlignment="1"/>
    <xf numFmtId="3" fontId="19" fillId="0" borderId="21" xfId="0" applyNumberFormat="1" applyFont="1" applyFill="1" applyBorder="1" applyAlignment="1"/>
    <xf numFmtId="167" fontId="21" fillId="0" borderId="21" xfId="0" applyNumberFormat="1" applyFont="1" applyFill="1" applyBorder="1" applyAlignment="1"/>
    <xf numFmtId="0" fontId="18" fillId="0" borderId="21" xfId="0" applyFont="1" applyFill="1" applyBorder="1"/>
    <xf numFmtId="0" fontId="33" fillId="0" borderId="26" xfId="0" applyFont="1" applyFill="1" applyBorder="1" applyAlignment="1">
      <alignment horizontal="right" wrapText="1"/>
    </xf>
    <xf numFmtId="0" fontId="57" fillId="0" borderId="20" xfId="0" applyFont="1" applyFill="1" applyBorder="1" applyAlignment="1">
      <alignment horizontal="left" wrapText="1"/>
    </xf>
    <xf numFmtId="1" fontId="57" fillId="0" borderId="20" xfId="0" applyNumberFormat="1" applyFont="1" applyFill="1" applyBorder="1" applyAlignment="1">
      <alignment wrapText="1"/>
    </xf>
    <xf numFmtId="1" fontId="57" fillId="0" borderId="20" xfId="0" applyNumberFormat="1" applyFont="1" applyFill="1" applyBorder="1" applyAlignment="1"/>
    <xf numFmtId="0" fontId="57" fillId="0" borderId="20" xfId="0" applyFont="1" applyFill="1" applyBorder="1"/>
    <xf numFmtId="0" fontId="41" fillId="0" borderId="26" xfId="0" applyFont="1" applyFill="1" applyBorder="1" applyAlignment="1">
      <alignment horizontal="left"/>
    </xf>
    <xf numFmtId="37" fontId="57" fillId="0" borderId="26" xfId="0" applyNumberFormat="1" applyFont="1" applyFill="1" applyBorder="1" applyAlignment="1"/>
    <xf numFmtId="167" fontId="57" fillId="0" borderId="26" xfId="0" applyNumberFormat="1" applyFont="1" applyFill="1" applyBorder="1" applyAlignment="1"/>
    <xf numFmtId="0" fontId="41" fillId="0" borderId="20" xfId="0" applyFont="1" applyFill="1" applyBorder="1" applyAlignment="1">
      <alignment horizontal="left"/>
    </xf>
    <xf numFmtId="37" fontId="57" fillId="2" borderId="20" xfId="4" applyNumberFormat="1" applyFont="1" applyFill="1" applyBorder="1" applyAlignment="1"/>
    <xf numFmtId="167" fontId="57" fillId="0" borderId="20" xfId="0" applyNumberFormat="1" applyFont="1" applyFill="1" applyBorder="1" applyAlignment="1"/>
    <xf numFmtId="37" fontId="57" fillId="0" borderId="26" xfId="0" applyNumberFormat="1" applyFont="1" applyFill="1" applyBorder="1" applyAlignment="1">
      <alignment horizontal="right"/>
    </xf>
    <xf numFmtId="3" fontId="57" fillId="0" borderId="20" xfId="0" applyNumberFormat="1" applyFont="1" applyFill="1" applyBorder="1"/>
    <xf numFmtId="37" fontId="57" fillId="2" borderId="26" xfId="4" applyNumberFormat="1" applyFont="1" applyFill="1" applyBorder="1" applyAlignment="1"/>
    <xf numFmtId="37" fontId="23" fillId="0" borderId="9" xfId="0" applyNumberFormat="1" applyFont="1" applyFill="1" applyBorder="1"/>
    <xf numFmtId="173" fontId="22" fillId="0" borderId="9" xfId="0" applyNumberFormat="1" applyFont="1" applyFill="1" applyBorder="1"/>
    <xf numFmtId="167" fontId="23" fillId="0" borderId="26" xfId="0" applyNumberFormat="1" applyFont="1" applyFill="1" applyBorder="1"/>
    <xf numFmtId="167" fontId="23" fillId="0" borderId="26" xfId="0" applyNumberFormat="1" applyFont="1" applyFill="1" applyBorder="1" applyAlignment="1"/>
    <xf numFmtId="167" fontId="22" fillId="0" borderId="21" xfId="0" applyNumberFormat="1" applyFont="1" applyFill="1" applyBorder="1"/>
    <xf numFmtId="167" fontId="22" fillId="0" borderId="21" xfId="0" applyNumberFormat="1" applyFont="1" applyFill="1" applyBorder="1" applyAlignment="1"/>
    <xf numFmtId="0" fontId="20" fillId="0" borderId="0" xfId="0" applyFont="1"/>
    <xf numFmtId="10" fontId="20" fillId="0" borderId="0" xfId="0" applyNumberFormat="1" applyFont="1"/>
    <xf numFmtId="10" fontId="20" fillId="0" borderId="0" xfId="0" applyNumberFormat="1" applyFont="1" applyAlignment="1">
      <alignment horizontal="center"/>
    </xf>
    <xf numFmtId="0" fontId="20" fillId="0" borderId="0" xfId="0" applyFont="1" applyBorder="1"/>
    <xf numFmtId="0" fontId="20" fillId="0" borderId="0" xfId="0" applyFont="1" applyFill="1" applyBorder="1"/>
    <xf numFmtId="17" fontId="20" fillId="0" borderId="0" xfId="0" applyNumberFormat="1" applyFont="1" applyAlignment="1">
      <alignment horizontal="center"/>
    </xf>
    <xf numFmtId="0" fontId="46" fillId="0" borderId="0" xfId="0" applyFont="1" applyBorder="1"/>
    <xf numFmtId="0" fontId="20" fillId="0" borderId="0" xfId="0" applyFont="1" applyFill="1" applyBorder="1" applyAlignment="1">
      <alignment horizontal="center"/>
    </xf>
    <xf numFmtId="10" fontId="46" fillId="0" borderId="0" xfId="0" applyNumberFormat="1" applyFont="1"/>
    <xf numFmtId="0" fontId="46" fillId="0" borderId="0" xfId="0" applyFont="1" applyBorder="1" applyAlignment="1">
      <alignment wrapText="1"/>
    </xf>
    <xf numFmtId="0" fontId="46" fillId="0" borderId="0" xfId="0" applyFont="1" applyFill="1" applyBorder="1"/>
    <xf numFmtId="0" fontId="20" fillId="0" borderId="17" xfId="0" applyFont="1" applyFill="1" applyBorder="1" applyAlignment="1">
      <alignment horizontal="center"/>
    </xf>
    <xf numFmtId="0" fontId="63" fillId="0" borderId="17" xfId="0" applyFont="1" applyFill="1" applyBorder="1" applyAlignment="1"/>
    <xf numFmtId="0" fontId="32" fillId="0" borderId="0" xfId="0" applyFont="1" applyFill="1"/>
    <xf numFmtId="0" fontId="20" fillId="0" borderId="17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10" fontId="32" fillId="0" borderId="17" xfId="0" applyNumberFormat="1" applyFont="1" applyBorder="1" applyAlignment="1">
      <alignment horizontal="center"/>
    </xf>
    <xf numFmtId="0" fontId="32" fillId="0" borderId="17" xfId="0" applyFont="1" applyBorder="1"/>
    <xf numFmtId="0" fontId="32" fillId="0" borderId="0" xfId="0" applyFont="1"/>
    <xf numFmtId="0" fontId="64" fillId="0" borderId="17" xfId="0" applyFont="1" applyBorder="1"/>
    <xf numFmtId="10" fontId="20" fillId="0" borderId="17" xfId="0" applyNumberFormat="1" applyFont="1" applyBorder="1" applyAlignment="1">
      <alignment vertical="center"/>
    </xf>
    <xf numFmtId="10" fontId="20" fillId="0" borderId="17" xfId="0" applyNumberFormat="1" applyFont="1" applyBorder="1" applyAlignment="1">
      <alignment horizontal="center" vertical="center"/>
    </xf>
    <xf numFmtId="10" fontId="3" fillId="0" borderId="0" xfId="0" applyNumberFormat="1" applyFont="1" applyBorder="1"/>
    <xf numFmtId="0" fontId="65" fillId="0" borderId="0" xfId="0" applyFont="1" applyFill="1" applyBorder="1"/>
    <xf numFmtId="0" fontId="66" fillId="0" borderId="17" xfId="0" applyFont="1" applyFill="1" applyBorder="1"/>
    <xf numFmtId="10" fontId="46" fillId="0" borderId="17" xfId="0" applyNumberFormat="1" applyFont="1" applyBorder="1" applyAlignment="1">
      <alignment vertical="center"/>
    </xf>
    <xf numFmtId="10" fontId="46" fillId="0" borderId="17" xfId="0" applyNumberFormat="1" applyFont="1" applyBorder="1" applyAlignment="1">
      <alignment horizontal="center" vertical="center"/>
    </xf>
    <xf numFmtId="0" fontId="67" fillId="0" borderId="0" xfId="0" applyFont="1" applyFill="1"/>
    <xf numFmtId="0" fontId="50" fillId="0" borderId="17" xfId="0" applyFont="1" applyBorder="1"/>
    <xf numFmtId="0" fontId="68" fillId="0" borderId="0" xfId="0" applyFont="1" applyFill="1"/>
    <xf numFmtId="0" fontId="69" fillId="0" borderId="17" xfId="0" applyFont="1" applyBorder="1"/>
    <xf numFmtId="0" fontId="69" fillId="0" borderId="0" xfId="0" applyFont="1"/>
    <xf numFmtId="0" fontId="51" fillId="0" borderId="17" xfId="0" applyFont="1" applyBorder="1"/>
    <xf numFmtId="10" fontId="46" fillId="0" borderId="17" xfId="0" applyNumberFormat="1" applyFont="1" applyFill="1" applyBorder="1" applyAlignment="1">
      <alignment horizontal="center" vertical="center"/>
    </xf>
    <xf numFmtId="0" fontId="70" fillId="0" borderId="0" xfId="0" applyFont="1"/>
    <xf numFmtId="0" fontId="71" fillId="0" borderId="17" xfId="0" applyFont="1" applyBorder="1"/>
    <xf numFmtId="0" fontId="72" fillId="0" borderId="0" xfId="0" applyFont="1"/>
    <xf numFmtId="167" fontId="20" fillId="0" borderId="0" xfId="0" applyNumberFormat="1" applyFont="1" applyAlignment="1"/>
    <xf numFmtId="0" fontId="73" fillId="0" borderId="0" xfId="0" applyFont="1" applyBorder="1"/>
    <xf numFmtId="0" fontId="74" fillId="0" borderId="0" xfId="0" applyFont="1" applyBorder="1"/>
    <xf numFmtId="0" fontId="22" fillId="0" borderId="21" xfId="0" applyFont="1" applyFill="1" applyBorder="1" applyAlignment="1"/>
    <xf numFmtId="10" fontId="18" fillId="0" borderId="21" xfId="0" applyNumberFormat="1" applyFont="1" applyFill="1" applyBorder="1" applyAlignment="1"/>
    <xf numFmtId="3" fontId="18" fillId="0" borderId="21" xfId="0" applyNumberFormat="1" applyFont="1" applyFill="1" applyBorder="1"/>
    <xf numFmtId="3" fontId="57" fillId="0" borderId="21" xfId="0" applyNumberFormat="1" applyFont="1" applyFill="1" applyBorder="1" applyAlignment="1">
      <alignment wrapText="1"/>
    </xf>
    <xf numFmtId="10" fontId="15" fillId="0" borderId="0" xfId="3" applyNumberFormat="1" applyFont="1" applyBorder="1"/>
    <xf numFmtId="0" fontId="21" fillId="0" borderId="37" xfId="0" applyFont="1" applyFill="1" applyBorder="1" applyAlignment="1">
      <alignment horizontal="center" vertical="center"/>
    </xf>
    <xf numFmtId="0" fontId="19" fillId="0" borderId="21" xfId="0" applyFont="1" applyBorder="1"/>
    <xf numFmtId="0" fontId="22" fillId="0" borderId="26" xfId="0" applyFont="1" applyFill="1" applyBorder="1" applyAlignment="1">
      <alignment horizontal="left" wrapText="1"/>
    </xf>
    <xf numFmtId="1" fontId="22" fillId="0" borderId="26" xfId="0" applyNumberFormat="1" applyFont="1" applyFill="1" applyBorder="1" applyAlignment="1">
      <alignment wrapText="1"/>
    </xf>
    <xf numFmtId="1" fontId="22" fillId="0" borderId="26" xfId="0" applyNumberFormat="1" applyFont="1" applyFill="1" applyBorder="1" applyAlignment="1"/>
    <xf numFmtId="0" fontId="22" fillId="0" borderId="26" xfId="0" applyFont="1" applyFill="1" applyBorder="1"/>
    <xf numFmtId="38" fontId="22" fillId="0" borderId="9" xfId="0" applyNumberFormat="1" applyFont="1" applyFill="1" applyBorder="1"/>
    <xf numFmtId="168" fontId="22" fillId="2" borderId="11" xfId="0" applyNumberFormat="1" applyFont="1" applyFill="1" applyBorder="1"/>
    <xf numFmtId="0" fontId="23" fillId="0" borderId="21" xfId="0" applyFont="1" applyBorder="1" applyAlignment="1">
      <alignment horizontal="center"/>
    </xf>
    <xf numFmtId="0" fontId="20" fillId="0" borderId="0" xfId="0" applyFont="1" applyAlignment="1">
      <alignment horizontal="center"/>
    </xf>
    <xf numFmtId="10" fontId="18" fillId="0" borderId="0" xfId="5" applyNumberFormat="1" applyFont="1" applyAlignment="1">
      <alignment horizontal="center" vertical="center"/>
    </xf>
    <xf numFmtId="10" fontId="23" fillId="0" borderId="26" xfId="0" applyNumberFormat="1" applyFont="1" applyFill="1" applyBorder="1" applyAlignment="1"/>
    <xf numFmtId="3" fontId="22" fillId="0" borderId="0" xfId="7" applyNumberFormat="1" applyFont="1" applyFill="1" applyBorder="1"/>
    <xf numFmtId="0" fontId="22" fillId="0" borderId="0" xfId="7" applyFont="1" applyFill="1" applyBorder="1" applyAlignment="1"/>
    <xf numFmtId="3" fontId="76" fillId="0" borderId="21" xfId="0" applyNumberFormat="1" applyFont="1" applyFill="1" applyBorder="1" applyAlignment="1"/>
    <xf numFmtId="167" fontId="76" fillId="0" borderId="21" xfId="3" applyNumberFormat="1" applyFont="1" applyFill="1" applyBorder="1"/>
    <xf numFmtId="3" fontId="77" fillId="0" borderId="21" xfId="0" applyNumberFormat="1" applyFont="1" applyFill="1" applyBorder="1" applyAlignment="1"/>
    <xf numFmtId="167" fontId="78" fillId="0" borderId="21" xfId="0" applyNumberFormat="1" applyFont="1" applyFill="1" applyBorder="1" applyAlignment="1"/>
    <xf numFmtId="3" fontId="77" fillId="0" borderId="0" xfId="0" applyNumberFormat="1" applyFont="1" applyFill="1" applyBorder="1" applyAlignment="1"/>
    <xf numFmtId="167" fontId="76" fillId="0" borderId="0" xfId="0" applyNumberFormat="1" applyFont="1" applyFill="1" applyBorder="1" applyAlignment="1"/>
    <xf numFmtId="3" fontId="76" fillId="0" borderId="0" xfId="0" applyNumberFormat="1" applyFont="1" applyFill="1" applyBorder="1" applyAlignment="1"/>
    <xf numFmtId="10" fontId="76" fillId="0" borderId="21" xfId="0" applyNumberFormat="1" applyFont="1" applyFill="1" applyBorder="1" applyAlignment="1"/>
    <xf numFmtId="10" fontId="75" fillId="0" borderId="21" xfId="0" applyNumberFormat="1" applyFont="1" applyFill="1" applyBorder="1" applyAlignment="1"/>
    <xf numFmtId="3" fontId="75" fillId="0" borderId="21" xfId="0" applyNumberFormat="1" applyFont="1" applyFill="1" applyBorder="1" applyAlignment="1"/>
    <xf numFmtId="0" fontId="20" fillId="4" borderId="27" xfId="0" applyFont="1" applyFill="1" applyBorder="1" applyAlignment="1">
      <alignment horizontal="center"/>
    </xf>
    <xf numFmtId="0" fontId="20" fillId="4" borderId="30" xfId="0" applyFont="1" applyFill="1" applyBorder="1" applyAlignment="1">
      <alignment horizontal="center"/>
    </xf>
    <xf numFmtId="0" fontId="23" fillId="4" borderId="32" xfId="0" applyFont="1" applyFill="1" applyBorder="1" applyAlignment="1">
      <alignment horizontal="center"/>
    </xf>
    <xf numFmtId="0" fontId="23" fillId="4" borderId="23" xfId="0" applyFont="1" applyFill="1" applyBorder="1" applyAlignment="1">
      <alignment horizontal="center"/>
    </xf>
    <xf numFmtId="0" fontId="23" fillId="4" borderId="9" xfId="0" applyFont="1" applyFill="1" applyBorder="1" applyAlignment="1">
      <alignment horizontal="left"/>
    </xf>
    <xf numFmtId="10" fontId="23" fillId="4" borderId="9" xfId="0" applyNumberFormat="1" applyFont="1" applyFill="1" applyBorder="1" applyAlignment="1">
      <alignment horizontal="center"/>
    </xf>
    <xf numFmtId="10" fontId="23" fillId="4" borderId="9" xfId="0" applyNumberFormat="1" applyFont="1" applyFill="1" applyBorder="1"/>
    <xf numFmtId="3" fontId="23" fillId="4" borderId="9" xfId="0" applyNumberFormat="1" applyFont="1" applyFill="1" applyBorder="1"/>
    <xf numFmtId="10" fontId="23" fillId="4" borderId="9" xfId="0" applyNumberFormat="1" applyFont="1" applyFill="1" applyBorder="1" applyAlignment="1"/>
    <xf numFmtId="0" fontId="23" fillId="4" borderId="21" xfId="0" applyFont="1" applyFill="1" applyBorder="1" applyAlignment="1">
      <alignment horizontal="center"/>
    </xf>
    <xf numFmtId="0" fontId="23" fillId="4" borderId="20" xfId="0" applyFont="1" applyFill="1" applyBorder="1" applyAlignment="1">
      <alignment horizontal="center"/>
    </xf>
    <xf numFmtId="0" fontId="23" fillId="4" borderId="21" xfId="0" applyFont="1" applyFill="1" applyBorder="1" applyAlignment="1">
      <alignment horizontal="center"/>
    </xf>
    <xf numFmtId="0" fontId="26" fillId="4" borderId="9" xfId="0" applyFont="1" applyFill="1" applyBorder="1"/>
    <xf numFmtId="0" fontId="26" fillId="4" borderId="9" xfId="0" applyFont="1" applyFill="1" applyBorder="1" applyAlignment="1">
      <alignment horizontal="center"/>
    </xf>
    <xf numFmtId="0" fontId="22" fillId="4" borderId="9" xfId="0" applyFont="1" applyFill="1" applyBorder="1"/>
    <xf numFmtId="2" fontId="23" fillId="4" borderId="9" xfId="0" applyNumberFormat="1" applyFont="1" applyFill="1" applyBorder="1"/>
    <xf numFmtId="165" fontId="23" fillId="4" borderId="21" xfId="0" applyNumberFormat="1" applyFont="1" applyFill="1" applyBorder="1" applyAlignment="1"/>
    <xf numFmtId="3" fontId="23" fillId="4" borderId="21" xfId="0" applyNumberFormat="1" applyFont="1" applyFill="1" applyBorder="1" applyAlignment="1"/>
    <xf numFmtId="10" fontId="23" fillId="4" borderId="21" xfId="0" applyNumberFormat="1" applyFont="1" applyFill="1" applyBorder="1" applyAlignment="1"/>
    <xf numFmtId="0" fontId="23" fillId="4" borderId="35" xfId="0" applyFont="1" applyFill="1" applyBorder="1" applyAlignment="1">
      <alignment horizontal="center"/>
    </xf>
    <xf numFmtId="0" fontId="23" fillId="4" borderId="36" xfId="0" applyFont="1" applyFill="1" applyBorder="1" applyAlignment="1">
      <alignment horizontal="center"/>
    </xf>
    <xf numFmtId="0" fontId="21" fillId="4" borderId="9" xfId="0" applyFont="1" applyFill="1" applyBorder="1" applyAlignment="1">
      <alignment horizontal="left"/>
    </xf>
    <xf numFmtId="3" fontId="19" fillId="4" borderId="9" xfId="0" applyNumberFormat="1" applyFont="1" applyFill="1" applyBorder="1" applyAlignment="1"/>
    <xf numFmtId="10" fontId="19" fillId="4" borderId="9" xfId="0" applyNumberFormat="1" applyFont="1" applyFill="1" applyBorder="1" applyAlignment="1"/>
    <xf numFmtId="0" fontId="23" fillId="4" borderId="9" xfId="0" applyFont="1" applyFill="1" applyBorder="1" applyAlignment="1">
      <alignment horizontal="center"/>
    </xf>
    <xf numFmtId="0" fontId="19" fillId="4" borderId="9" xfId="0" applyFont="1" applyFill="1" applyBorder="1" applyAlignment="1">
      <alignment horizontal="center"/>
    </xf>
    <xf numFmtId="0" fontId="31" fillId="4" borderId="21" xfId="0" applyFont="1" applyFill="1" applyBorder="1" applyAlignment="1">
      <alignment horizontal="left"/>
    </xf>
    <xf numFmtId="0" fontId="19" fillId="4" borderId="21" xfId="0" applyFont="1" applyFill="1" applyBorder="1" applyAlignment="1">
      <alignment horizontal="center"/>
    </xf>
    <xf numFmtId="0" fontId="21" fillId="4" borderId="21" xfId="0" applyFont="1" applyFill="1" applyBorder="1" applyAlignment="1">
      <alignment horizontal="left"/>
    </xf>
    <xf numFmtId="3" fontId="19" fillId="4" borderId="21" xfId="0" applyNumberFormat="1" applyFont="1" applyFill="1" applyBorder="1" applyAlignment="1"/>
    <xf numFmtId="10" fontId="19" fillId="4" borderId="21" xfId="0" applyNumberFormat="1" applyFont="1" applyFill="1" applyBorder="1" applyAlignment="1"/>
    <xf numFmtId="0" fontId="29" fillId="4" borderId="21" xfId="0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/>
    </xf>
    <xf numFmtId="0" fontId="21" fillId="4" borderId="21" xfId="0" applyFont="1" applyFill="1" applyBorder="1" applyAlignment="1">
      <alignment horizontal="center" vertical="center"/>
    </xf>
    <xf numFmtId="3" fontId="19" fillId="4" borderId="21" xfId="0" applyNumberFormat="1" applyFont="1" applyFill="1" applyBorder="1" applyAlignment="1">
      <alignment horizontal="right" vertical="center"/>
    </xf>
    <xf numFmtId="10" fontId="19" fillId="4" borderId="21" xfId="0" applyNumberFormat="1" applyFont="1" applyFill="1" applyBorder="1" applyAlignment="1">
      <alignment horizontal="right" vertical="center"/>
    </xf>
    <xf numFmtId="10" fontId="19" fillId="4" borderId="21" xfId="0" applyNumberFormat="1" applyFont="1" applyFill="1" applyBorder="1" applyAlignment="1">
      <alignment horizontal="center"/>
    </xf>
    <xf numFmtId="167" fontId="19" fillId="4" borderId="21" xfId="0" applyNumberFormat="1" applyFont="1" applyFill="1" applyBorder="1" applyAlignment="1">
      <alignment horizontal="right"/>
    </xf>
    <xf numFmtId="3" fontId="19" fillId="4" borderId="12" xfId="0" applyNumberFormat="1" applyFont="1" applyFill="1" applyBorder="1" applyAlignment="1">
      <alignment horizontal="right" vertical="center"/>
    </xf>
    <xf numFmtId="3" fontId="79" fillId="4" borderId="21" xfId="0" applyNumberFormat="1" applyFont="1" applyFill="1" applyBorder="1" applyAlignment="1">
      <alignment horizontal="right" vertical="center"/>
    </xf>
    <xf numFmtId="10" fontId="79" fillId="4" borderId="21" xfId="0" applyNumberFormat="1" applyFont="1" applyFill="1" applyBorder="1" applyAlignment="1">
      <alignment horizontal="right" vertical="center"/>
    </xf>
    <xf numFmtId="10" fontId="80" fillId="0" borderId="0" xfId="0" applyNumberFormat="1" applyFont="1" applyFill="1" applyBorder="1" applyAlignment="1"/>
    <xf numFmtId="0" fontId="80" fillId="0" borderId="0" xfId="0" applyFont="1" applyFill="1" applyBorder="1" applyAlignment="1"/>
    <xf numFmtId="1" fontId="79" fillId="0" borderId="0" xfId="0" applyNumberFormat="1" applyFont="1" applyFill="1" applyBorder="1" applyAlignment="1"/>
    <xf numFmtId="10" fontId="79" fillId="0" borderId="0" xfId="0" applyNumberFormat="1" applyFont="1" applyFill="1" applyBorder="1" applyAlignment="1"/>
    <xf numFmtId="0" fontId="79" fillId="4" borderId="21" xfId="0" applyFont="1" applyFill="1" applyBorder="1" applyAlignment="1">
      <alignment horizontal="center"/>
    </xf>
    <xf numFmtId="10" fontId="79" fillId="4" borderId="21" xfId="0" applyNumberFormat="1" applyFont="1" applyFill="1" applyBorder="1" applyAlignment="1">
      <alignment horizontal="center"/>
    </xf>
    <xf numFmtId="167" fontId="79" fillId="4" borderId="21" xfId="0" applyNumberFormat="1" applyFont="1" applyFill="1" applyBorder="1" applyAlignment="1">
      <alignment horizontal="right"/>
    </xf>
    <xf numFmtId="0" fontId="18" fillId="4" borderId="45" xfId="0" applyFont="1" applyFill="1" applyBorder="1"/>
    <xf numFmtId="0" fontId="18" fillId="4" borderId="46" xfId="0" applyFont="1" applyFill="1" applyBorder="1"/>
    <xf numFmtId="0" fontId="18" fillId="4" borderId="46" xfId="0" applyFont="1" applyFill="1" applyBorder="1" applyAlignment="1">
      <alignment horizontal="center"/>
    </xf>
    <xf numFmtId="0" fontId="32" fillId="4" borderId="17" xfId="0" applyFont="1" applyFill="1" applyBorder="1"/>
    <xf numFmtId="3" fontId="32" fillId="4" borderId="17" xfId="0" applyNumberFormat="1" applyFont="1" applyFill="1" applyBorder="1"/>
    <xf numFmtId="10" fontId="20" fillId="4" borderId="17" xfId="0" applyNumberFormat="1" applyFont="1" applyFill="1" applyBorder="1"/>
    <xf numFmtId="3" fontId="20" fillId="4" borderId="17" xfId="0" applyNumberFormat="1" applyFont="1" applyFill="1" applyBorder="1"/>
    <xf numFmtId="0" fontId="19" fillId="4" borderId="18" xfId="0" applyFont="1" applyFill="1" applyBorder="1"/>
    <xf numFmtId="3" fontId="19" fillId="4" borderId="14" xfId="0" applyNumberFormat="1" applyFont="1" applyFill="1" applyBorder="1"/>
    <xf numFmtId="10" fontId="19" fillId="4" borderId="14" xfId="0" applyNumberFormat="1" applyFont="1" applyFill="1" applyBorder="1"/>
    <xf numFmtId="10" fontId="19" fillId="4" borderId="19" xfId="0" applyNumberFormat="1" applyFont="1" applyFill="1" applyBorder="1"/>
    <xf numFmtId="0" fontId="41" fillId="4" borderId="9" xfId="0" applyFont="1" applyFill="1" applyBorder="1" applyAlignment="1">
      <alignment horizontal="center" vertical="center"/>
    </xf>
    <xf numFmtId="0" fontId="41" fillId="4" borderId="9" xfId="0" applyFont="1" applyFill="1" applyBorder="1"/>
    <xf numFmtId="37" fontId="41" fillId="4" borderId="9" xfId="0" applyNumberFormat="1" applyFont="1" applyFill="1" applyBorder="1"/>
    <xf numFmtId="167" fontId="41" fillId="4" borderId="9" xfId="0" applyNumberFormat="1" applyFont="1" applyFill="1" applyBorder="1"/>
    <xf numFmtId="0" fontId="41" fillId="4" borderId="9" xfId="0" applyFont="1" applyFill="1" applyBorder="1" applyAlignment="1">
      <alignment horizontal="center"/>
    </xf>
    <xf numFmtId="167" fontId="41" fillId="4" borderId="9" xfId="0" applyNumberFormat="1" applyFont="1" applyFill="1" applyBorder="1" applyAlignment="1"/>
    <xf numFmtId="0" fontId="34" fillId="4" borderId="18" xfId="0" applyFont="1" applyFill="1" applyBorder="1"/>
    <xf numFmtId="0" fontId="42" fillId="4" borderId="14" xfId="0" applyFont="1" applyFill="1" applyBorder="1" applyAlignment="1">
      <alignment horizontal="center" vertical="top" wrapText="1"/>
    </xf>
    <xf numFmtId="3" fontId="42" fillId="4" borderId="14" xfId="0" applyNumberFormat="1" applyFont="1" applyFill="1" applyBorder="1" applyAlignment="1">
      <alignment horizontal="center" vertical="center"/>
    </xf>
    <xf numFmtId="0" fontId="34" fillId="4" borderId="14" xfId="0" applyFont="1" applyFill="1" applyBorder="1"/>
    <xf numFmtId="0" fontId="34" fillId="4" borderId="19" xfId="0" applyFont="1" applyFill="1" applyBorder="1"/>
    <xf numFmtId="0" fontId="42" fillId="4" borderId="21" xfId="0" applyFont="1" applyFill="1" applyBorder="1" applyAlignment="1">
      <alignment horizontal="center"/>
    </xf>
    <xf numFmtId="0" fontId="42" fillId="4" borderId="21" xfId="0" applyFont="1" applyFill="1" applyBorder="1" applyAlignment="1">
      <alignment horizontal="left"/>
    </xf>
    <xf numFmtId="1" fontId="42" fillId="4" borderId="21" xfId="0" applyNumberFormat="1" applyFont="1" applyFill="1" applyBorder="1" applyAlignment="1"/>
    <xf numFmtId="167" fontId="42" fillId="4" borderId="21" xfId="0" applyNumberFormat="1" applyFont="1" applyFill="1" applyBorder="1" applyAlignment="1"/>
    <xf numFmtId="3" fontId="42" fillId="4" borderId="21" xfId="0" applyNumberFormat="1" applyFont="1" applyFill="1" applyBorder="1" applyAlignment="1"/>
    <xf numFmtId="0" fontId="23" fillId="4" borderId="21" xfId="0" applyFont="1" applyFill="1" applyBorder="1" applyAlignment="1">
      <alignment horizontal="center"/>
    </xf>
    <xf numFmtId="3" fontId="23" fillId="0" borderId="0" xfId="0" applyNumberFormat="1" applyFont="1" applyFill="1" applyBorder="1"/>
    <xf numFmtId="3" fontId="22" fillId="0" borderId="0" xfId="0" applyNumberFormat="1" applyFont="1" applyFill="1" applyBorder="1"/>
    <xf numFmtId="3" fontId="22" fillId="0" borderId="31" xfId="0" applyNumberFormat="1" applyFont="1" applyFill="1" applyBorder="1"/>
    <xf numFmtId="165" fontId="23" fillId="4" borderId="21" xfId="0" applyNumberFormat="1" applyFont="1" applyFill="1" applyBorder="1" applyAlignment="1">
      <alignment horizontal="left"/>
    </xf>
    <xf numFmtId="3" fontId="23" fillId="0" borderId="31" xfId="0" applyNumberFormat="1" applyFont="1" applyFill="1" applyBorder="1"/>
    <xf numFmtId="10" fontId="22" fillId="0" borderId="33" xfId="0" applyNumberFormat="1" applyFont="1" applyFill="1" applyBorder="1"/>
    <xf numFmtId="0" fontId="22" fillId="0" borderId="0" xfId="0" applyFont="1" applyFill="1"/>
    <xf numFmtId="10" fontId="22" fillId="0" borderId="32" xfId="0" applyNumberFormat="1" applyFont="1" applyFill="1" applyBorder="1"/>
    <xf numFmtId="3" fontId="22" fillId="0" borderId="0" xfId="0" applyNumberFormat="1" applyFont="1" applyFill="1"/>
    <xf numFmtId="0" fontId="22" fillId="0" borderId="28" xfId="0" applyFont="1" applyFill="1" applyBorder="1" applyAlignment="1">
      <alignment horizontal="right"/>
    </xf>
    <xf numFmtId="0" fontId="23" fillId="0" borderId="28" xfId="0" applyFont="1" applyFill="1" applyBorder="1" applyAlignment="1">
      <alignment horizontal="right"/>
    </xf>
    <xf numFmtId="0" fontId="22" fillId="0" borderId="29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167" fontId="22" fillId="0" borderId="0" xfId="0" applyNumberFormat="1" applyFont="1" applyFill="1" applyBorder="1"/>
    <xf numFmtId="167" fontId="22" fillId="0" borderId="33" xfId="0" applyNumberFormat="1" applyFont="1" applyFill="1" applyBorder="1"/>
    <xf numFmtId="10" fontId="22" fillId="0" borderId="0" xfId="0" applyNumberFormat="1" applyFont="1" applyFill="1" applyAlignment="1">
      <alignment horizontal="center"/>
    </xf>
    <xf numFmtId="10" fontId="22" fillId="0" borderId="31" xfId="0" applyNumberFormat="1" applyFont="1" applyFill="1" applyBorder="1"/>
    <xf numFmtId="10" fontId="23" fillId="0" borderId="0" xfId="0" applyNumberFormat="1" applyFont="1" applyFill="1" applyAlignment="1">
      <alignment horizontal="center"/>
    </xf>
    <xf numFmtId="0" fontId="22" fillId="0" borderId="28" xfId="0" applyFont="1" applyFill="1" applyBorder="1" applyAlignment="1">
      <alignment horizontal="center"/>
    </xf>
    <xf numFmtId="0" fontId="19" fillId="4" borderId="21" xfId="0" applyFont="1" applyFill="1" applyBorder="1" applyAlignment="1">
      <alignment horizontal="center"/>
    </xf>
    <xf numFmtId="0" fontId="23" fillId="4" borderId="31" xfId="0" applyFont="1" applyFill="1" applyBorder="1" applyAlignment="1">
      <alignment horizontal="center" vertical="center"/>
    </xf>
    <xf numFmtId="0" fontId="23" fillId="4" borderId="31" xfId="0" applyFont="1" applyFill="1" applyBorder="1" applyAlignment="1">
      <alignment horizontal="center"/>
    </xf>
    <xf numFmtId="0" fontId="23" fillId="4" borderId="32" xfId="0" applyFont="1" applyFill="1" applyBorder="1" applyAlignment="1">
      <alignment horizontal="center" vertical="center"/>
    </xf>
    <xf numFmtId="10" fontId="20" fillId="0" borderId="17" xfId="0" applyNumberFormat="1" applyFont="1" applyFill="1" applyBorder="1" applyAlignment="1">
      <alignment horizontal="center" vertical="center"/>
    </xf>
    <xf numFmtId="10" fontId="79" fillId="4" borderId="21" xfId="0" applyNumberFormat="1" applyFont="1" applyFill="1" applyBorder="1" applyAlignment="1"/>
    <xf numFmtId="3" fontId="79" fillId="4" borderId="21" xfId="0" applyNumberFormat="1" applyFont="1" applyFill="1" applyBorder="1" applyAlignment="1"/>
    <xf numFmtId="168" fontId="23" fillId="0" borderId="11" xfId="0" applyNumberFormat="1" applyFont="1" applyFill="1" applyBorder="1"/>
    <xf numFmtId="172" fontId="62" fillId="0" borderId="0" xfId="0" applyNumberFormat="1" applyFont="1" applyAlignment="1">
      <alignment horizontal="center" vertical="center"/>
    </xf>
    <xf numFmtId="0" fontId="19" fillId="4" borderId="21" xfId="0" applyFont="1" applyFill="1" applyBorder="1" applyAlignment="1">
      <alignment horizontal="center"/>
    </xf>
    <xf numFmtId="0" fontId="44" fillId="0" borderId="0" xfId="0" applyFont="1" applyAlignment="1">
      <alignment horizontal="center" vertical="center"/>
    </xf>
    <xf numFmtId="0" fontId="81" fillId="0" borderId="0" xfId="0" applyFont="1" applyAlignment="1">
      <alignment horizontal="center"/>
    </xf>
    <xf numFmtId="0" fontId="18" fillId="0" borderId="9" xfId="0" applyFont="1" applyBorder="1"/>
    <xf numFmtId="0" fontId="19" fillId="4" borderId="21" xfId="0" applyFont="1" applyFill="1" applyBorder="1" applyAlignment="1">
      <alignment horizontal="center"/>
    </xf>
    <xf numFmtId="3" fontId="18" fillId="0" borderId="16" xfId="0" applyNumberFormat="1" applyFont="1" applyFill="1" applyBorder="1"/>
    <xf numFmtId="10" fontId="20" fillId="0" borderId="17" xfId="0" applyNumberFormat="1" applyFont="1" applyFill="1" applyBorder="1" applyAlignment="1">
      <alignment vertical="center"/>
    </xf>
    <xf numFmtId="10" fontId="46" fillId="0" borderId="17" xfId="0" applyNumberFormat="1" applyFont="1" applyFill="1" applyBorder="1" applyAlignment="1">
      <alignment vertical="center"/>
    </xf>
    <xf numFmtId="3" fontId="22" fillId="0" borderId="28" xfId="0" applyNumberFormat="1" applyFont="1" applyFill="1" applyBorder="1"/>
    <xf numFmtId="0" fontId="19" fillId="4" borderId="21" xfId="0" applyFont="1" applyFill="1" applyBorder="1" applyAlignment="1">
      <alignment horizontal="center"/>
    </xf>
    <xf numFmtId="0" fontId="22" fillId="0" borderId="3" xfId="0" applyNumberFormat="1" applyFont="1" applyFill="1" applyBorder="1"/>
    <xf numFmtId="0" fontId="23" fillId="0" borderId="21" xfId="0" applyFont="1" applyFill="1" applyBorder="1" applyAlignment="1">
      <alignment horizontal="center"/>
    </xf>
    <xf numFmtId="3" fontId="82" fillId="4" borderId="21" xfId="0" applyNumberFormat="1" applyFont="1" applyFill="1" applyBorder="1" applyAlignment="1"/>
    <xf numFmtId="10" fontId="82" fillId="4" borderId="21" xfId="0" applyNumberFormat="1" applyFont="1" applyFill="1" applyBorder="1" applyAlignment="1"/>
    <xf numFmtId="0" fontId="19" fillId="0" borderId="21" xfId="0" applyFont="1" applyFill="1" applyBorder="1"/>
    <xf numFmtId="0" fontId="83" fillId="0" borderId="0" xfId="0" applyFont="1"/>
    <xf numFmtId="0" fontId="84" fillId="0" borderId="0" xfId="0" applyFont="1"/>
    <xf numFmtId="0" fontId="22" fillId="4" borderId="10" xfId="0" applyFont="1" applyFill="1" applyBorder="1" applyAlignment="1">
      <alignment horizontal="center"/>
    </xf>
    <xf numFmtId="0" fontId="22" fillId="4" borderId="11" xfId="0" applyFont="1" applyFill="1" applyBorder="1" applyAlignment="1">
      <alignment horizontal="center"/>
    </xf>
    <xf numFmtId="0" fontId="22" fillId="4" borderId="12" xfId="0" applyFont="1" applyFill="1" applyBorder="1" applyAlignment="1">
      <alignment horizontal="center"/>
    </xf>
    <xf numFmtId="0" fontId="27" fillId="0" borderId="0" xfId="0" applyFont="1" applyAlignment="1">
      <alignment horizontal="left"/>
    </xf>
    <xf numFmtId="17" fontId="27" fillId="0" borderId="0" xfId="0" applyNumberFormat="1" applyFont="1" applyAlignment="1">
      <alignment horizontal="left"/>
    </xf>
    <xf numFmtId="0" fontId="20" fillId="0" borderId="0" xfId="0" applyFont="1" applyAlignment="1">
      <alignment horizontal="left"/>
    </xf>
    <xf numFmtId="0" fontId="23" fillId="4" borderId="28" xfId="0" applyFont="1" applyFill="1" applyBorder="1" applyAlignment="1">
      <alignment horizontal="center"/>
    </xf>
    <xf numFmtId="0" fontId="23" fillId="4" borderId="29" xfId="0" applyFont="1" applyFill="1" applyBorder="1" applyAlignment="1">
      <alignment horizontal="center"/>
    </xf>
    <xf numFmtId="0" fontId="23" fillId="4" borderId="28" xfId="0" applyFont="1" applyFill="1" applyBorder="1" applyAlignment="1">
      <alignment horizontal="center" vertical="center"/>
    </xf>
    <xf numFmtId="0" fontId="23" fillId="4" borderId="29" xfId="0" applyFont="1" applyFill="1" applyBorder="1" applyAlignment="1">
      <alignment horizontal="center" vertical="center"/>
    </xf>
    <xf numFmtId="0" fontId="23" fillId="4" borderId="18" xfId="0" applyFont="1" applyFill="1" applyBorder="1" applyAlignment="1">
      <alignment horizontal="center" vertical="center"/>
    </xf>
    <xf numFmtId="0" fontId="23" fillId="4" borderId="9" xfId="0" applyFont="1" applyFill="1" applyBorder="1" applyAlignment="1">
      <alignment horizontal="center" vertical="center"/>
    </xf>
    <xf numFmtId="0" fontId="23" fillId="4" borderId="9" xfId="0" applyFont="1" applyFill="1" applyBorder="1" applyAlignment="1">
      <alignment horizontal="center"/>
    </xf>
    <xf numFmtId="0" fontId="23" fillId="4" borderId="21" xfId="0" applyFont="1" applyFill="1" applyBorder="1" applyAlignment="1">
      <alignment horizontal="center" vertical="center" wrapText="1"/>
    </xf>
    <xf numFmtId="0" fontId="23" fillId="4" borderId="10" xfId="0" applyFont="1" applyFill="1" applyBorder="1" applyAlignment="1">
      <alignment horizontal="center"/>
    </xf>
    <xf numFmtId="0" fontId="23" fillId="4" borderId="11" xfId="0" applyFont="1" applyFill="1" applyBorder="1" applyAlignment="1">
      <alignment horizontal="center"/>
    </xf>
    <xf numFmtId="0" fontId="23" fillId="4" borderId="12" xfId="0" applyFont="1" applyFill="1" applyBorder="1" applyAlignment="1">
      <alignment horizontal="center"/>
    </xf>
    <xf numFmtId="17" fontId="24" fillId="0" borderId="0" xfId="0" applyNumberFormat="1" applyFont="1" applyBorder="1" applyAlignment="1">
      <alignment horizontal="center"/>
    </xf>
    <xf numFmtId="0" fontId="23" fillId="4" borderId="21" xfId="0" applyFont="1" applyFill="1" applyBorder="1" applyAlignment="1">
      <alignment horizontal="center"/>
    </xf>
    <xf numFmtId="0" fontId="22" fillId="4" borderId="21" xfId="0" applyFont="1" applyFill="1" applyBorder="1" applyAlignment="1"/>
    <xf numFmtId="0" fontId="19" fillId="4" borderId="9" xfId="0" applyFont="1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26" fillId="4" borderId="9" xfId="0" applyFont="1" applyFill="1" applyBorder="1" applyAlignment="1">
      <alignment horizontal="center"/>
    </xf>
    <xf numFmtId="0" fontId="19" fillId="4" borderId="22" xfId="0" applyFont="1" applyFill="1" applyBorder="1" applyAlignment="1">
      <alignment horizontal="center" vertical="center"/>
    </xf>
    <xf numFmtId="0" fontId="18" fillId="4" borderId="23" xfId="0" applyFont="1" applyFill="1" applyBorder="1" applyAlignment="1">
      <alignment horizontal="center" vertical="center"/>
    </xf>
    <xf numFmtId="0" fontId="26" fillId="4" borderId="22" xfId="0" applyFont="1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26" fillId="4" borderId="22" xfId="0" applyFont="1" applyFill="1" applyBorder="1" applyAlignment="1">
      <alignment horizontal="center" wrapText="1"/>
    </xf>
    <xf numFmtId="0" fontId="0" fillId="4" borderId="23" xfId="0" applyFill="1" applyBorder="1" applyAlignment="1">
      <alignment wrapText="1"/>
    </xf>
    <xf numFmtId="0" fontId="23" fillId="4" borderId="25" xfId="0" applyFont="1" applyFill="1" applyBorder="1" applyAlignment="1">
      <alignment horizontal="center"/>
    </xf>
    <xf numFmtId="0" fontId="23" fillId="4" borderId="22" xfId="0" applyFont="1" applyFill="1" applyBorder="1" applyAlignment="1">
      <alignment horizontal="center" vertical="center" wrapText="1"/>
    </xf>
    <xf numFmtId="0" fontId="18" fillId="4" borderId="23" xfId="0" applyFont="1" applyFill="1" applyBorder="1" applyAlignment="1">
      <alignment horizontal="center" vertical="center" wrapText="1"/>
    </xf>
    <xf numFmtId="0" fontId="19" fillId="4" borderId="21" xfId="0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0" fillId="0" borderId="19" xfId="0" applyBorder="1" applyAlignment="1"/>
    <xf numFmtId="0" fontId="0" fillId="0" borderId="19" xfId="0" applyBorder="1" applyAlignment="1">
      <alignment horizontal="center"/>
    </xf>
    <xf numFmtId="0" fontId="23" fillId="0" borderId="27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0" fillId="0" borderId="21" xfId="0" applyBorder="1" applyAlignment="1"/>
    <xf numFmtId="0" fontId="23" fillId="0" borderId="10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4" borderId="14" xfId="0" applyFont="1" applyFill="1" applyBorder="1" applyAlignment="1">
      <alignment horizontal="center" vertical="center"/>
    </xf>
    <xf numFmtId="0" fontId="23" fillId="4" borderId="19" xfId="0" applyFont="1" applyFill="1" applyBorder="1" applyAlignment="1">
      <alignment horizontal="center" vertical="center"/>
    </xf>
    <xf numFmtId="49" fontId="23" fillId="4" borderId="21" xfId="0" applyNumberFormat="1" applyFont="1" applyFill="1" applyBorder="1" applyAlignment="1">
      <alignment horizontal="center"/>
    </xf>
    <xf numFmtId="0" fontId="23" fillId="4" borderId="21" xfId="0" applyFont="1" applyFill="1" applyBorder="1" applyAlignment="1">
      <alignment horizontal="center" vertical="center"/>
    </xf>
    <xf numFmtId="0" fontId="15" fillId="4" borderId="21" xfId="0" applyFont="1" applyFill="1" applyBorder="1" applyAlignment="1">
      <alignment horizontal="center" vertical="center"/>
    </xf>
    <xf numFmtId="0" fontId="22" fillId="4" borderId="21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/>
    </xf>
    <xf numFmtId="0" fontId="23" fillId="4" borderId="25" xfId="0" applyFont="1" applyFill="1" applyBorder="1" applyAlignment="1">
      <alignment horizontal="center" vertical="center"/>
    </xf>
    <xf numFmtId="0" fontId="23" fillId="4" borderId="12" xfId="0" applyFont="1" applyFill="1" applyBorder="1" applyAlignment="1">
      <alignment horizontal="center" vertical="center"/>
    </xf>
    <xf numFmtId="0" fontId="23" fillId="4" borderId="27" xfId="0" applyFont="1" applyFill="1" applyBorder="1" applyAlignment="1">
      <alignment horizontal="center" vertical="center"/>
    </xf>
    <xf numFmtId="0" fontId="23" fillId="4" borderId="34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center"/>
    </xf>
    <xf numFmtId="0" fontId="15" fillId="4" borderId="9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19" fillId="4" borderId="20" xfId="0" applyFont="1" applyFill="1" applyBorder="1" applyAlignment="1">
      <alignment horizontal="center" vertical="center" wrapText="1"/>
    </xf>
    <xf numFmtId="17" fontId="23" fillId="4" borderId="10" xfId="0" applyNumberFormat="1" applyFont="1" applyFill="1" applyBorder="1" applyAlignment="1">
      <alignment horizontal="center"/>
    </xf>
    <xf numFmtId="17" fontId="23" fillId="4" borderId="12" xfId="0" applyNumberFormat="1" applyFont="1" applyFill="1" applyBorder="1" applyAlignment="1">
      <alignment horizontal="center"/>
    </xf>
    <xf numFmtId="17" fontId="23" fillId="4" borderId="21" xfId="0" applyNumberFormat="1" applyFont="1" applyFill="1" applyBorder="1" applyAlignment="1">
      <alignment horizontal="center"/>
    </xf>
    <xf numFmtId="49" fontId="23" fillId="4" borderId="10" xfId="0" applyNumberFormat="1" applyFont="1" applyFill="1" applyBorder="1" applyAlignment="1">
      <alignment horizontal="center"/>
    </xf>
    <xf numFmtId="49" fontId="23" fillId="4" borderId="12" xfId="0" applyNumberFormat="1" applyFont="1" applyFill="1" applyBorder="1" applyAlignment="1">
      <alignment horizontal="center"/>
    </xf>
    <xf numFmtId="0" fontId="19" fillId="4" borderId="10" xfId="0" applyFont="1" applyFill="1" applyBorder="1" applyAlignment="1">
      <alignment horizontal="center" wrapText="1"/>
    </xf>
    <xf numFmtId="0" fontId="19" fillId="4" borderId="12" xfId="0" applyFont="1" applyFill="1" applyBorder="1" applyAlignment="1">
      <alignment horizontal="center" wrapText="1"/>
    </xf>
    <xf numFmtId="0" fontId="19" fillId="4" borderId="21" xfId="0" applyFont="1" applyFill="1" applyBorder="1" applyAlignment="1">
      <alignment horizontal="center"/>
    </xf>
    <xf numFmtId="0" fontId="18" fillId="4" borderId="21" xfId="0" applyFont="1" applyFill="1" applyBorder="1" applyAlignment="1">
      <alignment horizontal="center" vertical="center"/>
    </xf>
    <xf numFmtId="0" fontId="21" fillId="4" borderId="21" xfId="0" applyFont="1" applyFill="1" applyBorder="1" applyAlignment="1">
      <alignment horizontal="center" vertical="center"/>
    </xf>
    <xf numFmtId="49" fontId="19" fillId="4" borderId="21" xfId="0" applyNumberFormat="1" applyFont="1" applyFill="1" applyBorder="1" applyAlignment="1">
      <alignment horizontal="center" vertical="center"/>
    </xf>
    <xf numFmtId="0" fontId="31" fillId="4" borderId="18" xfId="0" applyFont="1" applyFill="1" applyBorder="1" applyAlignment="1">
      <alignment horizontal="center"/>
    </xf>
    <xf numFmtId="0" fontId="31" fillId="4" borderId="14" xfId="0" applyFont="1" applyFill="1" applyBorder="1" applyAlignment="1">
      <alignment horizontal="center"/>
    </xf>
    <xf numFmtId="0" fontId="31" fillId="4" borderId="19" xfId="0" applyFont="1" applyFill="1" applyBorder="1" applyAlignment="1">
      <alignment horizontal="center"/>
    </xf>
    <xf numFmtId="0" fontId="19" fillId="4" borderId="41" xfId="0" applyFont="1" applyFill="1" applyBorder="1" applyAlignment="1">
      <alignment horizontal="center" vertical="center"/>
    </xf>
    <xf numFmtId="0" fontId="18" fillId="4" borderId="44" xfId="0" applyFont="1" applyFill="1" applyBorder="1" applyAlignment="1">
      <alignment horizontal="center" vertical="center"/>
    </xf>
    <xf numFmtId="0" fontId="19" fillId="4" borderId="42" xfId="0" applyFont="1" applyFill="1" applyBorder="1" applyAlignment="1">
      <alignment horizontal="center"/>
    </xf>
    <xf numFmtId="0" fontId="19" fillId="4" borderId="43" xfId="0" applyFont="1" applyFill="1" applyBorder="1" applyAlignment="1">
      <alignment horizontal="center"/>
    </xf>
    <xf numFmtId="0" fontId="31" fillId="4" borderId="10" xfId="0" applyFont="1" applyFill="1" applyBorder="1" applyAlignment="1">
      <alignment horizontal="center"/>
    </xf>
    <xf numFmtId="0" fontId="31" fillId="4" borderId="11" xfId="0" applyFont="1" applyFill="1" applyBorder="1" applyAlignment="1">
      <alignment horizontal="center"/>
    </xf>
    <xf numFmtId="0" fontId="31" fillId="4" borderId="12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17" fontId="24" fillId="0" borderId="0" xfId="0" applyNumberFormat="1" applyFont="1" applyFill="1" applyBorder="1" applyAlignment="1">
      <alignment horizontal="center"/>
    </xf>
    <xf numFmtId="0" fontId="41" fillId="4" borderId="9" xfId="0" applyFont="1" applyFill="1" applyBorder="1" applyAlignment="1">
      <alignment horizontal="center" vertical="center"/>
    </xf>
    <xf numFmtId="0" fontId="59" fillId="0" borderId="0" xfId="0" applyFont="1" applyFill="1" applyBorder="1" applyAlignment="1">
      <alignment horizontal="center"/>
    </xf>
    <xf numFmtId="49" fontId="20" fillId="0" borderId="0" xfId="0" applyNumberFormat="1" applyFont="1" applyFill="1" applyBorder="1" applyAlignment="1">
      <alignment horizontal="center"/>
    </xf>
  </cellXfs>
  <cellStyles count="10">
    <cellStyle name="Estilo 1" xfId="1"/>
    <cellStyle name="Estilo 1 2" xfId="8"/>
    <cellStyle name="Hipervínculo" xfId="2" builtinId="8"/>
    <cellStyle name="Normal" xfId="0" builtinId="0"/>
    <cellStyle name="Normal 2" xfId="4"/>
    <cellStyle name="Normal 2 3" xfId="5"/>
    <cellStyle name="Normal 3" xfId="7"/>
    <cellStyle name="Normal 4" xfId="6"/>
    <cellStyle name="Porcentual" xfId="3" builtinId="5"/>
    <cellStyle name="Porcentual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9966FF"/>
      <color rgb="FFFF3300"/>
      <color rgb="FFCCCCFF"/>
      <color rgb="FF996633"/>
      <color rgb="FFCC9900"/>
      <color rgb="FFCC99FF"/>
      <color rgb="FF9999FF"/>
      <color rgb="FFFFFF99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9"/>
  <c:chart>
    <c:title>
      <c:tx>
        <c:rich>
          <a:bodyPr/>
          <a:lstStyle/>
          <a:p>
            <a:pPr>
              <a:defRPr sz="1400"/>
            </a:pPr>
            <a:r>
              <a:rPr lang="es-MX" sz="1400"/>
              <a:t>OCUPACIÓN GENERAL ENERO - FEBRERO</a:t>
            </a:r>
          </a:p>
        </c:rich>
      </c:tx>
      <c:layout/>
    </c:title>
    <c:plotArea>
      <c:layout/>
      <c:lineChart>
        <c:grouping val="stacked"/>
        <c:ser>
          <c:idx val="0"/>
          <c:order val="0"/>
          <c:dLbls>
            <c:dLbl>
              <c:idx val="4"/>
              <c:spPr>
                <a:solidFill>
                  <a:schemeClr val="accent1">
                    <a:lumMod val="60000"/>
                    <a:lumOff val="40000"/>
                  </a:schemeClr>
                </a:solidFill>
              </c:spPr>
              <c:txPr>
                <a:bodyPr/>
                <a:lstStyle/>
                <a:p>
                  <a:pPr>
                    <a:defRPr sz="1100" b="1"/>
                  </a:pPr>
                  <a:endParaRPr lang="es-MX"/>
                </a:p>
              </c:txPr>
            </c:dLbl>
            <c:txPr>
              <a:bodyPr/>
              <a:lstStyle/>
              <a:p>
                <a:pPr>
                  <a:defRPr sz="1100"/>
                </a:pPr>
                <a:endParaRPr lang="es-MX"/>
              </a:p>
            </c:txPr>
            <c:dLblPos val="t"/>
            <c:showVal val="1"/>
          </c:dLbls>
          <c:cat>
            <c:numRef>
              <c:f>'COMPART. OCUP. AFLU. 2011-2015'!$C$9:$G$9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'COMPART. OCUP. AFLU. 2011-2015'!$C$22:$G$22</c:f>
              <c:numCache>
                <c:formatCode>0.00%</c:formatCode>
                <c:ptCount val="5"/>
                <c:pt idx="0">
                  <c:v>0.72499999999999998</c:v>
                </c:pt>
                <c:pt idx="1">
                  <c:v>0.74509999999999998</c:v>
                </c:pt>
                <c:pt idx="2">
                  <c:v>0.79390000000000005</c:v>
                </c:pt>
                <c:pt idx="3">
                  <c:v>0.81299999999999994</c:v>
                </c:pt>
                <c:pt idx="4">
                  <c:v>0.82888332483004135</c:v>
                </c:pt>
              </c:numCache>
            </c:numRef>
          </c:val>
        </c:ser>
        <c:dLbls>
          <c:showVal val="1"/>
        </c:dLbls>
        <c:marker val="1"/>
        <c:axId val="55301632"/>
        <c:axId val="55303168"/>
      </c:lineChart>
      <c:catAx>
        <c:axId val="55301632"/>
        <c:scaling>
          <c:orientation val="minMax"/>
        </c:scaling>
        <c:axPos val="b"/>
        <c:numFmt formatCode="General" sourceLinked="1"/>
        <c:majorTickMark val="none"/>
        <c:tickLblPos val="low"/>
        <c:txPr>
          <a:bodyPr rot="0" vert="horz"/>
          <a:lstStyle/>
          <a:p>
            <a:pPr>
              <a:defRPr b="1"/>
            </a:pPr>
            <a:endParaRPr lang="es-MX"/>
          </a:p>
        </c:txPr>
        <c:crossAx val="55303168"/>
        <c:crossesAt val="0.1"/>
        <c:lblAlgn val="ctr"/>
        <c:lblOffset val="100"/>
        <c:tickLblSkip val="1"/>
        <c:tickMarkSkip val="1"/>
      </c:catAx>
      <c:valAx>
        <c:axId val="55303168"/>
        <c:scaling>
          <c:orientation val="minMax"/>
        </c:scaling>
        <c:axPos val="l"/>
        <c:majorGridlines/>
        <c:numFmt formatCode="0.00%" sourceLinked="1"/>
        <c:majorTickMark val="none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5530163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zero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1"/>
  <c:chart>
    <c:plotArea>
      <c:layout>
        <c:manualLayout>
          <c:layoutTarget val="inner"/>
          <c:xMode val="edge"/>
          <c:yMode val="edge"/>
          <c:x val="3.2673176640912863E-2"/>
          <c:y val="4.3086370960386734E-2"/>
          <c:w val="0.95012975351765261"/>
          <c:h val="0.79268292682926556"/>
        </c:manualLayout>
      </c:layout>
      <c:barChart>
        <c:barDir val="bar"/>
        <c:grouping val="clustered"/>
        <c:ser>
          <c:idx val="3"/>
          <c:order val="0"/>
          <c:tx>
            <c:strRef>
              <c:f>PROCEDENCIA!$C$5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Val val="1"/>
          </c:dLbls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PROCEDENCIA!$C$7:$C$9</c:f>
              <c:numCache>
                <c:formatCode>#,##0</c:formatCode>
                <c:ptCount val="3"/>
                <c:pt idx="0">
                  <c:v>280634</c:v>
                </c:pt>
                <c:pt idx="1">
                  <c:v>59062</c:v>
                </c:pt>
                <c:pt idx="2">
                  <c:v>221572</c:v>
                </c:pt>
              </c:numCache>
            </c:numRef>
          </c:val>
        </c:ser>
        <c:ser>
          <c:idx val="2"/>
          <c:order val="1"/>
          <c:tx>
            <c:strRef>
              <c:f>PROCEDENCIA!$E$5</c:f>
              <c:strCache>
                <c:ptCount val="1"/>
                <c:pt idx="0">
                  <c:v>2012</c:v>
                </c:pt>
              </c:strCache>
            </c:strRef>
          </c:tx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Val val="1"/>
          </c:dLbls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PROCEDENCIA!$E$7:$E$9</c:f>
              <c:numCache>
                <c:formatCode>#,##0</c:formatCode>
                <c:ptCount val="3"/>
                <c:pt idx="0">
                  <c:v>318149</c:v>
                </c:pt>
                <c:pt idx="1">
                  <c:v>73992</c:v>
                </c:pt>
                <c:pt idx="2">
                  <c:v>244157</c:v>
                </c:pt>
              </c:numCache>
            </c:numRef>
          </c:val>
        </c:ser>
        <c:ser>
          <c:idx val="1"/>
          <c:order val="2"/>
          <c:tx>
            <c:strRef>
              <c:f>PROCEDENCIA!$G$5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CC99FF"/>
            </a:solidFill>
          </c:spPr>
          <c:dLbls>
            <c:showVal val="1"/>
          </c:dLbls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PROCEDENCIA!$G$7:$G$9</c:f>
              <c:numCache>
                <c:formatCode>#,##0</c:formatCode>
                <c:ptCount val="3"/>
                <c:pt idx="0">
                  <c:v>340255</c:v>
                </c:pt>
                <c:pt idx="1">
                  <c:v>68592</c:v>
                </c:pt>
                <c:pt idx="2">
                  <c:v>271663</c:v>
                </c:pt>
              </c:numCache>
            </c:numRef>
          </c:val>
        </c:ser>
        <c:ser>
          <c:idx val="0"/>
          <c:order val="3"/>
          <c:tx>
            <c:strRef>
              <c:f>PROCEDENCIA!$I$5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dLbls>
            <c:showVal val="1"/>
          </c:dLbls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PROCEDENCIA!$I$7:$I$9</c:f>
              <c:numCache>
                <c:formatCode>#,##0</c:formatCode>
                <c:ptCount val="3"/>
                <c:pt idx="0">
                  <c:v>369091</c:v>
                </c:pt>
                <c:pt idx="1">
                  <c:v>70766</c:v>
                </c:pt>
                <c:pt idx="2">
                  <c:v>298325</c:v>
                </c:pt>
              </c:numCache>
            </c:numRef>
          </c:val>
        </c:ser>
        <c:ser>
          <c:idx val="4"/>
          <c:order val="4"/>
          <c:tx>
            <c:strRef>
              <c:f>PROCEDENCIA!$K$5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7030A0"/>
            </a:solidFill>
          </c:spPr>
          <c:dLbls>
            <c:showVal val="1"/>
          </c:dLbls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PROCEDENCIA!$K$7:$K$9</c:f>
              <c:numCache>
                <c:formatCode>#,##0</c:formatCode>
                <c:ptCount val="3"/>
                <c:pt idx="0">
                  <c:v>373674</c:v>
                </c:pt>
                <c:pt idx="1">
                  <c:v>65209</c:v>
                </c:pt>
                <c:pt idx="2">
                  <c:v>308465</c:v>
                </c:pt>
              </c:numCache>
            </c:numRef>
          </c:val>
        </c:ser>
        <c:dLbls>
          <c:showVal val="1"/>
        </c:dLbls>
        <c:axId val="78603392"/>
        <c:axId val="78604928"/>
      </c:barChart>
      <c:catAx>
        <c:axId val="78603392"/>
        <c:scaling>
          <c:orientation val="minMax"/>
        </c:scaling>
        <c:axPos val="l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78604928"/>
        <c:crosses val="autoZero"/>
        <c:auto val="1"/>
        <c:lblAlgn val="ctr"/>
        <c:lblOffset val="100"/>
        <c:tickLblSkip val="1"/>
        <c:tickMarkSkip val="1"/>
      </c:catAx>
      <c:valAx>
        <c:axId val="78604928"/>
        <c:scaling>
          <c:orientation val="minMax"/>
        </c:scaling>
        <c:axPos val="b"/>
        <c:majorGridlines/>
        <c:numFmt formatCode="#,##0" sourceLinked="1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786033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986231552200684"/>
          <c:y val="0.91707317073170658"/>
          <c:w val="0.51133060525032858"/>
          <c:h val="8.2926661194377763E-2"/>
        </c:manualLayout>
      </c:layout>
    </c:legend>
    <c:plotVisOnly val="1"/>
    <c:dispBlanksAs val="gap"/>
  </c:chart>
  <c:printSettings>
    <c:headerFooter alignWithMargins="0"/>
    <c:pageMargins b="1" l="0.75000000000001465" r="0.7500000000000146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1"/>
  <c:chart>
    <c:plotArea>
      <c:layout>
        <c:manualLayout>
          <c:layoutTarget val="inner"/>
          <c:xMode val="edge"/>
          <c:yMode val="edge"/>
          <c:x val="3.2673218479271023E-2"/>
          <c:y val="2.7642276422766471E-2"/>
          <c:w val="0.95012975351765261"/>
          <c:h val="0.79268292682926556"/>
        </c:manualLayout>
      </c:layout>
      <c:barChart>
        <c:barDir val="bar"/>
        <c:grouping val="clustered"/>
        <c:ser>
          <c:idx val="3"/>
          <c:order val="0"/>
          <c:tx>
            <c:strRef>
              <c:f>PROCEDENCIA!$C$29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Val val="1"/>
          </c:dLbls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PROCEDENCIA!$C$31:$C$33</c:f>
              <c:numCache>
                <c:formatCode>#,##0</c:formatCode>
                <c:ptCount val="3"/>
                <c:pt idx="0">
                  <c:v>3275460</c:v>
                </c:pt>
                <c:pt idx="1">
                  <c:v>630203</c:v>
                </c:pt>
                <c:pt idx="2">
                  <c:v>2645257</c:v>
                </c:pt>
              </c:numCache>
            </c:numRef>
          </c:val>
        </c:ser>
        <c:ser>
          <c:idx val="2"/>
          <c:order val="1"/>
          <c:tx>
            <c:strRef>
              <c:f>PROCEDENCIA!$E$29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Val val="1"/>
          </c:dLbls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PROCEDENCIA!$E$31:$E$33</c:f>
              <c:numCache>
                <c:formatCode>#,##0</c:formatCode>
                <c:ptCount val="3"/>
                <c:pt idx="0">
                  <c:v>3544367</c:v>
                </c:pt>
                <c:pt idx="1">
                  <c:v>756420</c:v>
                </c:pt>
                <c:pt idx="2">
                  <c:v>2787947</c:v>
                </c:pt>
              </c:numCache>
            </c:numRef>
          </c:val>
        </c:ser>
        <c:ser>
          <c:idx val="1"/>
          <c:order val="2"/>
          <c:tx>
            <c:strRef>
              <c:f>PROCEDENCIA!$G$29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CC99FF"/>
            </a:solidFill>
          </c:spPr>
          <c:dLbls>
            <c:showVal val="1"/>
          </c:dLbls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PROCEDENCIA!$G$31:$G$33</c:f>
              <c:numCache>
                <c:formatCode>#,##0</c:formatCode>
                <c:ptCount val="3"/>
                <c:pt idx="0">
                  <c:v>3792712</c:v>
                </c:pt>
                <c:pt idx="1">
                  <c:v>825652</c:v>
                </c:pt>
                <c:pt idx="2">
                  <c:v>2967060</c:v>
                </c:pt>
              </c:numCache>
            </c:numRef>
          </c:val>
        </c:ser>
        <c:ser>
          <c:idx val="0"/>
          <c:order val="3"/>
          <c:tx>
            <c:strRef>
              <c:f>PROCEDENCIA!$I$29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dLbls>
            <c:showVal val="1"/>
          </c:dLbls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PROCEDENCIA!$I$31:$I$33</c:f>
              <c:numCache>
                <c:formatCode>#,##0</c:formatCode>
                <c:ptCount val="3"/>
                <c:pt idx="0">
                  <c:v>4020338</c:v>
                </c:pt>
                <c:pt idx="1">
                  <c:v>787140</c:v>
                </c:pt>
                <c:pt idx="2">
                  <c:v>3233198</c:v>
                </c:pt>
              </c:numCache>
            </c:numRef>
          </c:val>
        </c:ser>
        <c:ser>
          <c:idx val="4"/>
          <c:order val="4"/>
          <c:tx>
            <c:strRef>
              <c:f>PROCEDENCIA!$K$29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7030A0"/>
            </a:solidFill>
          </c:spPr>
          <c:dLbls>
            <c:showVal val="1"/>
          </c:dLbls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PROCEDENCIA!$K$31:$K$33</c:f>
              <c:numCache>
                <c:formatCode>#,##0</c:formatCode>
                <c:ptCount val="3"/>
                <c:pt idx="0">
                  <c:v>4281236</c:v>
                </c:pt>
                <c:pt idx="1">
                  <c:v>779247</c:v>
                </c:pt>
                <c:pt idx="2">
                  <c:v>3501989</c:v>
                </c:pt>
              </c:numCache>
            </c:numRef>
          </c:val>
        </c:ser>
        <c:dLbls>
          <c:showVal val="1"/>
        </c:dLbls>
        <c:axId val="78736384"/>
        <c:axId val="78750464"/>
      </c:barChart>
      <c:catAx>
        <c:axId val="78736384"/>
        <c:scaling>
          <c:orientation val="minMax"/>
        </c:scaling>
        <c:axPos val="l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78750464"/>
        <c:crosses val="autoZero"/>
        <c:auto val="1"/>
        <c:lblAlgn val="ctr"/>
        <c:lblOffset val="100"/>
        <c:tickLblSkip val="1"/>
        <c:tickMarkSkip val="1"/>
      </c:catAx>
      <c:valAx>
        <c:axId val="78750464"/>
        <c:scaling>
          <c:orientation val="minMax"/>
        </c:scaling>
        <c:axPos val="b"/>
        <c:majorGridlines/>
        <c:numFmt formatCode="#,##0" sourceLinked="1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787363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240140245133525"/>
          <c:y val="0.91707317073170658"/>
          <c:w val="0.37756816514258901"/>
          <c:h val="8.2926661194377763E-2"/>
        </c:manualLayout>
      </c:layout>
    </c:legend>
    <c:plotVisOnly val="1"/>
    <c:dispBlanksAs val="gap"/>
  </c:chart>
  <c:printSettings>
    <c:headerFooter alignWithMargins="0"/>
    <c:pageMargins b="1" l="0.75000000000001465" r="0.7500000000000146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1"/>
  <c:chart>
    <c:title>
      <c:tx>
        <c:rich>
          <a:bodyPr/>
          <a:lstStyle/>
          <a:p>
            <a:pPr>
              <a:defRPr/>
            </a:pPr>
            <a:r>
              <a:rPr lang="es-MX"/>
              <a:t>NOVIEMBRE  2015 VS 2014</a:t>
            </a:r>
          </a:p>
        </c:rich>
      </c:tx>
      <c:layout>
        <c:manualLayout>
          <c:xMode val="edge"/>
          <c:yMode val="edge"/>
          <c:x val="0.31847382926899576"/>
          <c:y val="2.1541843610491412E-2"/>
        </c:manualLayout>
      </c:layout>
    </c:title>
    <c:plotArea>
      <c:layout>
        <c:manualLayout>
          <c:layoutTarget val="inner"/>
          <c:xMode val="edge"/>
          <c:yMode val="edge"/>
          <c:x val="9.3459843341178767E-2"/>
          <c:y val="0.15149372522766641"/>
          <c:w val="0.85541319072204991"/>
          <c:h val="0.55996041955610565"/>
        </c:manualLayout>
      </c:layout>
      <c:barChart>
        <c:barDir val="col"/>
        <c:grouping val="clustered"/>
        <c:ser>
          <c:idx val="0"/>
          <c:order val="0"/>
          <c:tx>
            <c:strRef>
              <c:f>'REGIONES NOVIEMBRE'!$E$5:$F$5</c:f>
              <c:strCache>
                <c:ptCount val="1"/>
                <c:pt idx="0">
                  <c:v>NOVIEMBRE 2015</c:v>
                </c:pt>
              </c:strCache>
            </c:strRef>
          </c:tx>
          <c:spPr>
            <a:solidFill>
              <a:srgbClr val="7030A0"/>
            </a:solidFill>
          </c:spPr>
          <c:dLbls>
            <c:dLbl>
              <c:idx val="0"/>
              <c:layout>
                <c:manualLayout>
                  <c:x val="5.9615851364242392E-3"/>
                  <c:y val="9.006407962177104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5.8417392661598053E-2"/>
                  <c:y val="6.3675549172283255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1.1165023291008082E-2"/>
                  <c:y val="1.3622791078240741E-4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8.5770810180258727E-3"/>
                  <c:y val="3.5232235646658495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5034404483223379E-2"/>
                  <c:y val="1.5557397430584334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3.7896163880417016E-3"/>
                  <c:y val="4.3743823520035734E-3"/>
                </c:manualLayout>
              </c:layout>
              <c:dLblPos val="outEnd"/>
              <c:showVal val="1"/>
            </c:dLbl>
            <c:showVal val="1"/>
          </c:dLbls>
          <c:cat>
            <c:strRef>
              <c:f>'REGIONES NOVIEMBRE'!$B$7:$B$12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MÉXICO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NOVIEMBRE'!$F$7:$F$12</c:f>
              <c:numCache>
                <c:formatCode>0.00%</c:formatCode>
                <c:ptCount val="6"/>
                <c:pt idx="0">
                  <c:v>0.20746426029105583</c:v>
                </c:pt>
                <c:pt idx="1">
                  <c:v>0.33929039751227008</c:v>
                </c:pt>
                <c:pt idx="2">
                  <c:v>0.19700862248912154</c:v>
                </c:pt>
                <c:pt idx="3">
                  <c:v>0.17450772598575229</c:v>
                </c:pt>
                <c:pt idx="4">
                  <c:v>6.5380518847979796E-2</c:v>
                </c:pt>
                <c:pt idx="5">
                  <c:v>1.6348474873820497E-2</c:v>
                </c:pt>
              </c:numCache>
            </c:numRef>
          </c:val>
        </c:ser>
        <c:ser>
          <c:idx val="1"/>
          <c:order val="1"/>
          <c:tx>
            <c:strRef>
              <c:f>'REGIONES NOVIEMBRE'!$C$5:$D$5</c:f>
              <c:strCache>
                <c:ptCount val="1"/>
                <c:pt idx="0">
                  <c:v>NOVIEMBRE 2014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chemeClr val="accent1">
                  <a:lumMod val="75000"/>
                </a:schemeClr>
              </a:solidFill>
            </a:ln>
          </c:spPr>
          <c:dLbls>
            <c:dLbl>
              <c:idx val="0"/>
              <c:layout>
                <c:manualLayout>
                  <c:x val="2.0271294916965058E-2"/>
                  <c:y val="6.8509250108918594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5.1875017970171571E-2"/>
                  <c:y val="3.1331117701240432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2.6886413973028211E-2"/>
                  <c:y val="-4.1937369164886783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9878618776256646E-2"/>
                  <c:y val="9.9894800599322885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1.6421303192956743E-2"/>
                  <c:y val="2.4172697036352341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1.7483625357641107E-2"/>
                  <c:y val="1.4614215733154912E-2"/>
                </c:manualLayout>
              </c:layout>
              <c:dLblPos val="outEnd"/>
              <c:showVal val="1"/>
            </c:dLbl>
            <c:showVal val="1"/>
          </c:dLbls>
          <c:cat>
            <c:strRef>
              <c:f>'REGIONES NOVIEMBRE'!$B$7:$B$12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MÉXICO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NOVIEMBRE'!$D$7:$D$12</c:f>
              <c:numCache>
                <c:formatCode>0.00%</c:formatCode>
                <c:ptCount val="6"/>
                <c:pt idx="0">
                  <c:v>0.21587359214936153</c:v>
                </c:pt>
                <c:pt idx="1">
                  <c:v>0.33758070502938298</c:v>
                </c:pt>
                <c:pt idx="2">
                  <c:v>0.19762605969801486</c:v>
                </c:pt>
                <c:pt idx="3">
                  <c:v>0.19173049464766143</c:v>
                </c:pt>
                <c:pt idx="4">
                  <c:v>4.6525111693322241E-2</c:v>
                </c:pt>
                <c:pt idx="5">
                  <c:v>1.066403678225695E-2</c:v>
                </c:pt>
              </c:numCache>
            </c:numRef>
          </c:val>
        </c:ser>
        <c:dLbls>
          <c:showVal val="1"/>
        </c:dLbls>
        <c:axId val="57581568"/>
        <c:axId val="57583104"/>
      </c:barChart>
      <c:catAx>
        <c:axId val="57581568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57583104"/>
        <c:crosses val="autoZero"/>
        <c:auto val="1"/>
        <c:lblAlgn val="ctr"/>
        <c:lblOffset val="100"/>
        <c:tickLblSkip val="1"/>
        <c:tickMarkSkip val="1"/>
      </c:catAx>
      <c:valAx>
        <c:axId val="57583104"/>
        <c:scaling>
          <c:orientation val="minMax"/>
        </c:scaling>
        <c:axPos val="l"/>
        <c:majorGridlines/>
        <c:numFmt formatCode="0%" sourceLinked="0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75815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108215346321149"/>
          <c:y val="0.89273859421785018"/>
          <c:w val="0.62081023909570099"/>
          <c:h val="8.2708033736333217E-2"/>
        </c:manualLayout>
      </c:layout>
    </c:legend>
    <c:plotVisOnly val="1"/>
    <c:dispBlanksAs val="gap"/>
  </c:chart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1"/>
  <c:chart>
    <c:title>
      <c:tx>
        <c:rich>
          <a:bodyPr/>
          <a:lstStyle/>
          <a:p>
            <a:pPr>
              <a:defRPr/>
            </a:pPr>
            <a:r>
              <a:rPr lang="es-MX"/>
              <a:t>ENERO</a:t>
            </a:r>
            <a:r>
              <a:rPr lang="es-MX" baseline="0"/>
              <a:t> </a:t>
            </a:r>
            <a:r>
              <a:rPr lang="es-MX"/>
              <a:t>- NOVIEMBRE  2015 VS 2014</a:t>
            </a:r>
          </a:p>
        </c:rich>
      </c:tx>
      <c:layout>
        <c:manualLayout>
          <c:xMode val="edge"/>
          <c:yMode val="edge"/>
          <c:x val="0.27693736410873759"/>
          <c:y val="1.6230625590286363E-2"/>
        </c:manualLayout>
      </c:layout>
    </c:title>
    <c:plotArea>
      <c:layout>
        <c:manualLayout>
          <c:layoutTarget val="inner"/>
          <c:xMode val="edge"/>
          <c:yMode val="edge"/>
          <c:x val="8.1259351161448098E-2"/>
          <c:y val="0.15149372522766641"/>
          <c:w val="0.86761367777545761"/>
          <c:h val="0.54944689296126759"/>
        </c:manualLayout>
      </c:layout>
      <c:barChart>
        <c:barDir val="col"/>
        <c:grouping val="clustered"/>
        <c:ser>
          <c:idx val="0"/>
          <c:order val="0"/>
          <c:tx>
            <c:strRef>
              <c:f>'REGIONES NOVIEMBRE'!$E$30:$F$30</c:f>
              <c:strCache>
                <c:ptCount val="1"/>
                <c:pt idx="0">
                  <c:v>ENE - NOV  2015</c:v>
                </c:pt>
              </c:strCache>
            </c:strRef>
          </c:tx>
          <c:spPr>
            <a:solidFill>
              <a:srgbClr val="7030A0"/>
            </a:solidFill>
          </c:spPr>
          <c:dLbls>
            <c:dLbl>
              <c:idx val="0"/>
              <c:layout>
                <c:manualLayout>
                  <c:x val="-2.3586833237109013E-3"/>
                  <c:y val="9.0064308668061539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9205110622434617E-2"/>
                  <c:y val="-1.1015121085573155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1.7405219043407423E-2"/>
                  <c:y val="5.5126553582866148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8.5771493851880248E-3"/>
                  <c:y val="1.9652434318671579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5034404483223379E-2"/>
                  <c:y val="1.5557397430584334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3.7896163880417029E-3"/>
                  <c:y val="4.3743823520035734E-3"/>
                </c:manualLayout>
              </c:layout>
              <c:dLblPos val="outEnd"/>
              <c:showVal val="1"/>
            </c:dLbl>
            <c:showVal val="1"/>
          </c:dLbls>
          <c:cat>
            <c:strRef>
              <c:f>'REGIONES NOVIEMBRE'!$B$32:$B$37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CANADA</c:v>
                </c:pt>
                <c:pt idx="3">
                  <c:v>MEXICO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NOVIEMBRE'!$F$32:$F$37</c:f>
              <c:numCache>
                <c:formatCode>0.00%</c:formatCode>
                <c:ptCount val="6"/>
                <c:pt idx="0">
                  <c:v>0.19680227859431249</c:v>
                </c:pt>
                <c:pt idx="1">
                  <c:v>0.37825571867563479</c:v>
                </c:pt>
                <c:pt idx="2">
                  <c:v>0.15791093973796352</c:v>
                </c:pt>
                <c:pt idx="3">
                  <c:v>0.18201449301089687</c:v>
                </c:pt>
                <c:pt idx="4">
                  <c:v>7.1423065675426445E-2</c:v>
                </c:pt>
                <c:pt idx="5">
                  <c:v>1.3593504305765905E-2</c:v>
                </c:pt>
              </c:numCache>
            </c:numRef>
          </c:val>
        </c:ser>
        <c:ser>
          <c:idx val="1"/>
          <c:order val="1"/>
          <c:tx>
            <c:strRef>
              <c:f>'REGIONES NOVIEMBRE'!$C$30:$D$30</c:f>
              <c:strCache>
                <c:ptCount val="1"/>
                <c:pt idx="0">
                  <c:v>ENE - NOV  2014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dLbls>
            <c:dLbl>
              <c:idx val="0"/>
              <c:layout>
                <c:manualLayout>
                  <c:x val="2.0271294916965072E-2"/>
                  <c:y val="6.8509250108918594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5.937409149909356E-3"/>
                  <c:y val="2.0447878906155938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0245801958062682E-2"/>
                  <c:y val="-2.0322572041921918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3.0278968639060815E-2"/>
                  <c:y val="-1.1515954823488777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1.6421303192956743E-2"/>
                  <c:y val="2.4172697036352341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1.7483625357641107E-2"/>
                  <c:y val="1.4614215733154912E-2"/>
                </c:manualLayout>
              </c:layout>
              <c:dLblPos val="outEnd"/>
              <c:showVal val="1"/>
            </c:dLbl>
            <c:showVal val="1"/>
          </c:dLbls>
          <c:cat>
            <c:strRef>
              <c:f>'REGIONES NOVIEMBRE'!$B$32:$B$37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CANADA</c:v>
                </c:pt>
                <c:pt idx="3">
                  <c:v>MEXICO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NOVIEMBRE'!$D$32:$D$37</c:f>
              <c:numCache>
                <c:formatCode>0.00%</c:formatCode>
                <c:ptCount val="6"/>
                <c:pt idx="0">
                  <c:v>0.22592652657562623</c:v>
                </c:pt>
                <c:pt idx="1">
                  <c:v>0.35214874968224064</c:v>
                </c:pt>
                <c:pt idx="2">
                  <c:v>0.16068997183818873</c:v>
                </c:pt>
                <c:pt idx="3">
                  <c:v>0.19578950824532665</c:v>
                </c:pt>
                <c:pt idx="4">
                  <c:v>5.6170650328405222E-2</c:v>
                </c:pt>
                <c:pt idx="5">
                  <c:v>9.2745933302125338E-3</c:v>
                </c:pt>
              </c:numCache>
            </c:numRef>
          </c:val>
        </c:ser>
        <c:dLbls>
          <c:showVal val="1"/>
        </c:dLbls>
        <c:axId val="79985280"/>
        <c:axId val="79999360"/>
      </c:barChart>
      <c:catAx>
        <c:axId val="79985280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79999360"/>
        <c:crosses val="autoZero"/>
        <c:auto val="1"/>
        <c:lblAlgn val="ctr"/>
        <c:lblOffset val="100"/>
        <c:tickLblSkip val="1"/>
        <c:tickMarkSkip val="1"/>
      </c:catAx>
      <c:valAx>
        <c:axId val="79999360"/>
        <c:scaling>
          <c:orientation val="minMax"/>
        </c:scaling>
        <c:axPos val="l"/>
        <c:majorGridlines/>
        <c:numFmt formatCode="0%" sourceLinked="0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799852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082834809455441"/>
          <c:y val="0.9034912778379145"/>
          <c:w val="0.57850537013606529"/>
          <c:h val="8.2708033736333217E-2"/>
        </c:manualLayout>
      </c:layout>
    </c:legend>
    <c:plotVisOnly val="1"/>
    <c:dispBlanksAs val="gap"/>
  </c:chart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plotArea>
      <c:layout>
        <c:manualLayout>
          <c:layoutTarget val="inner"/>
          <c:xMode val="edge"/>
          <c:yMode val="edge"/>
          <c:x val="0.11750881316098705"/>
          <c:y val="4.7700170357751433E-2"/>
          <c:w val="0.8660399529965026"/>
          <c:h val="0.84327086882453162"/>
        </c:manualLayout>
      </c:layout>
      <c:barChart>
        <c:barDir val="col"/>
        <c:grouping val="clustered"/>
        <c:ser>
          <c:idx val="0"/>
          <c:order val="0"/>
          <c:tx>
            <c:strRef>
              <c:f>'REGIONES ANUAL'!$B$10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0070C0"/>
            </a:solidFill>
            <a:effectLst/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ANUAL'!$C$10,'REGIONES ANUAL'!$E$10,'REGIONES ANUAL'!$G$10,'REGIONES ANUAL'!$I$10,'REGIONES ANUAL'!$K$10,'REGIONES ANUAL'!$M$10)</c:f>
              <c:numCache>
                <c:formatCode>#,##0;[Red]\-#,##0</c:formatCode>
                <c:ptCount val="6"/>
                <c:pt idx="0">
                  <c:v>70807</c:v>
                </c:pt>
                <c:pt idx="1">
                  <c:v>131554</c:v>
                </c:pt>
                <c:pt idx="2">
                  <c:v>93591</c:v>
                </c:pt>
                <c:pt idx="3">
                  <c:v>27278</c:v>
                </c:pt>
                <c:pt idx="4">
                  <c:v>45956</c:v>
                </c:pt>
                <c:pt idx="5">
                  <c:v>3650</c:v>
                </c:pt>
              </c:numCache>
            </c:numRef>
          </c:val>
        </c:ser>
        <c:ser>
          <c:idx val="1"/>
          <c:order val="1"/>
          <c:tx>
            <c:strRef>
              <c:f>'REGIONES ANUAL'!$B$11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FF9900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ANUAL'!$C$11,'REGIONES ANUAL'!$E$11,'REGIONES ANUAL'!$G$11,'REGIONES ANUAL'!$I$11,'REGIONES ANUAL'!$K$11,'REGIONES ANUAL'!$M$11)</c:f>
              <c:numCache>
                <c:formatCode>#,##0;[Red]\-#,##0</c:formatCode>
                <c:ptCount val="6"/>
                <c:pt idx="0">
                  <c:v>64591</c:v>
                </c:pt>
                <c:pt idx="1">
                  <c:v>138390</c:v>
                </c:pt>
                <c:pt idx="2">
                  <c:v>94121</c:v>
                </c:pt>
                <c:pt idx="3">
                  <c:v>22562</c:v>
                </c:pt>
                <c:pt idx="4">
                  <c:v>35202</c:v>
                </c:pt>
                <c:pt idx="5">
                  <c:v>3017</c:v>
                </c:pt>
              </c:numCache>
            </c:numRef>
          </c:val>
        </c:ser>
        <c:ser>
          <c:idx val="2"/>
          <c:order val="2"/>
          <c:tx>
            <c:strRef>
              <c:f>'REGIONES ANUAL'!$B$12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ANUAL'!$C$12,'REGIONES ANUAL'!$E$12,'REGIONES ANUAL'!$G$12,'REGIONES ANUAL'!$I$12,'REGIONES ANUAL'!$K$12,'REGIONES ANUAL'!$M$12)</c:f>
              <c:numCache>
                <c:formatCode>#,##0;[Red]\-#,##0</c:formatCode>
                <c:ptCount val="6"/>
                <c:pt idx="0">
                  <c:v>65914</c:v>
                </c:pt>
                <c:pt idx="1">
                  <c:v>162995</c:v>
                </c:pt>
                <c:pt idx="2">
                  <c:v>100726</c:v>
                </c:pt>
                <c:pt idx="3">
                  <c:v>19688</c:v>
                </c:pt>
                <c:pt idx="4">
                  <c:v>47349</c:v>
                </c:pt>
                <c:pt idx="5">
                  <c:v>3235</c:v>
                </c:pt>
              </c:numCache>
            </c:numRef>
          </c:val>
        </c:ser>
        <c:ser>
          <c:idx val="3"/>
          <c:order val="3"/>
          <c:tx>
            <c:strRef>
              <c:f>'REGIONES ANUAL'!$B$13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rgbClr val="92D050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ANUAL'!$C$13,'REGIONES ANUAL'!$E$13,'REGIONES ANUAL'!$G$13,'REGIONES ANUAL'!$I$13,'REGIONES ANUAL'!$K$13,'REGIONES ANUAL'!$M$13)</c:f>
              <c:numCache>
                <c:formatCode>#,##0;[Red]\-#,##0</c:formatCode>
                <c:ptCount val="6"/>
                <c:pt idx="0">
                  <c:v>70577</c:v>
                </c:pt>
                <c:pt idx="1">
                  <c:v>161463</c:v>
                </c:pt>
                <c:pt idx="2">
                  <c:v>79930</c:v>
                </c:pt>
                <c:pt idx="3">
                  <c:v>22668</c:v>
                </c:pt>
                <c:pt idx="4">
                  <c:v>59055</c:v>
                </c:pt>
                <c:pt idx="5">
                  <c:v>3612</c:v>
                </c:pt>
              </c:numCache>
            </c:numRef>
          </c:val>
        </c:ser>
        <c:ser>
          <c:idx val="4"/>
          <c:order val="4"/>
          <c:tx>
            <c:strRef>
              <c:f>'REGIONES ANUAL'!$B$14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FF66CC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ANUAL'!$C$14,'REGIONES ANUAL'!$E$14,'REGIONES ANUAL'!$G$14,'REGIONES ANUAL'!$I$14,'REGIONES ANUAL'!$K$14,'REGIONES ANUAL'!$M$14)</c:f>
              <c:numCache>
                <c:formatCode>#,##0;[Red]\-#,##0</c:formatCode>
                <c:ptCount val="6"/>
                <c:pt idx="0">
                  <c:v>82553</c:v>
                </c:pt>
                <c:pt idx="1">
                  <c:v>167599</c:v>
                </c:pt>
                <c:pt idx="2">
                  <c:v>50596</c:v>
                </c:pt>
                <c:pt idx="3">
                  <c:v>37314</c:v>
                </c:pt>
                <c:pt idx="4">
                  <c:v>96401</c:v>
                </c:pt>
                <c:pt idx="5">
                  <c:v>7466</c:v>
                </c:pt>
              </c:numCache>
            </c:numRef>
          </c:val>
        </c:ser>
        <c:ser>
          <c:idx val="5"/>
          <c:order val="5"/>
          <c:tx>
            <c:strRef>
              <c:f>'REGIONES ANUAL'!$B$15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ANUAL'!$C$15,'REGIONES ANUAL'!$E$15,'REGIONES ANUAL'!$G$15,'REGIONES ANUAL'!$I$15,'REGIONES ANUAL'!$K$15,'REGIONES ANUAL'!$M$15)</c:f>
              <c:numCache>
                <c:formatCode>#,##0;[Red]\-#,##0</c:formatCode>
                <c:ptCount val="6"/>
                <c:pt idx="0">
                  <c:v>78682</c:v>
                </c:pt>
                <c:pt idx="1">
                  <c:v>180943</c:v>
                </c:pt>
                <c:pt idx="2">
                  <c:v>36442</c:v>
                </c:pt>
                <c:pt idx="3">
                  <c:v>26506</c:v>
                </c:pt>
                <c:pt idx="4">
                  <c:v>78566</c:v>
                </c:pt>
                <c:pt idx="5">
                  <c:v>5300</c:v>
                </c:pt>
              </c:numCache>
            </c:numRef>
          </c:val>
        </c:ser>
        <c:ser>
          <c:idx val="6"/>
          <c:order val="6"/>
          <c:tx>
            <c:strRef>
              <c:f>'REGIONES ANUAL'!$B$16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ANUAL'!$C$16,'REGIONES ANUAL'!$E$16,'REGIONES ANUAL'!$G$16,'REGIONES ANUAL'!$I$16,'REGIONES ANUAL'!$K$16,'REGIONES ANUAL'!$M$16)</c:f>
              <c:numCache>
                <c:formatCode>#,##0;[Red]\-#,##0</c:formatCode>
                <c:ptCount val="6"/>
                <c:pt idx="0">
                  <c:v>87348</c:v>
                </c:pt>
                <c:pt idx="1">
                  <c:v>193714</c:v>
                </c:pt>
                <c:pt idx="2">
                  <c:v>42339</c:v>
                </c:pt>
                <c:pt idx="3">
                  <c:v>34835</c:v>
                </c:pt>
                <c:pt idx="4">
                  <c:v>103934</c:v>
                </c:pt>
                <c:pt idx="5">
                  <c:v>4772</c:v>
                </c:pt>
              </c:numCache>
            </c:numRef>
          </c:val>
        </c:ser>
        <c:ser>
          <c:idx val="7"/>
          <c:order val="7"/>
          <c:tx>
            <c:strRef>
              <c:f>'REGIONES ANUAL'!$B$17</c:f>
              <c:strCache>
                <c:ptCount val="1"/>
                <c:pt idx="0">
                  <c:v>AGOSTO</c:v>
                </c:pt>
              </c:strCache>
            </c:strRef>
          </c:tx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ANUAL'!$C$17,'REGIONES ANUAL'!$E$17,'REGIONES ANUAL'!$G$17,'REGIONES ANUAL'!$I$17,'REGIONES ANUAL'!$K$17,'REGIONES ANUAL'!$M$17)</c:f>
              <c:numCache>
                <c:formatCode>#,##0;[Red]\-#,##0</c:formatCode>
                <c:ptCount val="6"/>
                <c:pt idx="0">
                  <c:v>95966</c:v>
                </c:pt>
                <c:pt idx="1">
                  <c:v>146847</c:v>
                </c:pt>
                <c:pt idx="2">
                  <c:v>39586</c:v>
                </c:pt>
                <c:pt idx="3">
                  <c:v>29690</c:v>
                </c:pt>
                <c:pt idx="4">
                  <c:v>97872</c:v>
                </c:pt>
                <c:pt idx="5">
                  <c:v>4941</c:v>
                </c:pt>
              </c:numCache>
            </c:numRef>
          </c:val>
        </c:ser>
        <c:ser>
          <c:idx val="8"/>
          <c:order val="8"/>
          <c:tx>
            <c:strRef>
              <c:f>'REGIONES ANUAL'!$B$18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ANUAL'!$C$18,'REGIONES ANUAL'!$E$18,'REGIONES ANUAL'!$G$18,'REGIONES ANUAL'!$I$18,'REGIONES ANUAL'!$K$18,'REGIONES ANUAL'!$M$18)</c:f>
              <c:numCache>
                <c:formatCode>#,##0;[Red]\-#,##0</c:formatCode>
                <c:ptCount val="6"/>
                <c:pt idx="0">
                  <c:v>77267</c:v>
                </c:pt>
                <c:pt idx="1">
                  <c:v>91198</c:v>
                </c:pt>
                <c:pt idx="2">
                  <c:v>28046</c:v>
                </c:pt>
                <c:pt idx="3">
                  <c:v>30197</c:v>
                </c:pt>
                <c:pt idx="4">
                  <c:v>70699</c:v>
                </c:pt>
                <c:pt idx="5">
                  <c:v>10331</c:v>
                </c:pt>
              </c:numCache>
            </c:numRef>
          </c:val>
        </c:ser>
        <c:ser>
          <c:idx val="9"/>
          <c:order val="9"/>
          <c:tx>
            <c:strRef>
              <c:f>'REGIONES ANUAL'!$B$19</c:f>
              <c:strCache>
                <c:ptCount val="1"/>
                <c:pt idx="0">
                  <c:v>OCTUBRE</c:v>
                </c:pt>
              </c:strCache>
            </c:strRef>
          </c:tx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ANUAL'!$C$19,'REGIONES ANUAL'!$E$19,'REGIONES ANUAL'!$G$19,'REGIONES ANUAL'!$I$19,'REGIONES ANUAL'!$K$19,'REGIONES ANUAL'!$M$19)</c:f>
              <c:numCache>
                <c:formatCode>#,##0;[Red]\-#,##0</c:formatCode>
                <c:ptCount val="6"/>
                <c:pt idx="0">
                  <c:v>71328</c:v>
                </c:pt>
                <c:pt idx="1">
                  <c:v>117915</c:v>
                </c:pt>
                <c:pt idx="2">
                  <c:v>37060</c:v>
                </c:pt>
                <c:pt idx="3">
                  <c:v>30610</c:v>
                </c:pt>
                <c:pt idx="4">
                  <c:v>79004</c:v>
                </c:pt>
                <c:pt idx="5">
                  <c:v>5764</c:v>
                </c:pt>
              </c:numCache>
            </c:numRef>
          </c:val>
        </c:ser>
        <c:ser>
          <c:idx val="10"/>
          <c:order val="10"/>
          <c:tx>
            <c:strRef>
              <c:f>'REGIONES ANUAL'!$B$20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FF9900"/>
            </a:solidFill>
          </c:spPr>
          <c:val>
            <c:numRef>
              <c:f>('REGIONES ANUAL'!$C$20,'REGIONES ANUAL'!$E$20,'REGIONES ANUAL'!$G$20,'REGIONES ANUAL'!$I$20,'REGIONES ANUAL'!$K$20,'REGIONES ANUAL'!$M$20)</c:f>
              <c:numCache>
                <c:formatCode>#,##0;[Red]\-#,##0</c:formatCode>
                <c:ptCount val="6"/>
                <c:pt idx="0">
                  <c:v>77524</c:v>
                </c:pt>
                <c:pt idx="1">
                  <c:v>126784</c:v>
                </c:pt>
                <c:pt idx="2">
                  <c:v>73617</c:v>
                </c:pt>
                <c:pt idx="3">
                  <c:v>24431</c:v>
                </c:pt>
                <c:pt idx="4">
                  <c:v>65209</c:v>
                </c:pt>
                <c:pt idx="5">
                  <c:v>6109</c:v>
                </c:pt>
              </c:numCache>
            </c:numRef>
          </c:val>
        </c:ser>
        <c:ser>
          <c:idx val="11"/>
          <c:order val="11"/>
          <c:tx>
            <c:strRef>
              <c:f>'REGIONES ANUAL'!$B$21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val>
            <c:numRef>
              <c:f>('REGIONES ANUAL'!$C$21,'REGIONES ANUAL'!$E$21,'REGIONES ANUAL'!$G$21,'REGIONES ANUAL'!$I$21,'REGIONES ANUAL'!$K$21,'REGIONES ANUAL'!$M$21)</c:f>
              <c:numCache>
                <c:formatCode>#,##0;[Red]\-#,##0</c:formatCode>
                <c:ptCount val="6"/>
              </c:numCache>
            </c:numRef>
          </c:val>
        </c:ser>
        <c:axId val="80029952"/>
        <c:axId val="80039936"/>
      </c:barChart>
      <c:catAx>
        <c:axId val="80029952"/>
        <c:scaling>
          <c:orientation val="minMax"/>
        </c:scaling>
        <c:axPos val="b"/>
        <c:numFmt formatCode="General" sourceLinked="1"/>
        <c:minorTickMark val="in"/>
        <c:tickLblPos val="low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0039936"/>
        <c:crosses val="autoZero"/>
        <c:lblAlgn val="ctr"/>
        <c:lblOffset val="80"/>
        <c:tickLblSkip val="1"/>
        <c:tickMarkSkip val="1"/>
      </c:catAx>
      <c:valAx>
        <c:axId val="800399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MX"/>
                  <a:t>VISITANTES</a:t>
                </a:r>
              </a:p>
            </c:rich>
          </c:tx>
          <c:layout>
            <c:manualLayout>
              <c:xMode val="edge"/>
              <c:yMode val="edge"/>
              <c:x val="8.2256169212691268E-3"/>
              <c:y val="0.47700170357751281"/>
            </c:manualLayout>
          </c:layout>
        </c:title>
        <c:numFmt formatCode="#,##0;[Red]\-#,##0" sourceLinked="1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0029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080297688993341"/>
          <c:y val="0.93681082395820869"/>
          <c:w val="0.7946837902606475"/>
          <c:h val="6.3189238097374575E-2"/>
        </c:manualLayout>
      </c:layout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>
      <c:oddFooter>&amp;CBARÓMETRO TURÍSTICO DE LA RIVIERA MAYA 
FIDEICOMISO PARA LA PROMOCIÓN TURÍSTICA DE LA RIVIERA MAYA&amp;D11</c:oddFooter>
    </c:headerFooter>
    <c:pageMargins b="1" l="0.75000000000001465" r="0.75000000000001465" t="1" header="0" footer="0"/>
    <c:pageSetup paperSize="9" orientation="landscape" horizontalDpi="360" verticalDpi="36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title>
      <c:tx>
        <c:rich>
          <a:bodyPr/>
          <a:lstStyle/>
          <a:p>
            <a:pPr>
              <a:defRPr sz="1400"/>
            </a:pPr>
            <a:r>
              <a:rPr lang="es-MX" sz="1400"/>
              <a:t>NOVIEMBRE
2015  VS  2014</a:t>
            </a:r>
          </a:p>
        </c:rich>
      </c:tx>
      <c:layout>
        <c:manualLayout>
          <c:xMode val="edge"/>
          <c:yMode val="edge"/>
          <c:x val="0.3652397282115436"/>
          <c:y val="2.5690430314707791E-3"/>
        </c:manualLayout>
      </c:layout>
      <c:overlay val="1"/>
    </c:title>
    <c:view3D>
      <c:rotX val="35"/>
      <c:hPercent val="102"/>
      <c:rotY val="44"/>
      <c:depthPercent val="100"/>
      <c:rAngAx val="1"/>
    </c:view3D>
    <c:plotArea>
      <c:layout>
        <c:manualLayout>
          <c:layoutTarget val="inner"/>
          <c:xMode val="edge"/>
          <c:yMode val="edge"/>
          <c:x val="0.12710291974200472"/>
          <c:y val="9.6899408194441126E-3"/>
          <c:w val="0.8467297447519001"/>
          <c:h val="0.95349017663323765"/>
        </c:manualLayout>
      </c:layout>
      <c:bar3DChart>
        <c:barDir val="bar"/>
        <c:grouping val="clustered"/>
        <c:ser>
          <c:idx val="0"/>
          <c:order val="0"/>
          <c:tx>
            <c:strRef>
              <c:f>'EUROPA NOVIEMBRE'!$C$7:$D$7</c:f>
              <c:strCache>
                <c:ptCount val="1"/>
                <c:pt idx="0">
                  <c:v>NOVIEMBRE  2014</c:v>
                </c:pt>
              </c:strCache>
            </c:strRef>
          </c:tx>
          <c:dLbls>
            <c:dLbl>
              <c:idx val="1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dLbl>
              <c:idx val="9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3"/>
              <c:delete val="1"/>
            </c:dLbl>
            <c:dLbl>
              <c:idx val="24"/>
              <c:delete val="1"/>
            </c:dLbl>
            <c:dLbl>
              <c:idx val="25"/>
              <c:layout>
                <c:manualLayout>
                  <c:x val="2.2759927433332785E-17"/>
                  <c:y val="3.1128404669260701E-2"/>
                </c:manualLayout>
              </c:layout>
              <c:showVal val="1"/>
            </c:dLbl>
            <c:dLbl>
              <c:idx val="26"/>
              <c:delete val="1"/>
            </c:dLbl>
            <c:showVal val="1"/>
          </c:dLbls>
          <c:cat>
            <c:strRef>
              <c:f>'EUROPA NOVIEMBRE'!$B$9:$B$35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NOVIEMBRE'!$D$9:$D$35</c:f>
              <c:numCache>
                <c:formatCode>0.00%</c:formatCode>
                <c:ptCount val="27"/>
                <c:pt idx="0">
                  <c:v>0.20549217465517025</c:v>
                </c:pt>
                <c:pt idx="1">
                  <c:v>4.0538674899908379E-3</c:v>
                </c:pt>
                <c:pt idx="2">
                  <c:v>2.0306989469985066E-2</c:v>
                </c:pt>
                <c:pt idx="3">
                  <c:v>1.8826010015437328E-4</c:v>
                </c:pt>
                <c:pt idx="4">
                  <c:v>1.2927193543933633E-3</c:v>
                </c:pt>
                <c:pt idx="5">
                  <c:v>0.11389736059339584</c:v>
                </c:pt>
                <c:pt idx="6">
                  <c:v>2.8113508289719742E-3</c:v>
                </c:pt>
                <c:pt idx="7">
                  <c:v>7.944576226514552E-2</c:v>
                </c:pt>
                <c:pt idx="8">
                  <c:v>0.29248089159983431</c:v>
                </c:pt>
                <c:pt idx="9">
                  <c:v>1.0040538674899909E-4</c:v>
                </c:pt>
                <c:pt idx="10">
                  <c:v>3.5455652195740303E-2</c:v>
                </c:pt>
                <c:pt idx="11">
                  <c:v>4.8947626040137058E-4</c:v>
                </c:pt>
                <c:pt idx="12">
                  <c:v>3.3384791094042197E-3</c:v>
                </c:pt>
                <c:pt idx="13">
                  <c:v>8.7854713405374193E-5</c:v>
                </c:pt>
                <c:pt idx="14">
                  <c:v>8.1679782120310754E-2</c:v>
                </c:pt>
                <c:pt idx="15">
                  <c:v>2.5101346687249771E-4</c:v>
                </c:pt>
                <c:pt idx="16">
                  <c:v>6.2753366718124428E-5</c:v>
                </c:pt>
                <c:pt idx="17">
                  <c:v>1.1132447255795274E-2</c:v>
                </c:pt>
                <c:pt idx="18">
                  <c:v>1.7219523827453342E-2</c:v>
                </c:pt>
                <c:pt idx="19">
                  <c:v>1.5311821479222359E-3</c:v>
                </c:pt>
                <c:pt idx="20">
                  <c:v>2.0583104283544811E-3</c:v>
                </c:pt>
                <c:pt idx="21">
                  <c:v>3.8907087365237146E-4</c:v>
                </c:pt>
                <c:pt idx="22">
                  <c:v>7.6534006049424549E-2</c:v>
                </c:pt>
                <c:pt idx="23">
                  <c:v>3.3886818027787193E-4</c:v>
                </c:pt>
                <c:pt idx="24">
                  <c:v>2.3796076659512784E-2</c:v>
                </c:pt>
                <c:pt idx="25">
                  <c:v>1.1094795235764399E-2</c:v>
                </c:pt>
                <c:pt idx="26">
                  <c:v>1.4470926365199492E-2</c:v>
                </c:pt>
              </c:numCache>
            </c:numRef>
          </c:val>
          <c:shape val="box"/>
        </c:ser>
        <c:ser>
          <c:idx val="1"/>
          <c:order val="1"/>
          <c:tx>
            <c:strRef>
              <c:f>'EUROPA NOVIEMBRE'!$E$7:$F$7</c:f>
              <c:strCache>
                <c:ptCount val="1"/>
                <c:pt idx="0">
                  <c:v>NOVIEMBRE   2015</c:v>
                </c:pt>
              </c:strCache>
            </c:strRef>
          </c:tx>
          <c:spPr>
            <a:solidFill>
              <a:srgbClr val="7030A0"/>
            </a:solidFill>
          </c:spPr>
          <c:dLbls>
            <c:dLbl>
              <c:idx val="0"/>
              <c:layout>
                <c:manualLayout>
                  <c:x val="0"/>
                  <c:y val="-1.2995451591942821E-2"/>
                </c:manualLayout>
              </c:layout>
              <c:showVal val="1"/>
            </c:dLbl>
            <c:dLbl>
              <c:idx val="1"/>
              <c:delete val="1"/>
            </c:dLbl>
            <c:dLbl>
              <c:idx val="2"/>
              <c:layout>
                <c:manualLayout>
                  <c:x val="2.4922118380062306E-3"/>
                  <c:y val="-1.2995451591942821E-2"/>
                </c:manualLayout>
              </c:layout>
              <c:showVal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2.4922118380062306E-3"/>
                  <c:y val="-1.5594541910331383E-2"/>
                </c:manualLayout>
              </c:layout>
              <c:showVal val="1"/>
            </c:dLbl>
            <c:dLbl>
              <c:idx val="6"/>
              <c:delete val="1"/>
            </c:dLbl>
            <c:dLbl>
              <c:idx val="7"/>
              <c:layout>
                <c:manualLayout>
                  <c:x val="-9.1380045096824489E-17"/>
                  <c:y val="-1.2995451591942821E-2"/>
                </c:manualLayout>
              </c:layout>
              <c:showVal val="1"/>
            </c:dLbl>
            <c:dLbl>
              <c:idx val="8"/>
              <c:layout>
                <c:manualLayout>
                  <c:x val="-4.9844236760123823E-3"/>
                  <c:y val="-2.3391812865497082E-2"/>
                </c:manualLayout>
              </c:layout>
              <c:showVal val="1"/>
            </c:dLbl>
            <c:dLbl>
              <c:idx val="9"/>
              <c:delete val="1"/>
            </c:dLbl>
            <c:dLbl>
              <c:idx val="10"/>
              <c:layout>
                <c:manualLayout>
                  <c:x val="2.4922118380062306E-3"/>
                  <c:y val="-1.0396361273554254E-2"/>
                </c:manualLayout>
              </c:layout>
              <c:showVal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layout>
                <c:manualLayout>
                  <c:x val="0"/>
                  <c:y val="-1.0396361273554254E-2"/>
                </c:manualLayout>
              </c:layout>
              <c:showVal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delete val="1"/>
            </c:dLbl>
            <c:dLbl>
              <c:idx val="23"/>
              <c:delete val="1"/>
            </c:dLbl>
            <c:dLbl>
              <c:idx val="24"/>
              <c:delete val="1"/>
            </c:dLbl>
            <c:dLbl>
              <c:idx val="25"/>
              <c:layout>
                <c:manualLayout>
                  <c:x val="-3.9101257594198029E-7"/>
                  <c:y val="1.0361020047591341E-2"/>
                </c:manualLayout>
              </c:layout>
              <c:showVal val="1"/>
            </c:dLbl>
            <c:dLbl>
              <c:idx val="26"/>
              <c:delete val="1"/>
            </c:dLbl>
            <c:showVal val="1"/>
          </c:dLbls>
          <c:cat>
            <c:strRef>
              <c:f>'EUROPA NOVIEMBRE'!$B$9:$B$35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NOVIEMBRE'!$F$9:$F$35</c:f>
              <c:numCache>
                <c:formatCode>0.00%</c:formatCode>
                <c:ptCount val="27"/>
                <c:pt idx="0">
                  <c:v>0.21913213972447243</c:v>
                </c:pt>
                <c:pt idx="1">
                  <c:v>4.0890562922449823E-3</c:v>
                </c:pt>
                <c:pt idx="2">
                  <c:v>1.4395542025695268E-2</c:v>
                </c:pt>
                <c:pt idx="3">
                  <c:v>4.3857386099788452E-4</c:v>
                </c:pt>
                <c:pt idx="4">
                  <c:v>7.7395387234920803E-4</c:v>
                </c:pt>
                <c:pt idx="5">
                  <c:v>0.1272380166142098</c:v>
                </c:pt>
                <c:pt idx="6">
                  <c:v>1.9090862184613798E-3</c:v>
                </c:pt>
                <c:pt idx="7">
                  <c:v>7.3706207110056238E-2</c:v>
                </c:pt>
                <c:pt idx="8">
                  <c:v>0.3320649089314277</c:v>
                </c:pt>
                <c:pt idx="9">
                  <c:v>1.4189154326402147E-4</c:v>
                </c:pt>
                <c:pt idx="10">
                  <c:v>3.2119085702492133E-2</c:v>
                </c:pt>
                <c:pt idx="11">
                  <c:v>7.7395387234920803E-4</c:v>
                </c:pt>
                <c:pt idx="12">
                  <c:v>3.5472885816005364E-3</c:v>
                </c:pt>
                <c:pt idx="13">
                  <c:v>7.7395387234920792E-5</c:v>
                </c:pt>
                <c:pt idx="14">
                  <c:v>8.4773747484649914E-2</c:v>
                </c:pt>
                <c:pt idx="15">
                  <c:v>7.7395387234920792E-5</c:v>
                </c:pt>
                <c:pt idx="16">
                  <c:v>2.5798462411640266E-4</c:v>
                </c:pt>
                <c:pt idx="17">
                  <c:v>6.049739435529642E-3</c:v>
                </c:pt>
                <c:pt idx="18">
                  <c:v>1.657551209947887E-2</c:v>
                </c:pt>
                <c:pt idx="19">
                  <c:v>6.5399102213508078E-3</c:v>
                </c:pt>
                <c:pt idx="20">
                  <c:v>5.6111655745317577E-3</c:v>
                </c:pt>
                <c:pt idx="21">
                  <c:v>5.2886847943862546E-4</c:v>
                </c:pt>
                <c:pt idx="22">
                  <c:v>2.1877096125070945E-2</c:v>
                </c:pt>
                <c:pt idx="23">
                  <c:v>1.6769000567566172E-4</c:v>
                </c:pt>
                <c:pt idx="24">
                  <c:v>2.6765904752076776E-2</c:v>
                </c:pt>
                <c:pt idx="25">
                  <c:v>1.0899850368918013E-2</c:v>
                </c:pt>
                <c:pt idx="26">
                  <c:v>9.4680357050719779E-3</c:v>
                </c:pt>
              </c:numCache>
            </c:numRef>
          </c:val>
          <c:shape val="box"/>
        </c:ser>
        <c:dLbls>
          <c:showVal val="1"/>
        </c:dLbls>
        <c:shape val="cylinder"/>
        <c:axId val="80337920"/>
        <c:axId val="80229120"/>
        <c:axId val="0"/>
      </c:bar3DChart>
      <c:catAx>
        <c:axId val="80337920"/>
        <c:scaling>
          <c:orientation val="minMax"/>
        </c:scaling>
        <c:axPos val="l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80229120"/>
        <c:crosses val="autoZero"/>
        <c:auto val="1"/>
        <c:lblAlgn val="ctr"/>
        <c:lblOffset val="80"/>
        <c:tickLblSkip val="1"/>
        <c:tickMarkSkip val="1"/>
      </c:catAx>
      <c:valAx>
        <c:axId val="80229120"/>
        <c:scaling>
          <c:orientation val="minMax"/>
        </c:scaling>
        <c:axPos val="b"/>
        <c:majorGridlines/>
        <c:numFmt formatCode="0%" sourceLinked="0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80337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0812797841610833"/>
          <c:y val="0.15611956272456234"/>
          <c:w val="0.24778857950018821"/>
          <c:h val="8.6921183395764864E-2"/>
        </c:manualLayout>
      </c:layout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gap"/>
  </c:chart>
  <c:printSettings>
    <c:headerFooter alignWithMargins="0"/>
    <c:pageMargins b="1" l="0.75000000000001465" r="0.75000000000001465" t="1" header="0" footer="0"/>
    <c:pageSetup orientation="landscape" horizontalDpi="360" verticalDpi="36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8"/>
  <c:chart>
    <c:title>
      <c:tx>
        <c:rich>
          <a:bodyPr/>
          <a:lstStyle/>
          <a:p>
            <a:pPr>
              <a:defRPr sz="1400"/>
            </a:pPr>
            <a:r>
              <a:rPr lang="es-MX" sz="1400"/>
              <a:t>ENERO</a:t>
            </a:r>
            <a:r>
              <a:rPr lang="es-MX" sz="1400" baseline="0"/>
              <a:t> - NOVIEMBRE  2015 VS 2014</a:t>
            </a:r>
            <a:endParaRPr lang="es-MX" sz="1400"/>
          </a:p>
        </c:rich>
      </c:tx>
      <c:layout>
        <c:manualLayout>
          <c:xMode val="edge"/>
          <c:yMode val="edge"/>
          <c:x val="0.25717045628475732"/>
          <c:y val="1.0416668802630579E-2"/>
        </c:manualLayout>
      </c:layout>
      <c:overlay val="1"/>
    </c:title>
    <c:plotArea>
      <c:layout>
        <c:manualLayout>
          <c:layoutTarget val="inner"/>
          <c:xMode val="edge"/>
          <c:yMode val="edge"/>
          <c:x val="0.12710291974200472"/>
          <c:y val="6.4705283932532567E-2"/>
          <c:w val="0.8467297447519001"/>
          <c:h val="0.88007853669454705"/>
        </c:manualLayout>
      </c:layout>
      <c:barChart>
        <c:barDir val="bar"/>
        <c:grouping val="clustered"/>
        <c:ser>
          <c:idx val="0"/>
          <c:order val="0"/>
          <c:tx>
            <c:strRef>
              <c:f>'EUROPA ENERO-NOVIEMBRE'!$C$7:$D$7</c:f>
              <c:strCache>
                <c:ptCount val="1"/>
                <c:pt idx="0">
                  <c:v>ENE-NOV  2014</c:v>
                </c:pt>
              </c:strCache>
            </c:strRef>
          </c:tx>
          <c:dLbls>
            <c:dLbl>
              <c:idx val="1"/>
              <c:delete val="1"/>
            </c:dLbl>
            <c:dLbl>
              <c:idx val="2"/>
              <c:layout>
                <c:manualLayout>
                  <c:x val="-2.8797696184305254E-3"/>
                  <c:y val="1.0498687664041896E-2"/>
                </c:manualLayout>
              </c:layout>
              <c:showVal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0"/>
                  <c:y val="1.5748031496063446E-2"/>
                </c:manualLayout>
              </c:layout>
              <c:showVal val="1"/>
            </c:dLbl>
            <c:dLbl>
              <c:idx val="6"/>
              <c:layout/>
              <c:dLblPos val="outEnd"/>
              <c:showVal val="1"/>
            </c:dLbl>
            <c:dLbl>
              <c:idx val="9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3"/>
              <c:delete val="1"/>
            </c:dLbl>
            <c:dLbl>
              <c:idx val="24"/>
              <c:layout/>
              <c:dLblPos val="outEnd"/>
              <c:showVal val="1"/>
            </c:dLbl>
            <c:dLbl>
              <c:idx val="25"/>
              <c:layout>
                <c:manualLayout>
                  <c:x val="-2.1047261101001802E-3"/>
                  <c:y val="-1.0230020460041523E-4"/>
                </c:manualLayout>
              </c:layout>
              <c:showVal val="1"/>
            </c:dLbl>
            <c:dLbl>
              <c:idx val="26"/>
              <c:delete val="1"/>
            </c:dLbl>
            <c:numFmt formatCode="0.00%" sourceLinked="0"/>
            <c:showVal val="1"/>
          </c:dLbls>
          <c:cat>
            <c:strRef>
              <c:f>'EUROPA ENERO-NOVIEMBRE'!$B$9:$B$35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ENERO-NOVIEMBRE'!$D$9:$D$35</c:f>
              <c:numCache>
                <c:formatCode>0.00%</c:formatCode>
                <c:ptCount val="27"/>
                <c:pt idx="0">
                  <c:v>0.13630283353205599</c:v>
                </c:pt>
                <c:pt idx="1">
                  <c:v>3.6606807655171578E-3</c:v>
                </c:pt>
                <c:pt idx="2">
                  <c:v>1.8074404850374492E-2</c:v>
                </c:pt>
                <c:pt idx="3">
                  <c:v>2.0808080140834371E-4</c:v>
                </c:pt>
                <c:pt idx="4">
                  <c:v>1.3828015162374587E-3</c:v>
                </c:pt>
                <c:pt idx="5">
                  <c:v>0.17588772884759568</c:v>
                </c:pt>
                <c:pt idx="6">
                  <c:v>2.8041365142172031E-3</c:v>
                </c:pt>
                <c:pt idx="7">
                  <c:v>8.0249829076484563E-2</c:v>
                </c:pt>
                <c:pt idx="8">
                  <c:v>0.31990276351121488</c:v>
                </c:pt>
                <c:pt idx="9">
                  <c:v>5.0533908913454897E-4</c:v>
                </c:pt>
                <c:pt idx="10">
                  <c:v>3.7679139404228332E-2</c:v>
                </c:pt>
                <c:pt idx="11">
                  <c:v>5.0974291561938173E-4</c:v>
                </c:pt>
                <c:pt idx="12">
                  <c:v>3.5010420554419737E-3</c:v>
                </c:pt>
                <c:pt idx="13">
                  <c:v>3.3248889960486665E-4</c:v>
                </c:pt>
                <c:pt idx="14">
                  <c:v>9.402720023428357E-2</c:v>
                </c:pt>
                <c:pt idx="15">
                  <c:v>3.5230611878661367E-4</c:v>
                </c:pt>
                <c:pt idx="16">
                  <c:v>1.981721918174702E-4</c:v>
                </c:pt>
                <c:pt idx="17">
                  <c:v>7.4237504968066755E-3</c:v>
                </c:pt>
                <c:pt idx="18">
                  <c:v>4.868430178982518E-3</c:v>
                </c:pt>
                <c:pt idx="19">
                  <c:v>2.4782533543395856E-3</c:v>
                </c:pt>
                <c:pt idx="20">
                  <c:v>1.076735575541588E-3</c:v>
                </c:pt>
                <c:pt idx="21">
                  <c:v>1.1890331509048211E-3</c:v>
                </c:pt>
                <c:pt idx="22">
                  <c:v>5.3437131523580837E-2</c:v>
                </c:pt>
                <c:pt idx="23">
                  <c:v>2.7413819868083377E-4</c:v>
                </c:pt>
                <c:pt idx="24">
                  <c:v>2.8145956021186809E-2</c:v>
                </c:pt>
                <c:pt idx="25">
                  <c:v>9.7996148853739008E-3</c:v>
                </c:pt>
                <c:pt idx="26">
                  <c:v>1.5728266290579884E-2</c:v>
                </c:pt>
              </c:numCache>
            </c:numRef>
          </c:val>
        </c:ser>
        <c:ser>
          <c:idx val="1"/>
          <c:order val="1"/>
          <c:tx>
            <c:strRef>
              <c:f>'EUROPA ENERO-NOVIEMBRE'!$E$7:$F$7</c:f>
              <c:strCache>
                <c:ptCount val="1"/>
                <c:pt idx="0">
                  <c:v>ENE-NOV  2015</c:v>
                </c:pt>
              </c:strCache>
            </c:strRef>
          </c:tx>
          <c:spPr>
            <a:solidFill>
              <a:srgbClr val="7030A0"/>
            </a:solidFill>
          </c:spPr>
          <c:dLbls>
            <c:dLbl>
              <c:idx val="0"/>
              <c:layout>
                <c:manualLayout>
                  <c:x val="-2.8797696184305254E-3"/>
                  <c:y val="-1.8372703412073491E-2"/>
                </c:manualLayout>
              </c:layout>
              <c:showVal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2.8797696184305254E-3"/>
                  <c:y val="-7.874015748031496E-3"/>
                </c:manualLayout>
              </c:layout>
              <c:showVal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-8.6393088552915685E-3"/>
                  <c:y val="-7.874015748031496E-3"/>
                </c:manualLayout>
              </c:layout>
              <c:showVal val="1"/>
            </c:dLbl>
            <c:dLbl>
              <c:idx val="6"/>
              <c:layout>
                <c:manualLayout>
                  <c:x val="2.8797696184305254E-3"/>
                  <c:y val="-1.0498687664042093E-2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0"/>
                  <c:y val="-1.0498687664041988E-2"/>
                </c:manualLayout>
              </c:layout>
              <c:showVal val="1"/>
            </c:dLbl>
            <c:dLbl>
              <c:idx val="8"/>
              <c:layout>
                <c:manualLayout>
                  <c:x val="-1.1519078473722105E-2"/>
                  <c:y val="-2.3622047244094488E-2"/>
                </c:manualLayout>
              </c:layout>
              <c:showVal val="1"/>
            </c:dLbl>
            <c:dLbl>
              <c:idx val="9"/>
              <c:delete val="1"/>
            </c:dLbl>
            <c:dLbl>
              <c:idx val="10"/>
              <c:layout>
                <c:manualLayout>
                  <c:x val="-8.6393088552915685E-3"/>
                  <c:y val="-1.3123359580052583E-2"/>
                </c:manualLayout>
              </c:layout>
              <c:showVal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layout>
                <c:manualLayout>
                  <c:x val="-2.0158387329013691E-2"/>
                  <c:y val="-1.3123359580052481E-2"/>
                </c:manualLayout>
              </c:layout>
              <c:showVal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layout>
                <c:manualLayout>
                  <c:x val="0"/>
                  <c:y val="-7.874015748031496E-3"/>
                </c:manualLayout>
              </c:layout>
              <c:showVal val="1"/>
            </c:dLbl>
            <c:dLbl>
              <c:idx val="23"/>
              <c:delete val="1"/>
            </c:dLbl>
            <c:dLbl>
              <c:idx val="24"/>
              <c:layout>
                <c:manualLayout>
                  <c:x val="-1.1519078473722051E-2"/>
                  <c:y val="-1.3123359580052583E-2"/>
                </c:manualLayout>
              </c:layout>
              <c:dLblPos val="outEnd"/>
              <c:showVal val="1"/>
            </c:dLbl>
            <c:dLbl>
              <c:idx val="25"/>
              <c:layout>
                <c:manualLayout>
                  <c:x val="-2.8797696184305254E-3"/>
                  <c:y val="-1.0498687664041988E-2"/>
                </c:manualLayout>
              </c:layout>
              <c:showVal val="1"/>
            </c:dLbl>
            <c:dLbl>
              <c:idx val="26"/>
              <c:delete val="1"/>
            </c:dLbl>
            <c:numFmt formatCode="0.00%" sourceLinked="0"/>
            <c:showVal val="1"/>
          </c:dLbls>
          <c:cat>
            <c:strRef>
              <c:f>'EUROPA ENERO-NOVIEMBRE'!$B$9:$B$35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ENERO-NOVIEMBRE'!$F$9:$F$35</c:f>
              <c:numCache>
                <c:formatCode>0.00%</c:formatCode>
                <c:ptCount val="27"/>
                <c:pt idx="0">
                  <c:v>0.1483863999705658</c:v>
                </c:pt>
                <c:pt idx="1">
                  <c:v>3.8751087463518787E-3</c:v>
                </c:pt>
                <c:pt idx="2">
                  <c:v>1.5393617286426912E-2</c:v>
                </c:pt>
                <c:pt idx="3">
                  <c:v>3.0027642046769537E-4</c:v>
                </c:pt>
                <c:pt idx="4">
                  <c:v>1.620068434539147E-3</c:v>
                </c:pt>
                <c:pt idx="5">
                  <c:v>0.17974451580130485</c:v>
                </c:pt>
                <c:pt idx="6">
                  <c:v>1.0681769898060309E-3</c:v>
                </c:pt>
                <c:pt idx="7">
                  <c:v>8.5123024317642598E-2</c:v>
                </c:pt>
                <c:pt idx="8">
                  <c:v>0.33343619482124059</c:v>
                </c:pt>
                <c:pt idx="9">
                  <c:v>3.7504880975411755E-4</c:v>
                </c:pt>
                <c:pt idx="10">
                  <c:v>4.0550372259680945E-2</c:v>
                </c:pt>
                <c:pt idx="11">
                  <c:v>6.7888582018783296E-4</c:v>
                </c:pt>
                <c:pt idx="12">
                  <c:v>3.1819805662999653E-3</c:v>
                </c:pt>
                <c:pt idx="13">
                  <c:v>2.0651421802916599E-4</c:v>
                </c:pt>
                <c:pt idx="14">
                  <c:v>9.7264636101771162E-2</c:v>
                </c:pt>
                <c:pt idx="15">
                  <c:v>3.8691744297418454E-4</c:v>
                </c:pt>
                <c:pt idx="16">
                  <c:v>1.0444397233658969E-4</c:v>
                </c:pt>
                <c:pt idx="17">
                  <c:v>6.7876713385563231E-3</c:v>
                </c:pt>
                <c:pt idx="18">
                  <c:v>8.0694837263235609E-3</c:v>
                </c:pt>
                <c:pt idx="19">
                  <c:v>8.2498869512685792E-3</c:v>
                </c:pt>
                <c:pt idx="20">
                  <c:v>1.9476427114129963E-3</c:v>
                </c:pt>
                <c:pt idx="21">
                  <c:v>4.5694237897257988E-4</c:v>
                </c:pt>
                <c:pt idx="22">
                  <c:v>1.2910699216788894E-2</c:v>
                </c:pt>
                <c:pt idx="23">
                  <c:v>2.0888794467317938E-4</c:v>
                </c:pt>
                <c:pt idx="24">
                  <c:v>2.6863464430299671E-2</c:v>
                </c:pt>
                <c:pt idx="25">
                  <c:v>1.0701946574534424E-2</c:v>
                </c:pt>
                <c:pt idx="26">
                  <c:v>1.2107192747790357E-2</c:v>
                </c:pt>
              </c:numCache>
            </c:numRef>
          </c:val>
        </c:ser>
        <c:dLbls>
          <c:showVal val="1"/>
        </c:dLbls>
        <c:axId val="81631872"/>
        <c:axId val="80507264"/>
      </c:barChart>
      <c:catAx>
        <c:axId val="81631872"/>
        <c:scaling>
          <c:orientation val="minMax"/>
        </c:scaling>
        <c:axPos val="l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80507264"/>
        <c:crosses val="autoZero"/>
        <c:auto val="1"/>
        <c:lblAlgn val="ctr"/>
        <c:lblOffset val="80"/>
        <c:tickLblSkip val="1"/>
        <c:tickMarkSkip val="1"/>
      </c:catAx>
      <c:valAx>
        <c:axId val="80507264"/>
        <c:scaling>
          <c:orientation val="minMax"/>
        </c:scaling>
        <c:axPos val="b"/>
        <c:majorGridlines/>
        <c:numFmt formatCode="0%" sourceLinked="0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816318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3222496216050763"/>
          <c:y val="0.1967298631745947"/>
          <c:w val="0.40957398683696422"/>
          <c:h val="9.4498728997458065E-2"/>
        </c:manualLayout>
      </c:layout>
      <c:txPr>
        <a:bodyPr/>
        <a:lstStyle/>
        <a:p>
          <a:pPr>
            <a:defRPr sz="1100" b="1"/>
          </a:pPr>
          <a:endParaRPr lang="es-MX"/>
        </a:p>
      </c:txPr>
    </c:legend>
    <c:plotVisOnly val="1"/>
    <c:dispBlanksAs val="gap"/>
  </c:chart>
  <c:printSettings>
    <c:headerFooter alignWithMargins="0"/>
    <c:pageMargins b="1" l="0.75000000000001465" r="0.75000000000001465" t="1" header="0" footer="0"/>
    <c:pageSetup orientation="landscape" horizontalDpi="360" verticalDpi="36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4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PRINCIPALES MERCADOS 
ENERO</a:t>
            </a:r>
            <a:r>
              <a:rPr lang="es-MX" baseline="0"/>
              <a:t> - NOVIEMBRE</a:t>
            </a:r>
            <a:r>
              <a:rPr lang="es-MX"/>
              <a:t>
2015</a:t>
            </a:r>
          </a:p>
        </c:rich>
      </c:tx>
      <c:layout>
        <c:manualLayout>
          <c:xMode val="edge"/>
          <c:yMode val="edge"/>
          <c:x val="0.68981554389034649"/>
          <c:y val="0.8060620907235081"/>
        </c:manualLayout>
      </c:layout>
    </c:title>
    <c:view3D>
      <c:rotX val="30"/>
      <c:perspective val="0"/>
    </c:view3D>
    <c:plotArea>
      <c:layout>
        <c:manualLayout>
          <c:layoutTarget val="inner"/>
          <c:xMode val="edge"/>
          <c:yMode val="edge"/>
          <c:x val="0.27546327431377782"/>
          <c:y val="0.40202099514876355"/>
          <c:w val="0.43171345092033209"/>
          <c:h val="0.47070799934502172"/>
        </c:manualLayout>
      </c:layout>
      <c:pie3DChart>
        <c:varyColors val="1"/>
        <c:ser>
          <c:idx val="0"/>
          <c:order val="0"/>
          <c:tx>
            <c:strRef>
              <c:f>'PRINCIPALES MERCADOS II'!$D$2:$L$2</c:f>
              <c:strCache>
                <c:ptCount val="1"/>
              </c:strCache>
            </c:strRef>
          </c:tx>
          <c:spPr>
            <a:ln>
              <a:noFill/>
            </a:ln>
          </c:spPr>
          <c:explosion val="25"/>
          <c:dPt>
            <c:idx val="0"/>
            <c:spPr>
              <a:solidFill>
                <a:srgbClr val="92D050"/>
              </a:solidFill>
              <a:ln>
                <a:noFill/>
              </a:ln>
            </c:spPr>
          </c:dPt>
          <c:dPt>
            <c:idx val="1"/>
            <c:spPr>
              <a:solidFill>
                <a:srgbClr val="FFC000"/>
              </a:solidFill>
              <a:ln>
                <a:noFill/>
              </a:ln>
            </c:spPr>
          </c:dPt>
          <c:dPt>
            <c:idx val="2"/>
            <c:spPr>
              <a:solidFill>
                <a:srgbClr val="FF0066"/>
              </a:solidFill>
              <a:ln>
                <a:noFill/>
              </a:ln>
            </c:spPr>
          </c:dPt>
          <c:dPt>
            <c:idx val="3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</c:spPr>
          </c:dPt>
          <c:dPt>
            <c:idx val="4"/>
            <c:spPr>
              <a:solidFill>
                <a:srgbClr val="FFC000"/>
              </a:solidFill>
              <a:ln>
                <a:noFill/>
              </a:ln>
            </c:spPr>
          </c:dPt>
          <c:dPt>
            <c:idx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</c:spPr>
          </c:dPt>
          <c:dPt>
            <c:idx val="6"/>
            <c:spPr>
              <a:solidFill>
                <a:srgbClr val="FF9900"/>
              </a:solidFill>
              <a:ln>
                <a:noFill/>
              </a:ln>
            </c:spPr>
          </c:dPt>
          <c:dPt>
            <c:idx val="7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</c:spPr>
          </c:dPt>
          <c:dPt>
            <c:idx val="8"/>
            <c:spPr>
              <a:solidFill>
                <a:srgbClr val="00B050"/>
              </a:solidFill>
              <a:ln>
                <a:noFill/>
              </a:ln>
            </c:spPr>
          </c:dPt>
          <c:dPt>
            <c:idx val="9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</c:spPr>
          </c:dPt>
          <c:dLbls>
            <c:dLbl>
              <c:idx val="0"/>
              <c:layout>
                <c:manualLayout>
                  <c:x val="7.54296957255228E-2"/>
                  <c:y val="9.1487085705747109E-3"/>
                </c:manualLayout>
              </c:layout>
              <c:dLblPos val="bestFit"/>
              <c:showVal val="1"/>
              <c:showCatName val="1"/>
            </c:dLbl>
            <c:dLbl>
              <c:idx val="1"/>
              <c:layout>
                <c:manualLayout>
                  <c:x val="-8.1163732303594693E-2"/>
                  <c:y val="5.6576346093109055E-2"/>
                </c:manualLayout>
              </c:layout>
              <c:dLblPos val="bestFit"/>
              <c:showVal val="1"/>
              <c:showCatName val="1"/>
            </c:dLbl>
            <c:dLbl>
              <c:idx val="2"/>
              <c:layout>
                <c:manualLayout>
                  <c:x val="-3.1775886711256841E-2"/>
                  <c:y val="7.9765213121704134E-2"/>
                </c:manualLayout>
              </c:layout>
              <c:dLblPos val="bestFit"/>
              <c:showVal val="1"/>
              <c:showCatName val="1"/>
            </c:dLbl>
            <c:dLbl>
              <c:idx val="3"/>
              <c:layout>
                <c:manualLayout>
                  <c:x val="-6.4271532030718392E-2"/>
                  <c:y val="8.041570561255601E-2"/>
                </c:manualLayout>
              </c:layout>
              <c:dLblPos val="bestFit"/>
              <c:showVal val="1"/>
              <c:showCatName val="1"/>
            </c:dLbl>
            <c:dLbl>
              <c:idx val="4"/>
              <c:layout>
                <c:manualLayout>
                  <c:x val="-0.10015918149120252"/>
                  <c:y val="-9.8532834910788208E-3"/>
                </c:manualLayout>
              </c:layout>
              <c:dLblPos val="bestFit"/>
              <c:showVal val="1"/>
              <c:showCatName val="1"/>
            </c:dLbl>
            <c:dLbl>
              <c:idx val="5"/>
              <c:layout>
                <c:manualLayout>
                  <c:x val="-0.11924820161368722"/>
                  <c:y val="-0.10048240939579092"/>
                </c:manualLayout>
              </c:layout>
              <c:dLblPos val="bestFit"/>
              <c:showVal val="1"/>
              <c:showCatName val="1"/>
            </c:dLbl>
            <c:dLbl>
              <c:idx val="6"/>
              <c:layout>
                <c:manualLayout>
                  <c:x val="-0.13783894817166994"/>
                  <c:y val="-0.16397500088023292"/>
                </c:manualLayout>
              </c:layout>
              <c:dLblPos val="bestFit"/>
              <c:showVal val="1"/>
              <c:showCatName val="1"/>
            </c:dLbl>
            <c:dLbl>
              <c:idx val="7"/>
              <c:layout>
                <c:manualLayout>
                  <c:x val="-0.17235906094575915"/>
                  <c:y val="-0.23224824817195586"/>
                </c:manualLayout>
              </c:layout>
              <c:dLblPos val="bestFit"/>
              <c:showVal val="1"/>
              <c:showCatName val="1"/>
            </c:dLbl>
            <c:dLbl>
              <c:idx val="8"/>
              <c:layout>
                <c:manualLayout>
                  <c:x val="-0.11626133438445489"/>
                  <c:y val="-0.31359373224982134"/>
                </c:manualLayout>
              </c:layout>
              <c:dLblPos val="bestFit"/>
              <c:showVal val="1"/>
              <c:showCatName val="1"/>
            </c:dLbl>
            <c:dLbl>
              <c:idx val="9"/>
              <c:layout>
                <c:manualLayout>
                  <c:x val="-2.4639636383281271E-2"/>
                  <c:y val="-0.33629131847892574"/>
                </c:manualLayout>
              </c:layout>
              <c:dLblPos val="bestFit"/>
              <c:showVal val="1"/>
              <c:showCatName val="1"/>
            </c:dLbl>
            <c:dLbl>
              <c:idx val="10"/>
              <c:layout>
                <c:manualLayout>
                  <c:x val="7.9451739723174417E-2"/>
                  <c:y val="-0.33431863364275366"/>
                </c:manualLayout>
              </c:layout>
              <c:dLblPos val="bestFit"/>
              <c:showVal val="1"/>
              <c:showCatName val="1"/>
            </c:dLbl>
            <c:dLbl>
              <c:idx val="11"/>
              <c:layout>
                <c:manualLayout>
                  <c:x val="0.19292665368680628"/>
                  <c:y val="-0.30040377891946007"/>
                </c:manualLayout>
              </c:layout>
              <c:dLblPos val="bestFit"/>
              <c:showVal val="1"/>
              <c:showCatName val="1"/>
            </c:dLbl>
            <c:dLbl>
              <c:idx val="12"/>
              <c:layout>
                <c:manualLayout>
                  <c:x val="0.28583770778652667"/>
                  <c:y val="-0.25595927781755096"/>
                </c:manualLayout>
              </c:layout>
              <c:dLblPos val="bestFit"/>
              <c:showVal val="1"/>
              <c:showCatName val="1"/>
            </c:dLbl>
            <c:dLbl>
              <c:idx val="13"/>
              <c:layout>
                <c:manualLayout>
                  <c:x val="0.31661247205211041"/>
                  <c:y val="-0.18525178292107441"/>
                </c:manualLayout>
              </c:layout>
              <c:dLblPos val="bestFit"/>
              <c:showVal val="1"/>
              <c:showCatName val="1"/>
            </c:dLbl>
            <c:dLbl>
              <c:idx val="14"/>
              <c:layout>
                <c:manualLayout>
                  <c:x val="0.24355630893360553"/>
                  <c:y val="-0.12242424242424492"/>
                </c:manualLayout>
              </c:layout>
              <c:showVal val="1"/>
              <c:showCatName val="1"/>
            </c:dLbl>
            <c:dLbl>
              <c:idx val="15"/>
              <c:layout>
                <c:manualLayout>
                  <c:x val="0.22397370467580438"/>
                  <c:y val="-5.9124579124579107E-2"/>
                </c:manualLayout>
              </c:layout>
              <c:showVal val="1"/>
              <c:showCatName val="1"/>
            </c:dLbl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CatName val="1"/>
            <c:showLeaderLines val="1"/>
          </c:dLbls>
          <c:cat>
            <c:strRef>
              <c:f>'PRINCIPALES MERCADOS II'!$C$11:$C$26</c:f>
              <c:strCache>
                <c:ptCount val="16"/>
                <c:pt idx="0">
                  <c:v>Estados Unidos</c:v>
                </c:pt>
                <c:pt idx="1">
                  <c:v>Canadá</c:v>
                </c:pt>
                <c:pt idx="2">
                  <c:v>México</c:v>
                </c:pt>
                <c:pt idx="3">
                  <c:v>Alemania</c:v>
                </c:pt>
                <c:pt idx="4">
                  <c:v>Bélgica</c:v>
                </c:pt>
                <c:pt idx="5">
                  <c:v>España</c:v>
                </c:pt>
                <c:pt idx="6">
                  <c:v>Francia</c:v>
                </c:pt>
                <c:pt idx="7">
                  <c:v>Gran Bretaña</c:v>
                </c:pt>
                <c:pt idx="8">
                  <c:v>Holanda</c:v>
                </c:pt>
                <c:pt idx="9">
                  <c:v>Italia</c:v>
                </c:pt>
                <c:pt idx="10">
                  <c:v>Rusia</c:v>
                </c:pt>
                <c:pt idx="11">
                  <c:v>Suecia</c:v>
                </c:pt>
                <c:pt idx="12">
                  <c:v>Suiza</c:v>
                </c:pt>
                <c:pt idx="13">
                  <c:v>Argentina</c:v>
                </c:pt>
                <c:pt idx="14">
                  <c:v>Brasil</c:v>
                </c:pt>
                <c:pt idx="15">
                  <c:v>Chile</c:v>
                </c:pt>
              </c:strCache>
            </c:strRef>
          </c:cat>
          <c:val>
            <c:numRef>
              <c:f>'PRINCIPALES MERCADOS II'!$Q$11:$Q$26</c:f>
              <c:numCache>
                <c:formatCode>0.00%</c:formatCode>
                <c:ptCount val="16"/>
                <c:pt idx="0">
                  <c:v>0.37825571867563479</c:v>
                </c:pt>
                <c:pt idx="1">
                  <c:v>0.15791093973796352</c:v>
                </c:pt>
                <c:pt idx="2">
                  <c:v>0.18201449301089687</c:v>
                </c:pt>
                <c:pt idx="3">
                  <c:v>2.9202781626614369E-2</c:v>
                </c:pt>
                <c:pt idx="4">
                  <c:v>3.0294989577776136E-3</c:v>
                </c:pt>
                <c:pt idx="5">
                  <c:v>3.5374130274528195E-2</c:v>
                </c:pt>
                <c:pt idx="6">
                  <c:v>1.6752405146551137E-2</c:v>
                </c:pt>
                <c:pt idx="7">
                  <c:v>6.5621002906637235E-2</c:v>
                </c:pt>
                <c:pt idx="8">
                  <c:v>7.9804056585528107E-3</c:v>
                </c:pt>
                <c:pt idx="9">
                  <c:v>1.9141902011475191E-2</c:v>
                </c:pt>
                <c:pt idx="10">
                  <c:v>2.5408550241098598E-3</c:v>
                </c:pt>
                <c:pt idx="11">
                  <c:v>2.3794530364595647E-3</c:v>
                </c:pt>
                <c:pt idx="12">
                  <c:v>2.1061674712629717E-3</c:v>
                </c:pt>
                <c:pt idx="13">
                  <c:v>3.5962278183216248E-2</c:v>
                </c:pt>
                <c:pt idx="14">
                  <c:v>5.0455055502663252E-3</c:v>
                </c:pt>
                <c:pt idx="15">
                  <c:v>1.0594370410787913E-2</c:v>
                </c:pt>
              </c:numCache>
            </c:numRef>
          </c:val>
        </c:ser>
        <c:dLbls>
          <c:showVal val="1"/>
          <c:showCatName val="1"/>
        </c:dLbls>
      </c:pie3D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view3D>
      <c:hPercent val="55"/>
      <c:depthPercent val="100"/>
      <c:rAngAx val="1"/>
    </c:view3D>
    <c:plotArea>
      <c:layout>
        <c:manualLayout>
          <c:layoutTarget val="inner"/>
          <c:xMode val="edge"/>
          <c:yMode val="edge"/>
          <c:x val="7.9817604302671152E-2"/>
          <c:y val="2.5735317217047315E-2"/>
          <c:w val="0.90421943160022167"/>
          <c:h val="0.80514778150471544"/>
        </c:manualLayout>
      </c:layout>
      <c:bar3DChart>
        <c:barDir val="col"/>
        <c:grouping val="clustered"/>
        <c:ser>
          <c:idx val="0"/>
          <c:order val="0"/>
          <c:tx>
            <c:strRef>
              <c:f>'PRINC. MDOS. PROD.CTOS. NOCH.I'!$C$7:$D$7</c:f>
              <c:strCache>
                <c:ptCount val="1"/>
                <c:pt idx="0">
                  <c:v> ENE 2015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NOCH.I'!$C$11:$C$13,'PRINC. MDOS. PROD.CTOS. NOCH.I'!$C$27,'PRINC. MDOS. PROD.CTOS. NOCH.I'!$C$34)</c:f>
              <c:numCache>
                <c:formatCode>#,##0</c:formatCode>
                <c:ptCount val="5"/>
                <c:pt idx="0">
                  <c:v>304561</c:v>
                </c:pt>
                <c:pt idx="1">
                  <c:v>298737</c:v>
                </c:pt>
                <c:pt idx="2">
                  <c:v>82529</c:v>
                </c:pt>
                <c:pt idx="3">
                  <c:v>291804</c:v>
                </c:pt>
                <c:pt idx="4">
                  <c:v>73534</c:v>
                </c:pt>
              </c:numCache>
            </c:numRef>
          </c:val>
          <c:shape val="cylinder"/>
        </c:ser>
        <c:ser>
          <c:idx val="1"/>
          <c:order val="1"/>
          <c:tx>
            <c:strRef>
              <c:f>'PRINC. MDOS. PROD.CTOS. NOCH.I'!$E$7:$F$7</c:f>
              <c:strCache>
                <c:ptCount val="1"/>
                <c:pt idx="0">
                  <c:v> FEB 2015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NOCH.I'!$E$11:$E$13,'PRINC. MDOS. PROD.CTOS. NOCH.I'!$E$27,'PRINC. MDOS. PROD.CTOS. NOCH.I'!$E$34)</c:f>
              <c:numCache>
                <c:formatCode>#,##0</c:formatCode>
                <c:ptCount val="5"/>
                <c:pt idx="0">
                  <c:v>310599</c:v>
                </c:pt>
                <c:pt idx="1">
                  <c:v>341362</c:v>
                </c:pt>
                <c:pt idx="2">
                  <c:v>56177</c:v>
                </c:pt>
                <c:pt idx="3">
                  <c:v>253399</c:v>
                </c:pt>
                <c:pt idx="4">
                  <c:v>68052</c:v>
                </c:pt>
              </c:numCache>
            </c:numRef>
          </c:val>
          <c:shape val="cylinder"/>
        </c:ser>
        <c:ser>
          <c:idx val="2"/>
          <c:order val="2"/>
          <c:tx>
            <c:strRef>
              <c:f>'PRINC. MDOS. PROD.CTOS. NOCH.I'!$G$7:$H$7</c:f>
              <c:strCache>
                <c:ptCount val="1"/>
                <c:pt idx="0">
                  <c:v> MAR 2015</c:v>
                </c:pt>
              </c:strCache>
            </c:strRef>
          </c:tx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NOCH.I'!$G$11:$G$13,'PRINC. MDOS. PROD.CTOS. NOCH.I'!$G$27,'PRINC. MDOS. PROD.CTOS. NOCH.I'!$G$34)</c:f>
              <c:numCache>
                <c:formatCode>#,##0</c:formatCode>
                <c:ptCount val="5"/>
                <c:pt idx="0">
                  <c:v>310572</c:v>
                </c:pt>
                <c:pt idx="1">
                  <c:v>379643</c:v>
                </c:pt>
                <c:pt idx="2">
                  <c:v>72405</c:v>
                </c:pt>
                <c:pt idx="3">
                  <c:v>271491</c:v>
                </c:pt>
                <c:pt idx="4">
                  <c:v>51518</c:v>
                </c:pt>
              </c:numCache>
            </c:numRef>
          </c:val>
          <c:shape val="cylinder"/>
        </c:ser>
        <c:ser>
          <c:idx val="3"/>
          <c:order val="3"/>
          <c:tx>
            <c:strRef>
              <c:f>'PRINC. MDOS. PROD.CTOS. NOCH.I'!$I$7:$J$7</c:f>
              <c:strCache>
                <c:ptCount val="1"/>
                <c:pt idx="0">
                  <c:v> ABR 2015</c:v>
                </c:pt>
              </c:strCache>
            </c:strRef>
          </c:tx>
          <c:spPr>
            <a:solidFill>
              <a:srgbClr val="FF66CC"/>
            </a:solidFill>
          </c:spPr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NOCH.I'!$I$11:$I$13,'PRINC. MDOS. PROD.CTOS. NOCH.I'!$I$27,'PRINC. MDOS. PROD.CTOS. NOCH.I'!$I$34)</c:f>
              <c:numCache>
                <c:formatCode>#,##0</c:formatCode>
                <c:ptCount val="5"/>
                <c:pt idx="0">
                  <c:v>236127</c:v>
                </c:pt>
                <c:pt idx="1">
                  <c:v>393566</c:v>
                </c:pt>
                <c:pt idx="2">
                  <c:v>104823</c:v>
                </c:pt>
                <c:pt idx="3">
                  <c:v>293683</c:v>
                </c:pt>
                <c:pt idx="4">
                  <c:v>60911</c:v>
                </c:pt>
              </c:numCache>
            </c:numRef>
          </c:val>
          <c:shape val="cylinder"/>
        </c:ser>
        <c:ser>
          <c:idx val="4"/>
          <c:order val="4"/>
          <c:tx>
            <c:strRef>
              <c:f>'PRINC. MDOS. PROD.CTOS. NOCH.I'!$K$7:$L$7</c:f>
              <c:strCache>
                <c:ptCount val="1"/>
                <c:pt idx="0">
                  <c:v> MAY 2015</c:v>
                </c:pt>
              </c:strCache>
            </c:strRef>
          </c:tx>
          <c:spPr>
            <a:solidFill>
              <a:srgbClr val="FF3300"/>
            </a:solidFill>
          </c:spPr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NOCH.I'!$K$11:$K$13,'PRINC. MDOS. PROD.CTOS. NOCH.I'!$K$27,'PRINC. MDOS. PROD.CTOS. NOCH.I'!$K$34)</c:f>
              <c:numCache>
                <c:formatCode>#,##0</c:formatCode>
                <c:ptCount val="5"/>
                <c:pt idx="0">
                  <c:v>136398</c:v>
                </c:pt>
                <c:pt idx="1">
                  <c:v>374304</c:v>
                </c:pt>
                <c:pt idx="2">
                  <c:v>136568</c:v>
                </c:pt>
                <c:pt idx="3">
                  <c:v>331090</c:v>
                </c:pt>
                <c:pt idx="4">
                  <c:v>98965</c:v>
                </c:pt>
              </c:numCache>
            </c:numRef>
          </c:val>
          <c:shape val="cylinder"/>
        </c:ser>
        <c:ser>
          <c:idx val="5"/>
          <c:order val="5"/>
          <c:tx>
            <c:strRef>
              <c:f>'PRINC. MDOS. PROD.CTOS. NOCH.I'!$M$7:$N$7</c:f>
              <c:strCache>
                <c:ptCount val="1"/>
                <c:pt idx="0">
                  <c:v> JUN 2015</c:v>
                </c:pt>
              </c:strCache>
            </c:strRef>
          </c:tx>
          <c:spPr>
            <a:solidFill>
              <a:srgbClr val="996633"/>
            </a:solidFill>
          </c:spPr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NOCH.I'!$M$11:$M$13,'PRINC. MDOS. PROD.CTOS. NOCH.I'!$M$27,'PRINC. MDOS. PROD.CTOS. NOCH.I'!$M$34)</c:f>
              <c:numCache>
                <c:formatCode>#,##0</c:formatCode>
                <c:ptCount val="5"/>
                <c:pt idx="0">
                  <c:v>98242</c:v>
                </c:pt>
                <c:pt idx="1">
                  <c:v>404106</c:v>
                </c:pt>
                <c:pt idx="2">
                  <c:v>111302</c:v>
                </c:pt>
                <c:pt idx="3">
                  <c:v>307348</c:v>
                </c:pt>
                <c:pt idx="4">
                  <c:v>66717</c:v>
                </c:pt>
              </c:numCache>
            </c:numRef>
          </c:val>
          <c:shape val="cylinder"/>
        </c:ser>
        <c:ser>
          <c:idx val="6"/>
          <c:order val="6"/>
          <c:tx>
            <c:strRef>
              <c:f>'PRINC. MDOS. PROD.CTOS. NOCH.II'!$C$7:$D$7</c:f>
              <c:strCache>
                <c:ptCount val="1"/>
                <c:pt idx="0">
                  <c:v>JUL 2015</c:v>
                </c:pt>
              </c:strCache>
            </c:strRef>
          </c:tx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NOCH.II'!$C$11:$C$13,'PRINC. MDOS. PROD.CTOS. NOCH.II'!$C$27,'PRINC. MDOS. PROD.CTOS. NOCH.II'!$C$34)</c:f>
              <c:numCache>
                <c:formatCode>#,##0</c:formatCode>
                <c:ptCount val="5"/>
                <c:pt idx="0">
                  <c:v>119961</c:v>
                </c:pt>
                <c:pt idx="1">
                  <c:v>426978</c:v>
                </c:pt>
                <c:pt idx="2">
                  <c:v>147240</c:v>
                </c:pt>
                <c:pt idx="3">
                  <c:v>343864</c:v>
                </c:pt>
                <c:pt idx="4">
                  <c:v>79456</c:v>
                </c:pt>
              </c:numCache>
            </c:numRef>
          </c:val>
        </c:ser>
        <c:ser>
          <c:idx val="7"/>
          <c:order val="7"/>
          <c:tx>
            <c:strRef>
              <c:f>'PRINC. MDOS. PROD.CTOS. NOCH.II'!$E$7:$F$7</c:f>
              <c:strCache>
                <c:ptCount val="1"/>
                <c:pt idx="0">
                  <c:v>AGO 2015</c:v>
                </c:pt>
              </c:strCache>
            </c:strRef>
          </c:tx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NOCH.II'!$E$11:$E$13,'PRINC. MDOS. PROD.CTOS. NOCH.II'!$E$27,'PRINC. MDOS. PROD.CTOS. NOCH.II'!$E$34)</c:f>
              <c:numCache>
                <c:formatCode>#,##0</c:formatCode>
                <c:ptCount val="5"/>
                <c:pt idx="0">
                  <c:v>107212</c:v>
                </c:pt>
                <c:pt idx="1">
                  <c:v>333465</c:v>
                </c:pt>
                <c:pt idx="2">
                  <c:v>164344</c:v>
                </c:pt>
                <c:pt idx="3">
                  <c:v>382422</c:v>
                </c:pt>
                <c:pt idx="4">
                  <c:v>59798</c:v>
                </c:pt>
              </c:numCache>
            </c:numRef>
          </c:val>
        </c:ser>
        <c:ser>
          <c:idx val="8"/>
          <c:order val="8"/>
          <c:tx>
            <c:strRef>
              <c:f>'PRINC. MDOS. PROD.CTOS. NOCH.II'!$G$7:$H$7</c:f>
              <c:strCache>
                <c:ptCount val="1"/>
                <c:pt idx="0">
                  <c:v>SEP 2015</c:v>
                </c:pt>
              </c:strCache>
            </c:strRef>
          </c:tx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NOCH.II'!$G$11:$G$13,'PRINC. MDOS. PROD.CTOS. NOCH.II'!$G$27,'PRINC. MDOS. PROD.CTOS. NOCH.II'!$G$34)</c:f>
              <c:numCache>
                <c:formatCode>#,##0</c:formatCode>
                <c:ptCount val="5"/>
                <c:pt idx="0">
                  <c:v>79464</c:v>
                </c:pt>
                <c:pt idx="1">
                  <c:v>201776</c:v>
                </c:pt>
                <c:pt idx="2">
                  <c:v>93971</c:v>
                </c:pt>
                <c:pt idx="3">
                  <c:v>323969</c:v>
                </c:pt>
                <c:pt idx="4">
                  <c:v>70480</c:v>
                </c:pt>
              </c:numCache>
            </c:numRef>
          </c:val>
        </c:ser>
        <c:ser>
          <c:idx val="9"/>
          <c:order val="9"/>
          <c:tx>
            <c:strRef>
              <c:f>'PRINC. MDOS. PROD.CTOS. NOCH.II'!$I$7:$J$7</c:f>
              <c:strCache>
                <c:ptCount val="1"/>
                <c:pt idx="0">
                  <c:v>OCT 2015</c:v>
                </c:pt>
              </c:strCache>
            </c:strRef>
          </c:tx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NOCH.II'!$I$11:$I$13,'PRINC. MDOS. PROD.CTOS. NOCH.II'!$I$27,'PRINC. MDOS. PROD.CTOS. NOCH.II'!$I$34)</c:f>
              <c:numCache>
                <c:formatCode>#,##0</c:formatCode>
                <c:ptCount val="5"/>
                <c:pt idx="0">
                  <c:v>100062</c:v>
                </c:pt>
                <c:pt idx="1">
                  <c:v>242217</c:v>
                </c:pt>
                <c:pt idx="2">
                  <c:v>115543</c:v>
                </c:pt>
                <c:pt idx="3">
                  <c:v>293706</c:v>
                </c:pt>
                <c:pt idx="4">
                  <c:v>60842</c:v>
                </c:pt>
              </c:numCache>
            </c:numRef>
          </c:val>
        </c:ser>
        <c:ser>
          <c:idx val="10"/>
          <c:order val="10"/>
          <c:tx>
            <c:strRef>
              <c:f>'PRINC. MDOS. PROD.CTOS. NOCH.II'!$K$7:$L$7</c:f>
              <c:strCache>
                <c:ptCount val="1"/>
                <c:pt idx="0">
                  <c:v>NOV 2015 </c:v>
                </c:pt>
              </c:strCache>
            </c:strRef>
          </c:tx>
          <c:cat>
            <c:strRef>
              <c:f>('PRINC. MDOS. PROD.CTOS. NOCH.II'!$B$11:$B$13,'PRINC. MDOS. PROD.CTOS. NOCH.II'!$B$16,'PRINC. MDOS. PROD.CTOS. NOCH.II'!$B$29)</c:f>
              <c:strCache>
                <c:ptCount val="5"/>
                <c:pt idx="0">
                  <c:v>CANADÁ</c:v>
                </c:pt>
                <c:pt idx="1">
                  <c:v>ESTADOS UNIDOS</c:v>
                </c:pt>
                <c:pt idx="2">
                  <c:v>MÉXICO</c:v>
                </c:pt>
                <c:pt idx="3">
                  <c:v>EUROPA</c:v>
                </c:pt>
                <c:pt idx="4">
                  <c:v>SUDAMERICA</c:v>
                </c:pt>
              </c:strCache>
            </c:strRef>
          </c:cat>
          <c:val>
            <c:numRef>
              <c:f>('PRINC. MDOS. PROD.CTOS. NOCH.II'!$K$11:$K$13,'PRINC. MDOS. PROD.CTOS. NOCH.II'!$K$27,'PRINC. MDOS. PROD.CTOS. NOCH.II'!$K$34)</c:f>
              <c:numCache>
                <c:formatCode>#,##0</c:formatCode>
                <c:ptCount val="5"/>
                <c:pt idx="0">
                  <c:v>198459</c:v>
                </c:pt>
                <c:pt idx="1">
                  <c:v>281566</c:v>
                </c:pt>
                <c:pt idx="2">
                  <c:v>105965</c:v>
                </c:pt>
                <c:pt idx="3">
                  <c:v>300726</c:v>
                </c:pt>
                <c:pt idx="4">
                  <c:v>53428</c:v>
                </c:pt>
              </c:numCache>
            </c:numRef>
          </c:val>
        </c:ser>
        <c:ser>
          <c:idx val="11"/>
          <c:order val="11"/>
          <c:tx>
            <c:strRef>
              <c:f>'PRINC. MDOS. PROD.CTOS. NOCH.II'!$M$7:$N$7</c:f>
              <c:strCache>
                <c:ptCount val="1"/>
                <c:pt idx="0">
                  <c:v>DIC 2015</c:v>
                </c:pt>
              </c:strCache>
            </c:strRef>
          </c:tx>
          <c:val>
            <c:numRef>
              <c:f>('PRINC. MDOS. PROD.CTOS. NOCH.II'!$M$11:$M$13,'PRINC. MDOS. PROD.CTOS. NOCH.II'!$M$27,'PRINC. MDOS. PROD.CTOS. NOCH.II'!$M$34)</c:f>
              <c:numCache>
                <c:formatCode>#,##0</c:formatCode>
                <c:ptCount val="5"/>
                <c:pt idx="3">
                  <c:v>0</c:v>
                </c:pt>
                <c:pt idx="4">
                  <c:v>0</c:v>
                </c:pt>
              </c:numCache>
            </c:numRef>
          </c:val>
        </c:ser>
        <c:shape val="box"/>
        <c:axId val="87565440"/>
        <c:axId val="87566976"/>
        <c:axId val="0"/>
      </c:bar3DChart>
      <c:catAx>
        <c:axId val="87565440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7566976"/>
        <c:crosses val="autoZero"/>
        <c:auto val="1"/>
        <c:lblAlgn val="ctr"/>
        <c:lblOffset val="100"/>
        <c:tickLblSkip val="1"/>
        <c:tickMarkSkip val="1"/>
      </c:catAx>
      <c:valAx>
        <c:axId val="87566976"/>
        <c:scaling>
          <c:orientation val="minMax"/>
        </c:scaling>
        <c:axPos val="l"/>
        <c:majorGridlines/>
        <c:numFmt formatCode="#,##0" sourceLinked="1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75654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0302850251826629"/>
          <c:y val="0.87895219790439583"/>
          <c:w val="0.69285652266440134"/>
          <c:h val="0.11984809969619938"/>
        </c:manualLayout>
      </c:layout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DISTRIBUCIÓN DE CUARTOS POR PLAN DE HOSPEDAJE</a:t>
            </a:r>
          </a:p>
        </c:rich>
      </c:tx>
      <c:layout>
        <c:manualLayout>
          <c:xMode val="edge"/>
          <c:yMode val="edge"/>
          <c:x val="0.25465075676113136"/>
          <c:y val="2.1184137697073616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4571294014944012E-2"/>
          <c:y val="0.26709379276308409"/>
          <c:w val="0.96836288242963053"/>
          <c:h val="0.66695201561348028"/>
        </c:manualLayout>
      </c:layout>
      <c:pie3DChart>
        <c:varyColors val="1"/>
        <c:ser>
          <c:idx val="0"/>
          <c:order val="0"/>
          <c:tx>
            <c:strRef>
              <c:f>'CUARTOS POR PLAN'!$H$6</c:f>
              <c:strCache>
                <c:ptCount val="1"/>
                <c:pt idx="0">
                  <c:v>PLAN DE HOSPEDAJE</c:v>
                </c:pt>
              </c:strCache>
            </c:strRef>
          </c:tx>
          <c:explosion val="25"/>
          <c:dPt>
            <c:idx val="0"/>
            <c:explosion val="3"/>
            <c:spPr>
              <a:effectLst>
                <a:outerShdw blurRad="152400" dist="317500" dir="5400000" sx="90000" sy="-19000" rotWithShape="0">
                  <a:schemeClr val="bg1">
                    <a:lumMod val="85000"/>
                    <a:alpha val="15000"/>
                  </a:schemeClr>
                </a:outerShdw>
              </a:effectLst>
            </c:spPr>
          </c:dPt>
          <c:dPt>
            <c:idx val="1"/>
            <c:spPr>
              <a:solidFill>
                <a:srgbClr val="CCFF66"/>
              </a:solidFill>
              <a:effectLst>
                <a:outerShdw blurRad="152400" dist="317500" dir="5400000" sx="90000" sy="-19000" rotWithShape="0">
                  <a:schemeClr val="bg1">
                    <a:lumMod val="85000"/>
                    <a:alpha val="15000"/>
                  </a:schemeClr>
                </a:outerShdw>
              </a:effectLst>
            </c:spPr>
          </c:dPt>
          <c:dLbls>
            <c:dLbl>
              <c:idx val="0"/>
              <c:layout>
                <c:manualLayout>
                  <c:x val="-3.408882259761585E-2"/>
                  <c:y val="3.4313925045083647E-2"/>
                </c:manualLayout>
              </c:layout>
              <c:dLblPos val="bestFit"/>
              <c:showVal val="1"/>
              <c:showCatName val="1"/>
            </c:dLbl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bestFit"/>
            <c:showVal val="1"/>
            <c:showCatName val="1"/>
            <c:showLeaderLines val="1"/>
          </c:dLbls>
          <c:cat>
            <c:strRef>
              <c:f>'CUARTOS POR PLAN'!$H$7:$H$8</c:f>
              <c:strCache>
                <c:ptCount val="2"/>
                <c:pt idx="0">
                  <c:v>TOTAL PLAN  ALL INCLUSIVE</c:v>
                </c:pt>
                <c:pt idx="1">
                  <c:v>TOTAL PLAN  EUROPEO</c:v>
                </c:pt>
              </c:strCache>
            </c:strRef>
          </c:cat>
          <c:val>
            <c:numRef>
              <c:f>'CUARTOS POR PLAN'!$K$7:$K$8</c:f>
              <c:numCache>
                <c:formatCode>0.0%</c:formatCode>
                <c:ptCount val="2"/>
                <c:pt idx="0">
                  <c:v>0.74392448754373197</c:v>
                </c:pt>
                <c:pt idx="1">
                  <c:v>0.25607551245626803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2"/>
  <c:chart>
    <c:title>
      <c:tx>
        <c:rich>
          <a:bodyPr/>
          <a:lstStyle/>
          <a:p>
            <a:pPr>
              <a:defRPr sz="1200"/>
            </a:pPr>
            <a:r>
              <a:rPr lang="es-MX" sz="1200"/>
              <a:t>OCUPACIÓN GENERAL ACUMULADA</a:t>
            </a:r>
            <a:r>
              <a:rPr lang="es-MX" sz="1200" baseline="0"/>
              <a:t> ENERO - </a:t>
            </a:r>
            <a:r>
              <a:rPr lang="es-MX" sz="1200"/>
              <a:t>NOVIEMBRE</a:t>
            </a:r>
          </a:p>
        </c:rich>
      </c:tx>
      <c:layout>
        <c:manualLayout>
          <c:xMode val="edge"/>
          <c:yMode val="edge"/>
          <c:x val="0.1077151084269814"/>
          <c:y val="2.7777777777778019E-2"/>
        </c:manualLayout>
      </c:layout>
    </c:title>
    <c:plotArea>
      <c:layout>
        <c:manualLayout>
          <c:layoutTarget val="inner"/>
          <c:xMode val="edge"/>
          <c:yMode val="edge"/>
          <c:x val="0.11839686058660227"/>
          <c:y val="0.2025579615048119"/>
          <c:w val="0.85053517824835001"/>
          <c:h val="0.68146216097987344"/>
        </c:manualLayout>
      </c:layout>
      <c:lineChart>
        <c:grouping val="stacked"/>
        <c:ser>
          <c:idx val="0"/>
          <c:order val="0"/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numFmt formatCode="0.00%" sourceLinked="0"/>
            <c:dLblPos val="t"/>
            <c:showVal val="1"/>
          </c:dLbls>
          <c:cat>
            <c:numRef>
              <c:f>'COMPART. OCUP. AFLU. 2011-2015'!$C$9:$G$9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'COMPART. OCUP. AFLU. 2011-2015'!$C$22:$G$22</c:f>
              <c:numCache>
                <c:formatCode>0.00%</c:formatCode>
                <c:ptCount val="5"/>
                <c:pt idx="0">
                  <c:v>0.72499999999999998</c:v>
                </c:pt>
                <c:pt idx="1">
                  <c:v>0.74509999999999998</c:v>
                </c:pt>
                <c:pt idx="2">
                  <c:v>0.79390000000000005</c:v>
                </c:pt>
                <c:pt idx="3">
                  <c:v>0.81299999999999994</c:v>
                </c:pt>
                <c:pt idx="4">
                  <c:v>0.82888332483004135</c:v>
                </c:pt>
              </c:numCache>
            </c:numRef>
          </c:val>
        </c:ser>
        <c:dLbls>
          <c:showVal val="1"/>
        </c:dLbls>
        <c:marker val="1"/>
        <c:axId val="57485952"/>
        <c:axId val="57500032"/>
      </c:lineChart>
      <c:catAx>
        <c:axId val="57485952"/>
        <c:scaling>
          <c:orientation val="minMax"/>
        </c:scaling>
        <c:axPos val="b"/>
        <c:numFmt formatCode="General" sourceLinked="1"/>
        <c:majorTickMark val="none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57500032"/>
        <c:crossesAt val="0.1"/>
        <c:lblAlgn val="ctr"/>
        <c:lblOffset val="100"/>
        <c:tickLblSkip val="1"/>
        <c:tickMarkSkip val="1"/>
      </c:catAx>
      <c:valAx>
        <c:axId val="57500032"/>
        <c:scaling>
          <c:orientation val="minMax"/>
        </c:scaling>
        <c:axPos val="l"/>
        <c:majorGridlines/>
        <c:numFmt formatCode="0.00%" sourceLinked="1"/>
        <c:majorTickMark val="none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57485952"/>
        <c:crosses val="autoZero"/>
        <c:crossBetween val="between"/>
      </c:valAx>
    </c:plotArea>
    <c:plotVisOnly val="1"/>
    <c:dispBlanksAs val="zero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6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DISTRIBUCIÓN DE CUARTOS POR CATEGORIA</a:t>
            </a:r>
          </a:p>
        </c:rich>
      </c:tx>
      <c:layout>
        <c:manualLayout>
          <c:xMode val="edge"/>
          <c:yMode val="edge"/>
          <c:x val="0.15769930416247768"/>
          <c:y val="3.5947401836615739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4824810297405641"/>
          <c:y val="0.32399610887801328"/>
          <c:w val="0.74064993509802912"/>
          <c:h val="0.60714498100324854"/>
        </c:manualLayout>
      </c:layout>
      <c:pie3DChart>
        <c:varyColors val="1"/>
        <c:ser>
          <c:idx val="0"/>
          <c:order val="0"/>
          <c:tx>
            <c:strRef>
              <c:f>'CUARTOS POR PLAN'!$H$30</c:f>
              <c:strCache>
                <c:ptCount val="1"/>
                <c:pt idx="0">
                  <c:v>CATEGORIA </c:v>
                </c:pt>
              </c:strCache>
            </c:strRef>
          </c:tx>
          <c:spPr>
            <a:effectLst>
              <a:outerShdw blurRad="152400" dist="317500" dir="5400000" sx="90000" sy="-19000" rotWithShape="0">
                <a:schemeClr val="bg1">
                  <a:lumMod val="75000"/>
                  <a:alpha val="15000"/>
                </a:schemeClr>
              </a:outerShdw>
            </a:effectLst>
          </c:spPr>
          <c:explosion val="25"/>
          <c:dPt>
            <c:idx val="0"/>
            <c:spPr>
              <a:solidFill>
                <a:srgbClr val="0000FF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1"/>
            <c:spPr>
              <a:solidFill>
                <a:srgbClr val="FFC000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2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4"/>
            <c:spPr>
              <a:solidFill>
                <a:srgbClr val="CCFF66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5"/>
            <c:spPr>
              <a:solidFill>
                <a:schemeClr val="accent4">
                  <a:lumMod val="60000"/>
                  <a:lumOff val="40000"/>
                </a:schemeClr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6"/>
            <c:spPr>
              <a:solidFill>
                <a:srgbClr val="FF6600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7"/>
            <c:spPr>
              <a:solidFill>
                <a:srgbClr val="FF388C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Lbls>
            <c:dLbl>
              <c:idx val="2"/>
              <c:layout>
                <c:manualLayout>
                  <c:x val="-3.2373263428020389E-3"/>
                  <c:y val="-9.2885895497476882E-3"/>
                </c:manualLayout>
              </c:layout>
              <c:dLblPos val="bestFit"/>
              <c:showVal val="1"/>
              <c:showCatName val="1"/>
            </c:dLbl>
            <c:dLbl>
              <c:idx val="4"/>
              <c:layout>
                <c:manualLayout>
                  <c:x val="6.2440153437434601E-2"/>
                  <c:y val="-1.5715304913569102E-2"/>
                </c:manualLayout>
              </c:layout>
              <c:tx>
                <c:rich>
                  <a:bodyPr/>
                  <a:lstStyle/>
                  <a:p>
                    <a:r>
                      <a:rPr lang="en-US" sz="750"/>
                      <a:t>5 ESTRELLAS, 59.0%</a:t>
                    </a:r>
                  </a:p>
                </c:rich>
              </c:tx>
              <c:dLblPos val="bestFit"/>
              <c:showVal val="1"/>
              <c:showCatName val="1"/>
            </c:dLbl>
            <c:dLbl>
              <c:idx val="6"/>
              <c:layout>
                <c:manualLayout>
                  <c:x val="3.716029772995761E-2"/>
                  <c:y val="-6.0670894941124903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MX" sz="8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GRAN 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MX" sz="8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TURISMO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MX" sz="8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17%</a:t>
                    </a:r>
                  </a:p>
                </c:rich>
              </c:tx>
              <c:spPr/>
              <c:dLblPos val="bestFit"/>
              <c:showVal val="1"/>
            </c:dLbl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bestFit"/>
            <c:showVal val="1"/>
            <c:showCatName val="1"/>
            <c:showLeaderLines val="1"/>
          </c:dLbls>
          <c:cat>
            <c:strRef>
              <c:f>'CUARTOS POR PLAN'!$H$31:$H$38</c:f>
              <c:strCache>
                <c:ptCount val="8"/>
                <c:pt idx="0">
                  <c:v>1 ESTRELLA</c:v>
                </c:pt>
                <c:pt idx="1">
                  <c:v>2 ESTRELLAS</c:v>
                </c:pt>
                <c:pt idx="2">
                  <c:v>3 ESTRELLAS </c:v>
                </c:pt>
                <c:pt idx="3">
                  <c:v>4 ESTRELLAS</c:v>
                </c:pt>
                <c:pt idx="4">
                  <c:v>5 ESTRELLAS</c:v>
                </c:pt>
                <c:pt idx="5">
                  <c:v>CATEGORIA ESPECIAL</c:v>
                </c:pt>
                <c:pt idx="6">
                  <c:v>GRAN TURISMO</c:v>
                </c:pt>
                <c:pt idx="7">
                  <c:v>OTROS</c:v>
                </c:pt>
              </c:strCache>
            </c:strRef>
          </c:cat>
          <c:val>
            <c:numRef>
              <c:f>'CUARTOS POR PLAN'!$K$31:$K$38</c:f>
              <c:numCache>
                <c:formatCode>0.0%</c:formatCode>
                <c:ptCount val="8"/>
                <c:pt idx="0">
                  <c:v>1.5027354481204067E-3</c:v>
                </c:pt>
                <c:pt idx="1">
                  <c:v>1.0213904998943389E-2</c:v>
                </c:pt>
                <c:pt idx="2">
                  <c:v>5.0388597994787385E-2</c:v>
                </c:pt>
                <c:pt idx="3">
                  <c:v>8.1640799267416464E-2</c:v>
                </c:pt>
                <c:pt idx="4">
                  <c:v>0.59764258376576107</c:v>
                </c:pt>
                <c:pt idx="5">
                  <c:v>3.5079480617060746E-2</c:v>
                </c:pt>
                <c:pt idx="6">
                  <c:v>0.16905773791354575</c:v>
                </c:pt>
                <c:pt idx="7">
                  <c:v>5.4474159994364744E-2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DISTRIBUCIÓN DE CUARTOS POR RANGO</a:t>
            </a:r>
          </a:p>
        </c:rich>
      </c:tx>
      <c:layout>
        <c:manualLayout>
          <c:xMode val="edge"/>
          <c:yMode val="edge"/>
          <c:x val="0.18674978127734068"/>
          <c:y val="3.8986347636777996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5.8224149680991655E-2"/>
          <c:y val="0.16408997262438968"/>
          <c:w val="0.92532340191328222"/>
          <c:h val="0.8144046510315246"/>
        </c:manualLayout>
      </c:layout>
      <c:pie3DChart>
        <c:varyColors val="1"/>
        <c:ser>
          <c:idx val="0"/>
          <c:order val="0"/>
          <c:spPr>
            <a:effectLst>
              <a:outerShdw blurRad="152400" dist="317500" dir="5400000" sx="90000" sy="90000" algn="tr" rotWithShape="0">
                <a:srgbClr val="D2D2D2">
                  <a:alpha val="15000"/>
                </a:srgbClr>
              </a:outerShdw>
            </a:effectLst>
          </c:spPr>
          <c:explosion val="19"/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152400" dist="317500" dir="5400000" sx="90000" sy="90000" algn="tr" rotWithShape="0">
                  <a:srgbClr val="D2D2D2">
                    <a:alpha val="15000"/>
                  </a:srgbClr>
                </a:outerShdw>
              </a:effectLst>
            </c:spPr>
          </c:dPt>
          <c:dLbls>
            <c:dLbl>
              <c:idx val="0"/>
              <c:layout>
                <c:manualLayout>
                  <c:x val="0.14533407008334495"/>
                  <c:y val="2.7324258886243881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Val val="1"/>
            </c:dLbl>
            <c:dLbl>
              <c:idx val="1"/>
              <c:layout>
                <c:manualLayout>
                  <c:x val="-0.13307427407207553"/>
                  <c:y val="-2.783845567691205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Val val="1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LeaderLines val="1"/>
            <c:leaderLines>
              <c:spPr>
                <a:ln>
                  <a:solidFill>
                    <a:schemeClr val="bg1">
                      <a:lumMod val="75000"/>
                    </a:schemeClr>
                  </a:solidFill>
                </a:ln>
              </c:spPr>
            </c:leaderLines>
          </c:dLbls>
          <c:cat>
            <c:strRef>
              <c:f>'CUARTOS POR PLAN'!$H$64:$H$65</c:f>
              <c:strCache>
                <c:ptCount val="2"/>
                <c:pt idx="0">
                  <c:v>1 a 100</c:v>
                </c:pt>
                <c:pt idx="1">
                  <c:v>101 a + de  400</c:v>
                </c:pt>
              </c:strCache>
            </c:strRef>
          </c:cat>
          <c:val>
            <c:numRef>
              <c:f>'CUARTOS POR PLAN'!$K$64:$K$65</c:f>
              <c:numCache>
                <c:formatCode>0.0%</c:formatCode>
                <c:ptCount val="2"/>
                <c:pt idx="0">
                  <c:v>0.1708891967409425</c:v>
                </c:pt>
                <c:pt idx="1">
                  <c:v>0.8291108032590575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4033742507080864E-2"/>
          <c:y val="0.19707560748454817"/>
          <c:w val="0.22912514756617094"/>
          <c:h val="0.17191715664362944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zero"/>
  </c:chart>
  <c:spPr>
    <a:ln>
      <a:solidFill>
        <a:schemeClr val="bg1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7"/>
  <c:chart>
    <c:autoTitleDeleted val="1"/>
    <c:view3D>
      <c:depthPercent val="100"/>
      <c:rAngAx val="1"/>
    </c:view3D>
    <c:plotArea>
      <c:layout/>
      <c:bar3DChart>
        <c:barDir val="col"/>
        <c:grouping val="stacked"/>
        <c:varyColors val="1"/>
        <c:ser>
          <c:idx val="0"/>
          <c:order val="0"/>
          <c:tx>
            <c:strRef>
              <c:f>'CUARTOS POR LOCALIDAD'!$B$11:$B$28</c:f>
              <c:strCache>
                <c:ptCount val="1"/>
                <c:pt idx="0">
                  <c:v>AKUMAL COBA KANTENAH PAAMUL PLAYA DEL CARMEN PLAYA DEL SECRETO PLAYA PARAISO PLAYACAR PUERTO AVENTURAS PUNTA ALLEN  PUNTA BETE XCALACOCO PUNTA BRAVA PUNTA MAROMA SIAN KA'AN TANKAH TULUM XCARET XPU-HA</c:v>
                </c:pt>
              </c:strCache>
            </c:strRef>
          </c:tx>
          <c:dPt>
            <c:idx val="0"/>
            <c:spPr>
              <a:solidFill>
                <a:srgbClr val="92D050"/>
              </a:solidFill>
            </c:spPr>
          </c:dPt>
          <c:dPt>
            <c:idx val="2"/>
            <c:spPr>
              <a:solidFill>
                <a:srgbClr val="FFC000"/>
              </a:solidFill>
            </c:spPr>
          </c:dPt>
          <c:dPt>
            <c:idx val="5"/>
            <c:spPr>
              <a:solidFill>
                <a:srgbClr val="7030A0"/>
              </a:solidFill>
            </c:spPr>
          </c:dPt>
          <c:dPt>
            <c:idx val="6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7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8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0"/>
            <c:spPr>
              <a:solidFill>
                <a:srgbClr val="CCFF99"/>
              </a:solidFill>
            </c:spPr>
          </c:dPt>
          <c:dPt>
            <c:idx val="11"/>
            <c:spPr>
              <a:solidFill>
                <a:srgbClr val="CC99FF"/>
              </a:solidFill>
            </c:spPr>
          </c:dPt>
          <c:dPt>
            <c:idx val="12"/>
            <c:spPr>
              <a:solidFill>
                <a:srgbClr val="FF0066"/>
              </a:solidFill>
            </c:spPr>
          </c:dPt>
          <c:dPt>
            <c:idx val="15"/>
            <c:spPr>
              <a:solidFill>
                <a:srgbClr val="FF9900"/>
              </a:solidFill>
            </c:spPr>
          </c:dPt>
          <c:dPt>
            <c:idx val="16"/>
            <c:spPr>
              <a:solidFill>
                <a:srgbClr val="00B0F0"/>
              </a:solidFill>
            </c:spPr>
          </c:dPt>
          <c:dPt>
            <c:idx val="17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2.1778584392014508E-2"/>
                  <c:y val="-0.18161689612644252"/>
                </c:manualLayout>
              </c:layout>
              <c:showVal val="1"/>
            </c:dLbl>
            <c:dLbl>
              <c:idx val="1"/>
              <c:layout>
                <c:manualLayout>
                  <c:x val="2.4198427102238127E-3"/>
                  <c:y val="-6.6445205899915732E-2"/>
                </c:manualLayout>
              </c:layout>
              <c:showVal val="1"/>
            </c:dLbl>
            <c:dLbl>
              <c:idx val="2"/>
              <c:layout>
                <c:manualLayout>
                  <c:x val="2.9038112522686964E-2"/>
                  <c:y val="-0.14617945297981466"/>
                </c:manualLayout>
              </c:layout>
              <c:showVal val="1"/>
            </c:dLbl>
            <c:dLbl>
              <c:idx val="3"/>
              <c:layout>
                <c:manualLayout>
                  <c:x val="7.2595281306717498E-3"/>
                  <c:y val="-6.6445205899915732E-2"/>
                </c:manualLayout>
              </c:layout>
              <c:showVal val="1"/>
            </c:dLbl>
            <c:dLbl>
              <c:idx val="4"/>
              <c:layout>
                <c:manualLayout>
                  <c:x val="5.0816696914703738E-2"/>
                  <c:y val="-0.26578082359967398"/>
                </c:manualLayout>
              </c:layout>
              <c:showVal val="1"/>
            </c:dLbl>
            <c:dLbl>
              <c:idx val="5"/>
              <c:layout>
                <c:manualLayout>
                  <c:x val="4.8396854204477034E-3"/>
                  <c:y val="-7.9734247079899012E-2"/>
                </c:manualLayout>
              </c:layout>
              <c:showVal val="1"/>
            </c:dLbl>
            <c:dLbl>
              <c:idx val="6"/>
              <c:layout>
                <c:manualLayout>
                  <c:x val="2.4198427102238127E-3"/>
                  <c:y val="-0.18161689612644258"/>
                </c:manualLayout>
              </c:layout>
              <c:showVal val="1"/>
            </c:dLbl>
            <c:dLbl>
              <c:idx val="7"/>
              <c:layout>
                <c:manualLayout>
                  <c:x val="4.3557168784028856E-2"/>
                  <c:y val="-0.279069864779661"/>
                </c:manualLayout>
              </c:layout>
              <c:showVal val="1"/>
            </c:dLbl>
            <c:dLbl>
              <c:idx val="8"/>
              <c:layout>
                <c:manualLayout>
                  <c:x val="4.5977011494252866E-2"/>
                  <c:y val="-0.22591370005971348"/>
                </c:manualLayout>
              </c:layout>
              <c:showVal val="1"/>
            </c:dLbl>
            <c:dLbl>
              <c:idx val="9"/>
              <c:layout>
                <c:manualLayout>
                  <c:x val="7.2595281306717498E-3"/>
                  <c:y val="-7.5304566686571303E-2"/>
                </c:manualLayout>
              </c:layout>
              <c:showVal val="1"/>
            </c:dLbl>
            <c:dLbl>
              <c:idx val="10"/>
              <c:layout>
                <c:manualLayout>
                  <c:x val="2.9038112522686937E-2"/>
                  <c:y val="-0.18604657651976444"/>
                </c:manualLayout>
              </c:layout>
              <c:showVal val="1"/>
            </c:dLbl>
            <c:dLbl>
              <c:idx val="11"/>
              <c:layout>
                <c:manualLayout>
                  <c:x val="0"/>
                  <c:y val="-7.0874886293243483E-2"/>
                </c:manualLayout>
              </c:layout>
              <c:showVal val="1"/>
            </c:dLbl>
            <c:dLbl>
              <c:idx val="12"/>
              <c:layout>
                <c:manualLayout>
                  <c:x val="7.2595281306717498E-3"/>
                  <c:y val="-0.11517169022652129"/>
                </c:manualLayout>
              </c:layout>
              <c:showVal val="1"/>
            </c:dLbl>
            <c:dLbl>
              <c:idx val="13"/>
              <c:layout>
                <c:manualLayout>
                  <c:x val="7.2595281306717498E-3"/>
                  <c:y val="-9.3023288259883263E-2"/>
                </c:manualLayout>
              </c:layout>
              <c:showVal val="1"/>
            </c:dLbl>
            <c:dLbl>
              <c:idx val="14"/>
              <c:layout>
                <c:manualLayout>
                  <c:x val="1.2099213551118856E-2"/>
                  <c:y val="-4.4296803933277194E-2"/>
                </c:manualLayout>
              </c:layout>
              <c:showVal val="1"/>
            </c:dLbl>
            <c:dLbl>
              <c:idx val="15"/>
              <c:layout>
                <c:manualLayout>
                  <c:x val="9.6793708408954311E-3"/>
                  <c:y val="-0.11960137061984831"/>
                </c:manualLayout>
              </c:layout>
              <c:showVal val="1"/>
            </c:dLbl>
            <c:dLbl>
              <c:idx val="16"/>
              <c:layout>
                <c:manualLayout>
                  <c:x val="7.2595281306717498E-3"/>
                  <c:y val="-7.0874886293243483E-2"/>
                </c:manualLayout>
              </c:layout>
              <c:showVal val="1"/>
            </c:dLbl>
            <c:dLbl>
              <c:idx val="17"/>
              <c:layout>
                <c:manualLayout>
                  <c:x val="2.9038112522686937E-2"/>
                  <c:y val="-7.5304566686571164E-2"/>
                </c:manualLayout>
              </c:layout>
              <c:showVal val="1"/>
            </c:dLbl>
            <c:numFmt formatCode="0.00%" sourceLinked="0"/>
            <c:showVal val="1"/>
          </c:dLbls>
          <c:cat>
            <c:strRef>
              <c:f>'[2]CUARTOS POR LOCALIDAD'!$B$11:$B$28</c:f>
              <c:strCache>
                <c:ptCount val="18"/>
                <c:pt idx="0">
                  <c:v>AKUMAL</c:v>
                </c:pt>
                <c:pt idx="1">
                  <c:v>COBA</c:v>
                </c:pt>
                <c:pt idx="2">
                  <c:v>KANTENAH</c:v>
                </c:pt>
                <c:pt idx="3">
                  <c:v>PAAMUL</c:v>
                </c:pt>
                <c:pt idx="4">
                  <c:v>PLAYA DEL CARMEN</c:v>
                </c:pt>
                <c:pt idx="5">
                  <c:v>PLAYA DEL SECRETO</c:v>
                </c:pt>
                <c:pt idx="6">
                  <c:v>PLAYA PARAISO</c:v>
                </c:pt>
                <c:pt idx="7">
                  <c:v>PLAYACAR</c:v>
                </c:pt>
                <c:pt idx="8">
                  <c:v>PUERTO AVENTURAS</c:v>
                </c:pt>
                <c:pt idx="9">
                  <c:v>PUNTA ALLEN </c:v>
                </c:pt>
                <c:pt idx="10">
                  <c:v>PUNTA BETE XCALACOCO</c:v>
                </c:pt>
                <c:pt idx="11">
                  <c:v>PUNTA BRAVA</c:v>
                </c:pt>
                <c:pt idx="12">
                  <c:v>PUNTA MAROMA</c:v>
                </c:pt>
                <c:pt idx="13">
                  <c:v>SIAN KA'AN</c:v>
                </c:pt>
                <c:pt idx="14">
                  <c:v>TANKAH</c:v>
                </c:pt>
                <c:pt idx="15">
                  <c:v>TULUM</c:v>
                </c:pt>
                <c:pt idx="16">
                  <c:v>XCARET</c:v>
                </c:pt>
                <c:pt idx="17">
                  <c:v>XPU-HA</c:v>
                </c:pt>
              </c:strCache>
            </c:strRef>
          </c:cat>
          <c:val>
            <c:numRef>
              <c:f>'CUARTOS POR LOCALIDAD'!$F$11:$F$28</c:f>
              <c:numCache>
                <c:formatCode>0.0%</c:formatCode>
                <c:ptCount val="18"/>
                <c:pt idx="0">
                  <c:v>0.10714034140270962</c:v>
                </c:pt>
                <c:pt idx="1">
                  <c:v>1.1505318274671863E-3</c:v>
                </c:pt>
                <c:pt idx="2">
                  <c:v>6.8937988682523654E-2</c:v>
                </c:pt>
                <c:pt idx="3">
                  <c:v>4.6960482753762711E-4</c:v>
                </c:pt>
                <c:pt idx="4">
                  <c:v>0.19094132287679919</c:v>
                </c:pt>
                <c:pt idx="5">
                  <c:v>1.2679330343515932E-2</c:v>
                </c:pt>
                <c:pt idx="6">
                  <c:v>9.0563290990631387E-2</c:v>
                </c:pt>
                <c:pt idx="7">
                  <c:v>0.14118669139918757</c:v>
                </c:pt>
                <c:pt idx="8">
                  <c:v>0.12298950433210454</c:v>
                </c:pt>
                <c:pt idx="9">
                  <c:v>1.3853342412359999E-3</c:v>
                </c:pt>
                <c:pt idx="10">
                  <c:v>0.1112024231609101</c:v>
                </c:pt>
                <c:pt idx="11">
                  <c:v>1.596656413627932E-2</c:v>
                </c:pt>
                <c:pt idx="12">
                  <c:v>5.1093005236093829E-2</c:v>
                </c:pt>
                <c:pt idx="13">
                  <c:v>1.784498344642983E-3</c:v>
                </c:pt>
                <c:pt idx="14">
                  <c:v>3.2872337927633897E-3</c:v>
                </c:pt>
                <c:pt idx="15">
                  <c:v>5.0576439925802436E-2</c:v>
                </c:pt>
                <c:pt idx="16">
                  <c:v>1.7633661274037898E-2</c:v>
                </c:pt>
                <c:pt idx="17">
                  <c:v>1.1012233205757355E-2</c:v>
                </c:pt>
              </c:numCache>
            </c:numRef>
          </c:val>
        </c:ser>
        <c:dLbls>
          <c:showVal val="1"/>
        </c:dLbls>
        <c:gapWidth val="75"/>
        <c:shape val="cylinder"/>
        <c:axId val="88766720"/>
        <c:axId val="88780800"/>
        <c:axId val="0"/>
      </c:bar3DChart>
      <c:catAx>
        <c:axId val="8876672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2700000" vert="horz"/>
          <a:lstStyle/>
          <a:p>
            <a:pPr>
              <a:defRPr sz="800"/>
            </a:pPr>
            <a:endParaRPr lang="es-MX"/>
          </a:p>
        </c:txPr>
        <c:crossAx val="88780800"/>
        <c:crosses val="autoZero"/>
        <c:auto val="1"/>
        <c:lblAlgn val="ctr"/>
        <c:lblOffset val="100"/>
      </c:catAx>
      <c:valAx>
        <c:axId val="88780800"/>
        <c:scaling>
          <c:orientation val="minMax"/>
        </c:scaling>
        <c:delete val="1"/>
        <c:axPos val="l"/>
        <c:numFmt formatCode="0.0%" sourceLinked="1"/>
        <c:tickLblPos val="none"/>
        <c:crossAx val="88766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ln>
      <a:solidFill>
        <a:schemeClr val="bg1">
          <a:lumMod val="75000"/>
        </a:schemeClr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0"/>
  <c:chart>
    <c:title>
      <c:tx>
        <c:rich>
          <a:bodyPr/>
          <a:lstStyle/>
          <a:p>
            <a:pPr>
              <a:defRPr sz="1200"/>
            </a:pPr>
            <a:r>
              <a:rPr lang="es-MX" sz="1200"/>
              <a:t>AFLUENCIA GENERAL ACUMULADA ENERO</a:t>
            </a:r>
            <a:r>
              <a:rPr lang="es-MX" sz="1200" baseline="0"/>
              <a:t> - NOVIEMBRE</a:t>
            </a:r>
            <a:endParaRPr lang="es-MX" sz="1200"/>
          </a:p>
        </c:rich>
      </c:tx>
      <c:layout/>
    </c:title>
    <c:plotArea>
      <c:layout>
        <c:manualLayout>
          <c:layoutTarget val="inner"/>
          <c:xMode val="edge"/>
          <c:yMode val="edge"/>
          <c:x val="0.14798840769904376"/>
          <c:y val="0.16089129483814521"/>
          <c:w val="0.82145603674540679"/>
          <c:h val="0.68873432487605657"/>
        </c:manualLayout>
      </c:layout>
      <c:lineChart>
        <c:grouping val="standard"/>
        <c:ser>
          <c:idx val="0"/>
          <c:order val="0"/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dLbls>
            <c:numFmt formatCode="#,##0" sourceLinked="0"/>
            <c:dLblPos val="t"/>
            <c:showVal val="1"/>
          </c:dLbls>
          <c:cat>
            <c:numRef>
              <c:f>'COMPART. OCUP. AFLU. 2011-2015'!$L$9:$P$9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'COMPART. OCUP. AFLU. 2011-2015'!$L$22:$P$22</c:f>
              <c:numCache>
                <c:formatCode>#,##0</c:formatCode>
                <c:ptCount val="5"/>
                <c:pt idx="0">
                  <c:v>3275460</c:v>
                </c:pt>
                <c:pt idx="1">
                  <c:v>3544367</c:v>
                </c:pt>
                <c:pt idx="2">
                  <c:v>3792712</c:v>
                </c:pt>
                <c:pt idx="3">
                  <c:v>4020338</c:v>
                </c:pt>
                <c:pt idx="4">
                  <c:v>4281236</c:v>
                </c:pt>
              </c:numCache>
            </c:numRef>
          </c:val>
        </c:ser>
        <c:dLbls>
          <c:showVal val="1"/>
        </c:dLbls>
        <c:marker val="1"/>
        <c:axId val="57745408"/>
        <c:axId val="57746944"/>
      </c:lineChart>
      <c:catAx>
        <c:axId val="5774540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7746944"/>
        <c:crosses val="autoZero"/>
        <c:auto val="1"/>
        <c:lblAlgn val="ctr"/>
        <c:lblOffset val="100"/>
      </c:catAx>
      <c:valAx>
        <c:axId val="57746944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7745408"/>
        <c:crosses val="autoZero"/>
        <c:crossBetween val="between"/>
      </c:valAx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1"/>
  <c:chart>
    <c:title>
      <c:layout/>
      <c:txPr>
        <a:bodyPr/>
        <a:lstStyle/>
        <a:p>
          <a:pPr>
            <a:defRPr sz="900"/>
          </a:pPr>
          <a:endParaRPr lang="es-MX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'COMP.CTOS.NOCHE OCUP. 2011-2015'!$C$8</c:f>
              <c:strCache>
                <c:ptCount val="1"/>
                <c:pt idx="0">
                  <c:v>CUARTOS NOCHE OCUPADOS MENSUAL</c:v>
                </c:pt>
              </c:strCache>
            </c:strRef>
          </c:tx>
          <c:spPr>
            <a:gradFill flip="none" rotWithShape="1">
              <a:gsLst>
                <a:gs pos="0">
                  <a:srgbClr val="7030A0">
                    <a:tint val="66000"/>
                    <a:satMod val="160000"/>
                  </a:srgbClr>
                </a:gs>
                <a:gs pos="50000">
                  <a:srgbClr val="7030A0">
                    <a:tint val="44500"/>
                    <a:satMod val="160000"/>
                  </a:srgbClr>
                </a:gs>
                <a:gs pos="100000">
                  <a:srgbClr val="7030A0">
                    <a:tint val="23500"/>
                    <a:satMod val="160000"/>
                  </a:srgbClr>
                </a:gs>
              </a:gsLst>
              <a:lin ang="16200000" scaled="1"/>
              <a:tileRect/>
            </a:gradFill>
          </c:spPr>
          <c:dLbls>
            <c:dLbl>
              <c:idx val="0"/>
              <c:layout>
                <c:manualLayout>
                  <c:x val="-3.8986330839845392E-3"/>
                  <c:y val="1.9862455954447168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3.8986330839845392E-3"/>
                  <c:y val="9.5579414451908481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7.7972661679691123E-3"/>
                  <c:y val="-4.7789707225954414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2.339179850390723E-2"/>
                  <c:y val="-5.5255437866607434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3.8986330839845392E-3"/>
                  <c:y val="-6.690559011633597E-2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sz="1000"/>
                </a:pPr>
                <a:endParaRPr lang="es-MX"/>
              </a:p>
            </c:txPr>
            <c:dLblPos val="outEnd"/>
            <c:showVal val="1"/>
          </c:dLbls>
          <c:cat>
            <c:numRef>
              <c:f>'COMP.CTOS.NOCHE OCUP. 2011-2015'!$C$9:$G$9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'COMP.CTOS.NOCHE OCUP. 2011-2015'!$C$20:$G$20</c:f>
              <c:numCache>
                <c:formatCode>#,##0</c:formatCode>
                <c:ptCount val="5"/>
                <c:pt idx="0">
                  <c:v>809151</c:v>
                </c:pt>
                <c:pt idx="1">
                  <c:v>904337</c:v>
                </c:pt>
                <c:pt idx="2">
                  <c:v>949445</c:v>
                </c:pt>
                <c:pt idx="3">
                  <c:v>1011281</c:v>
                </c:pt>
                <c:pt idx="4">
                  <c:v>1030476</c:v>
                </c:pt>
              </c:numCache>
            </c:numRef>
          </c:val>
        </c:ser>
        <c:axId val="59139968"/>
        <c:axId val="59141504"/>
      </c:barChart>
      <c:catAx>
        <c:axId val="5913996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900" b="1"/>
            </a:pPr>
            <a:endParaRPr lang="es-MX"/>
          </a:p>
        </c:txPr>
        <c:crossAx val="59141504"/>
        <c:crosses val="autoZero"/>
        <c:auto val="1"/>
        <c:lblAlgn val="ctr"/>
        <c:lblOffset val="100"/>
      </c:catAx>
      <c:valAx>
        <c:axId val="59141504"/>
        <c:scaling>
          <c:orientation val="minMax"/>
        </c:scaling>
        <c:axPos val="l"/>
        <c:numFmt formatCode="#,##0" sourceLinked="1"/>
        <c:tickLblPos val="nextTo"/>
        <c:crossAx val="59139968"/>
        <c:crosses val="autoZero"/>
        <c:crossBetween val="between"/>
      </c:valAx>
      <c:spPr>
        <a:noFill/>
        <a:ln w="25400">
          <a:noFill/>
        </a:ln>
      </c:spPr>
    </c:plotArea>
    <c:plotVisOnly val="1"/>
  </c:chart>
  <c:printSettings>
    <c:headerFooter/>
    <c:pageMargins b="0.75000000000001343" l="0.70000000000000062" r="0.70000000000000062" t="0.7500000000000134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4"/>
  <c:chart>
    <c:title>
      <c:layout/>
      <c:txPr>
        <a:bodyPr/>
        <a:lstStyle/>
        <a:p>
          <a:pPr>
            <a:defRPr sz="1000"/>
          </a:pPr>
          <a:endParaRPr lang="es-MX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'COMP.CTOS.NOCHE OCUP. 2011-2015'!$C$23</c:f>
              <c:strCache>
                <c:ptCount val="1"/>
                <c:pt idx="0">
                  <c:v>CUARTOS NOCHE OCUPADOS ACUMULADO</c:v>
                </c:pt>
              </c:strCache>
            </c:strRef>
          </c:tx>
          <c:spPr>
            <a:solidFill>
              <a:schemeClr val="accent1"/>
            </a:solidFill>
          </c:spPr>
          <c:dLbls>
            <c:dLbl>
              <c:idx val="0"/>
              <c:layout>
                <c:manualLayout>
                  <c:x val="1.5594532335938249E-2"/>
                  <c:y val="2.1131805018837612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3.8986330839845392E-3"/>
                  <c:y val="9.8400984009840205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3.1189371650859398E-2"/>
                  <c:y val="-4.9212114168385888E-3"/>
                </c:manualLayout>
              </c:layout>
              <c:spPr/>
              <c:txPr>
                <a:bodyPr/>
                <a:lstStyle/>
                <a:p>
                  <a:pPr>
                    <a:defRPr sz="900"/>
                  </a:pPr>
                  <a:endParaRPr lang="es-MX"/>
                </a:p>
              </c:txPr>
              <c:dLblPos val="outEnd"/>
              <c:showVal val="1"/>
            </c:dLbl>
            <c:dLbl>
              <c:idx val="3"/>
              <c:layout>
                <c:manualLayout>
                  <c:x val="-1.1695899251953643E-2"/>
                  <c:y val="-2.6052629030227287E-2"/>
                </c:manualLayout>
              </c:layout>
              <c:spPr/>
              <c:txPr>
                <a:bodyPr/>
                <a:lstStyle/>
                <a:p>
                  <a:pPr>
                    <a:defRPr sz="900"/>
                  </a:pPr>
                  <a:endParaRPr lang="es-MX"/>
                </a:p>
              </c:txPr>
              <c:dLblPos val="outEnd"/>
              <c:showVal val="1"/>
            </c:dLbl>
            <c:dLbl>
              <c:idx val="4"/>
              <c:layout>
                <c:manualLayout>
                  <c:x val="0"/>
                  <c:y val="-5.4120541205412064E-2"/>
                </c:manualLayout>
              </c:layout>
              <c:spPr/>
              <c:txPr>
                <a:bodyPr/>
                <a:lstStyle/>
                <a:p>
                  <a:pPr>
                    <a:defRPr sz="900"/>
                  </a:pPr>
                  <a:endParaRPr lang="es-MX"/>
                </a:p>
              </c:txPr>
              <c:dLblPos val="outEnd"/>
              <c:showVal val="1"/>
            </c:dLbl>
            <c:dLblPos val="outEnd"/>
            <c:showVal val="1"/>
          </c:dLbls>
          <c:cat>
            <c:numRef>
              <c:f>'COMP.CTOS.NOCHE OCUP. 2011-2015'!$C$24:$G$24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'COMP.CTOS.NOCHE OCUP. 2011-2015'!$C$34:$G$34</c:f>
              <c:numCache>
                <c:formatCode>#,##0</c:formatCode>
                <c:ptCount val="5"/>
                <c:pt idx="0">
                  <c:v>9260640</c:v>
                </c:pt>
                <c:pt idx="1">
                  <c:v>9993653</c:v>
                </c:pt>
                <c:pt idx="2">
                  <c:v>10678035</c:v>
                </c:pt>
                <c:pt idx="3">
                  <c:v>11022075</c:v>
                </c:pt>
                <c:pt idx="4">
                  <c:v>11599874</c:v>
                </c:pt>
              </c:numCache>
            </c:numRef>
          </c:val>
        </c:ser>
        <c:axId val="59847040"/>
        <c:axId val="59848576"/>
      </c:barChart>
      <c:catAx>
        <c:axId val="59847040"/>
        <c:scaling>
          <c:orientation val="minMax"/>
        </c:scaling>
        <c:axPos val="b"/>
        <c:numFmt formatCode="General" sourceLinked="1"/>
        <c:tickLblPos val="nextTo"/>
        <c:crossAx val="59848576"/>
        <c:crosses val="autoZero"/>
        <c:auto val="1"/>
        <c:lblAlgn val="ctr"/>
        <c:lblOffset val="100"/>
      </c:catAx>
      <c:valAx>
        <c:axId val="59848576"/>
        <c:scaling>
          <c:orientation val="minMax"/>
        </c:scaling>
        <c:axPos val="l"/>
        <c:numFmt formatCode="#,##0" sourceLinked="1"/>
        <c:tickLblPos val="nextTo"/>
        <c:crossAx val="59847040"/>
        <c:crosses val="autoZero"/>
        <c:crossBetween val="between"/>
      </c:valAx>
    </c:plotArea>
    <c:plotVisOnly val="1"/>
  </c:chart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 I C I E M B R E     2  0  0  4  
OCUPACION GENERAL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[1]Hoja1!$A$12</c:f>
              <c:strCache>
                <c:ptCount val="1"/>
                <c:pt idx="0">
                  <c:v>OCUPACION GENERAL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[1]Hoja1!$B$12:$AF$12</c:f>
              <c:numCache>
                <c:formatCode>General</c:formatCode>
                <c:ptCount val="31"/>
                <c:pt idx="0">
                  <c:v>0.77890000000000004</c:v>
                </c:pt>
                <c:pt idx="1">
                  <c:v>0.78469999999999995</c:v>
                </c:pt>
                <c:pt idx="2">
                  <c:v>0.82020000000000004</c:v>
                </c:pt>
                <c:pt idx="3">
                  <c:v>0.84030000000000005</c:v>
                </c:pt>
                <c:pt idx="4">
                  <c:v>0.86739999999999995</c:v>
                </c:pt>
                <c:pt idx="5">
                  <c:v>0.83509999999999995</c:v>
                </c:pt>
                <c:pt idx="6">
                  <c:v>0.83230000000000004</c:v>
                </c:pt>
                <c:pt idx="7">
                  <c:v>0.84079999999999999</c:v>
                </c:pt>
                <c:pt idx="8">
                  <c:v>0.85129999999999995</c:v>
                </c:pt>
                <c:pt idx="9">
                  <c:v>0.83120000000000005</c:v>
                </c:pt>
                <c:pt idx="10">
                  <c:v>0.81159999999999999</c:v>
                </c:pt>
                <c:pt idx="11">
                  <c:v>0.80530000000000002</c:v>
                </c:pt>
                <c:pt idx="12">
                  <c:v>0.75929999999999997</c:v>
                </c:pt>
                <c:pt idx="13">
                  <c:v>0.72360000000000002</c:v>
                </c:pt>
                <c:pt idx="14">
                  <c:v>0.70989999999999998</c:v>
                </c:pt>
                <c:pt idx="15">
                  <c:v>0.70750000000000002</c:v>
                </c:pt>
                <c:pt idx="16">
                  <c:v>0.72199999999999998</c:v>
                </c:pt>
                <c:pt idx="17">
                  <c:v>0.75119999999999998</c:v>
                </c:pt>
                <c:pt idx="18">
                  <c:v>0.78559999999999997</c:v>
                </c:pt>
                <c:pt idx="19">
                  <c:v>0.80810000000000004</c:v>
                </c:pt>
                <c:pt idx="20">
                  <c:v>0.81289999999999996</c:v>
                </c:pt>
                <c:pt idx="21">
                  <c:v>0.84119999999999995</c:v>
                </c:pt>
                <c:pt idx="22">
                  <c:v>0.84399999999999997</c:v>
                </c:pt>
                <c:pt idx="23">
                  <c:v>0.8357</c:v>
                </c:pt>
                <c:pt idx="24">
                  <c:v>0.81769999999999998</c:v>
                </c:pt>
                <c:pt idx="25">
                  <c:v>0.85909999999999997</c:v>
                </c:pt>
                <c:pt idx="26">
                  <c:v>0.91990000000000005</c:v>
                </c:pt>
                <c:pt idx="27">
                  <c:v>0.95840000000000003</c:v>
                </c:pt>
                <c:pt idx="28">
                  <c:v>0.97550000000000003</c:v>
                </c:pt>
                <c:pt idx="29">
                  <c:v>0.97330000000000005</c:v>
                </c:pt>
                <c:pt idx="30">
                  <c:v>0.96060000000000001</c:v>
                </c:pt>
              </c:numCache>
            </c:numRef>
          </c:val>
        </c:ser>
        <c:ser>
          <c:idx val="1"/>
          <c:order val="1"/>
          <c:tx>
            <c:strRef>
              <c:f>[1]Hoja1!$A$13</c:f>
              <c:strCache>
                <c:ptCount val="1"/>
                <c:pt idx="0">
                  <c:v>OCUPACION PLAYACAR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[1]Hoja1!$B$13:$AF$13</c:f>
              <c:numCache>
                <c:formatCode>General</c:formatCode>
                <c:ptCount val="31"/>
                <c:pt idx="0">
                  <c:v>0.82430000000000003</c:v>
                </c:pt>
                <c:pt idx="1">
                  <c:v>0.82589999999999997</c:v>
                </c:pt>
                <c:pt idx="2">
                  <c:v>0.89359999999999995</c:v>
                </c:pt>
                <c:pt idx="3">
                  <c:v>0.89200000000000002</c:v>
                </c:pt>
                <c:pt idx="4">
                  <c:v>0.8992</c:v>
                </c:pt>
                <c:pt idx="5">
                  <c:v>0.88439999999999996</c:v>
                </c:pt>
                <c:pt idx="6">
                  <c:v>0.83350000000000002</c:v>
                </c:pt>
                <c:pt idx="7">
                  <c:v>0.88109999999999999</c:v>
                </c:pt>
                <c:pt idx="8">
                  <c:v>0.88619999999999999</c:v>
                </c:pt>
                <c:pt idx="9">
                  <c:v>0.87639999999999996</c:v>
                </c:pt>
                <c:pt idx="10">
                  <c:v>0.8901</c:v>
                </c:pt>
                <c:pt idx="11">
                  <c:v>0.91149999999999998</c:v>
                </c:pt>
                <c:pt idx="12">
                  <c:v>0.85150000000000003</c:v>
                </c:pt>
                <c:pt idx="13">
                  <c:v>0.83089999999999997</c:v>
                </c:pt>
                <c:pt idx="14">
                  <c:v>0.82299999999999995</c:v>
                </c:pt>
                <c:pt idx="15">
                  <c:v>0.79649999999999999</c:v>
                </c:pt>
                <c:pt idx="16">
                  <c:v>0.84019999999999995</c:v>
                </c:pt>
                <c:pt idx="17">
                  <c:v>0.86780000000000002</c:v>
                </c:pt>
                <c:pt idx="18">
                  <c:v>0.88580000000000003</c:v>
                </c:pt>
                <c:pt idx="19">
                  <c:v>0.87129999999999996</c:v>
                </c:pt>
                <c:pt idx="20">
                  <c:v>0.87949999999999995</c:v>
                </c:pt>
                <c:pt idx="21">
                  <c:v>0.91310000000000002</c:v>
                </c:pt>
                <c:pt idx="22">
                  <c:v>0.88929999999999998</c:v>
                </c:pt>
                <c:pt idx="23">
                  <c:v>0.85070000000000001</c:v>
                </c:pt>
                <c:pt idx="24">
                  <c:v>0.83660000000000001</c:v>
                </c:pt>
                <c:pt idx="25">
                  <c:v>0.86470000000000002</c:v>
                </c:pt>
                <c:pt idx="26">
                  <c:v>0.95199999999999996</c:v>
                </c:pt>
                <c:pt idx="27">
                  <c:v>0.97309999999999997</c:v>
                </c:pt>
                <c:pt idx="28">
                  <c:v>0.97470000000000001</c:v>
                </c:pt>
                <c:pt idx="29">
                  <c:v>0.98829999999999996</c:v>
                </c:pt>
                <c:pt idx="30">
                  <c:v>0.96960000000000002</c:v>
                </c:pt>
              </c:numCache>
            </c:numRef>
          </c:val>
        </c:ser>
        <c:ser>
          <c:idx val="2"/>
          <c:order val="2"/>
          <c:tx>
            <c:strRef>
              <c:f>[1]Hoja1!$A$14</c:f>
              <c:strCache>
                <c:ptCount val="1"/>
                <c:pt idx="0">
                  <c:v>OCUPACION PLAYA DEL CARMEN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[1]Hoja1!$B$14:$AF$14</c:f>
              <c:numCache>
                <c:formatCode>General</c:formatCode>
                <c:ptCount val="31"/>
                <c:pt idx="0">
                  <c:v>0.73499999999999999</c:v>
                </c:pt>
                <c:pt idx="1">
                  <c:v>0.73540000000000005</c:v>
                </c:pt>
                <c:pt idx="2">
                  <c:v>0.75739999999999996</c:v>
                </c:pt>
                <c:pt idx="3">
                  <c:v>0.75900000000000001</c:v>
                </c:pt>
                <c:pt idx="4">
                  <c:v>0.77270000000000005</c:v>
                </c:pt>
                <c:pt idx="5">
                  <c:v>0.75180000000000002</c:v>
                </c:pt>
                <c:pt idx="6">
                  <c:v>0.73380000000000001</c:v>
                </c:pt>
                <c:pt idx="7">
                  <c:v>0.7288</c:v>
                </c:pt>
                <c:pt idx="8">
                  <c:v>0.73060000000000003</c:v>
                </c:pt>
                <c:pt idx="9">
                  <c:v>0.74660000000000004</c:v>
                </c:pt>
                <c:pt idx="10">
                  <c:v>0.75870000000000004</c:v>
                </c:pt>
                <c:pt idx="11">
                  <c:v>0.77600000000000002</c:v>
                </c:pt>
                <c:pt idx="12">
                  <c:v>0.71460000000000001</c:v>
                </c:pt>
                <c:pt idx="13">
                  <c:v>0.65839999999999999</c:v>
                </c:pt>
                <c:pt idx="14">
                  <c:v>0.64</c:v>
                </c:pt>
                <c:pt idx="15">
                  <c:v>0.6331</c:v>
                </c:pt>
                <c:pt idx="16">
                  <c:v>0.65359999999999996</c:v>
                </c:pt>
                <c:pt idx="17">
                  <c:v>0.69889999999999997</c:v>
                </c:pt>
                <c:pt idx="18">
                  <c:v>0.76949999999999996</c:v>
                </c:pt>
                <c:pt idx="19">
                  <c:v>0.77539999999999998</c:v>
                </c:pt>
                <c:pt idx="20">
                  <c:v>0.7591</c:v>
                </c:pt>
                <c:pt idx="21">
                  <c:v>0.80349999999999999</c:v>
                </c:pt>
                <c:pt idx="22">
                  <c:v>0.82589999999999997</c:v>
                </c:pt>
                <c:pt idx="23">
                  <c:v>0.84799999999999998</c:v>
                </c:pt>
                <c:pt idx="24">
                  <c:v>0.87929999999999997</c:v>
                </c:pt>
                <c:pt idx="25">
                  <c:v>0.89370000000000005</c:v>
                </c:pt>
                <c:pt idx="26">
                  <c:v>0.9415</c:v>
                </c:pt>
                <c:pt idx="27">
                  <c:v>0.97040000000000004</c:v>
                </c:pt>
                <c:pt idx="28">
                  <c:v>0.96440000000000003</c:v>
                </c:pt>
                <c:pt idx="29">
                  <c:v>0.97340000000000004</c:v>
                </c:pt>
                <c:pt idx="30">
                  <c:v>0.97670000000000001</c:v>
                </c:pt>
              </c:numCache>
            </c:numRef>
          </c:val>
        </c:ser>
        <c:ser>
          <c:idx val="3"/>
          <c:order val="3"/>
          <c:tx>
            <c:strRef>
              <c:f>[1]Hoja1!$A$15</c:f>
              <c:strCache>
                <c:ptCount val="1"/>
                <c:pt idx="0">
                  <c:v>OCUPACION PLAN EUROPEO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[1]Hoja1!$B$15:$AF$15</c:f>
              <c:numCache>
                <c:formatCode>General</c:formatCode>
                <c:ptCount val="31"/>
                <c:pt idx="0">
                  <c:v>0.72130000000000005</c:v>
                </c:pt>
                <c:pt idx="1">
                  <c:v>0.70579999999999998</c:v>
                </c:pt>
                <c:pt idx="2">
                  <c:v>0.70879999999999999</c:v>
                </c:pt>
                <c:pt idx="3">
                  <c:v>0.72470000000000001</c:v>
                </c:pt>
                <c:pt idx="4">
                  <c:v>0.71479999999999999</c:v>
                </c:pt>
                <c:pt idx="5">
                  <c:v>0.69</c:v>
                </c:pt>
                <c:pt idx="6">
                  <c:v>0.66710000000000003</c:v>
                </c:pt>
                <c:pt idx="7">
                  <c:v>0.66810000000000003</c:v>
                </c:pt>
                <c:pt idx="8">
                  <c:v>0.6804</c:v>
                </c:pt>
                <c:pt idx="9">
                  <c:v>0.6895</c:v>
                </c:pt>
                <c:pt idx="10">
                  <c:v>0.70320000000000005</c:v>
                </c:pt>
                <c:pt idx="11">
                  <c:v>0.70309999999999995</c:v>
                </c:pt>
                <c:pt idx="12">
                  <c:v>0.68369999999999997</c:v>
                </c:pt>
                <c:pt idx="13">
                  <c:v>0.63249999999999995</c:v>
                </c:pt>
                <c:pt idx="14">
                  <c:v>0.62470000000000003</c:v>
                </c:pt>
                <c:pt idx="15">
                  <c:v>0.63460000000000005</c:v>
                </c:pt>
                <c:pt idx="16">
                  <c:v>0.64639999999999997</c:v>
                </c:pt>
                <c:pt idx="17">
                  <c:v>0.60880000000000001</c:v>
                </c:pt>
                <c:pt idx="18">
                  <c:v>0.65329999999999999</c:v>
                </c:pt>
                <c:pt idx="19">
                  <c:v>0.69130000000000003</c:v>
                </c:pt>
                <c:pt idx="20">
                  <c:v>0.70499999999999996</c:v>
                </c:pt>
                <c:pt idx="21">
                  <c:v>0.73909999999999998</c:v>
                </c:pt>
                <c:pt idx="22">
                  <c:v>0.7792</c:v>
                </c:pt>
                <c:pt idx="23">
                  <c:v>0.80740000000000001</c:v>
                </c:pt>
                <c:pt idx="24">
                  <c:v>0.83440000000000003</c:v>
                </c:pt>
                <c:pt idx="25">
                  <c:v>0.86150000000000004</c:v>
                </c:pt>
                <c:pt idx="26">
                  <c:v>0.89629999999999999</c:v>
                </c:pt>
                <c:pt idx="27">
                  <c:v>0.93689999999999996</c:v>
                </c:pt>
                <c:pt idx="28">
                  <c:v>0.92520000000000002</c:v>
                </c:pt>
                <c:pt idx="29">
                  <c:v>0.94020000000000004</c:v>
                </c:pt>
                <c:pt idx="30">
                  <c:v>0.92769999999999997</c:v>
                </c:pt>
              </c:numCache>
            </c:numRef>
          </c:val>
        </c:ser>
        <c:ser>
          <c:idx val="4"/>
          <c:order val="4"/>
          <c:tx>
            <c:strRef>
              <c:f>[1]Hoja1!$A$16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 w="38100">
              <a:solidFill>
                <a:srgbClr val="339933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val>
            <c:numRef>
              <c:f>[1]Hoja1!$B$16:$AF$16</c:f>
              <c:numCache>
                <c:formatCode>General</c:formatCode>
                <c:ptCount val="31"/>
                <c:pt idx="0">
                  <c:v>0.78969999999999996</c:v>
                </c:pt>
                <c:pt idx="1">
                  <c:v>0.80879999999999996</c:v>
                </c:pt>
                <c:pt idx="2">
                  <c:v>0.84089999999999998</c:v>
                </c:pt>
                <c:pt idx="3">
                  <c:v>0.86229999999999996</c:v>
                </c:pt>
                <c:pt idx="4">
                  <c:v>0.89400000000000002</c:v>
                </c:pt>
                <c:pt idx="5">
                  <c:v>0.85980000000000001</c:v>
                </c:pt>
                <c:pt idx="6">
                  <c:v>0.8619</c:v>
                </c:pt>
                <c:pt idx="7">
                  <c:v>0.87219999999999998</c:v>
                </c:pt>
                <c:pt idx="8">
                  <c:v>0.88139999999999996</c:v>
                </c:pt>
                <c:pt idx="9">
                  <c:v>0.85580000000000001</c:v>
                </c:pt>
                <c:pt idx="10">
                  <c:v>0.83160000000000001</c:v>
                </c:pt>
                <c:pt idx="11">
                  <c:v>0.82350000000000001</c:v>
                </c:pt>
                <c:pt idx="12">
                  <c:v>0.77590000000000003</c:v>
                </c:pt>
                <c:pt idx="13">
                  <c:v>0.74319999999999997</c:v>
                </c:pt>
                <c:pt idx="14">
                  <c:v>0.72870000000000001</c:v>
                </c:pt>
                <c:pt idx="15">
                  <c:v>0.72489999999999999</c:v>
                </c:pt>
                <c:pt idx="16">
                  <c:v>0.74070000000000003</c:v>
                </c:pt>
                <c:pt idx="17">
                  <c:v>0.78049999999999997</c:v>
                </c:pt>
                <c:pt idx="18">
                  <c:v>0.8115</c:v>
                </c:pt>
                <c:pt idx="19">
                  <c:v>0.83009999999999995</c:v>
                </c:pt>
                <c:pt idx="20">
                  <c:v>0.83389999999999997</c:v>
                </c:pt>
                <c:pt idx="21">
                  <c:v>0.86019999999999996</c:v>
                </c:pt>
                <c:pt idx="22">
                  <c:v>0.85570000000000002</c:v>
                </c:pt>
                <c:pt idx="23">
                  <c:v>0.8921</c:v>
                </c:pt>
                <c:pt idx="24">
                  <c:v>0.81369999999999998</c:v>
                </c:pt>
                <c:pt idx="25">
                  <c:v>0.85740000000000005</c:v>
                </c:pt>
                <c:pt idx="26">
                  <c:v>0.92490000000000006</c:v>
                </c:pt>
                <c:pt idx="27">
                  <c:v>0.96230000000000004</c:v>
                </c:pt>
                <c:pt idx="28">
                  <c:v>0.98450000000000004</c:v>
                </c:pt>
                <c:pt idx="29">
                  <c:v>0.9798</c:v>
                </c:pt>
                <c:pt idx="30">
                  <c:v>0.96660000000000001</c:v>
                </c:pt>
              </c:numCache>
            </c:numRef>
          </c:val>
        </c:ser>
        <c:ser>
          <c:idx val="5"/>
          <c:order val="5"/>
          <c:tx>
            <c:strRef>
              <c:f>[1]Hoja1!$A$17</c:f>
              <c:strCache>
                <c:ptCount val="1"/>
                <c:pt idx="0">
                  <c:v>OCUP. HOTELES PEQ. (menos 60 Hab.)</c:v>
                </c:pt>
              </c:strCache>
            </c:strRef>
          </c:tx>
          <c:spPr>
            <a:ln w="38100">
              <a:solidFill>
                <a:srgbClr val="00CC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[1]Hoja1!$B$17:$AF$17</c:f>
              <c:numCache>
                <c:formatCode>General</c:formatCode>
                <c:ptCount val="31"/>
                <c:pt idx="0">
                  <c:v>0.60389999999999999</c:v>
                </c:pt>
                <c:pt idx="1">
                  <c:v>0.55469999999999997</c:v>
                </c:pt>
                <c:pt idx="2">
                  <c:v>0.56200000000000006</c:v>
                </c:pt>
                <c:pt idx="3">
                  <c:v>0.5857</c:v>
                </c:pt>
                <c:pt idx="4">
                  <c:v>0.57199999999999995</c:v>
                </c:pt>
                <c:pt idx="5">
                  <c:v>0.52139999999999997</c:v>
                </c:pt>
                <c:pt idx="6">
                  <c:v>0.49270000000000003</c:v>
                </c:pt>
                <c:pt idx="7">
                  <c:v>0.48459999999999998</c:v>
                </c:pt>
                <c:pt idx="8">
                  <c:v>0.49409999999999998</c:v>
                </c:pt>
                <c:pt idx="9">
                  <c:v>0.52659999999999996</c:v>
                </c:pt>
                <c:pt idx="10">
                  <c:v>0.55979999999999996</c:v>
                </c:pt>
                <c:pt idx="11">
                  <c:v>0.58550000000000002</c:v>
                </c:pt>
                <c:pt idx="12">
                  <c:v>0.52880000000000005</c:v>
                </c:pt>
                <c:pt idx="13">
                  <c:v>0.46800000000000003</c:v>
                </c:pt>
                <c:pt idx="14">
                  <c:v>0.45669999999999999</c:v>
                </c:pt>
                <c:pt idx="15">
                  <c:v>0.46879999999999999</c:v>
                </c:pt>
                <c:pt idx="16">
                  <c:v>0.4844</c:v>
                </c:pt>
                <c:pt idx="17">
                  <c:v>0.52239999999999998</c:v>
                </c:pt>
                <c:pt idx="18">
                  <c:v>0.5917</c:v>
                </c:pt>
                <c:pt idx="19">
                  <c:v>0.56850000000000001</c:v>
                </c:pt>
                <c:pt idx="20">
                  <c:v>0.5706</c:v>
                </c:pt>
                <c:pt idx="21">
                  <c:v>0.63190000000000002</c:v>
                </c:pt>
                <c:pt idx="22">
                  <c:v>0.70140000000000002</c:v>
                </c:pt>
                <c:pt idx="23">
                  <c:v>0.75600000000000001</c:v>
                </c:pt>
                <c:pt idx="24">
                  <c:v>0.80469999999999997</c:v>
                </c:pt>
                <c:pt idx="25">
                  <c:v>0.85170000000000001</c:v>
                </c:pt>
                <c:pt idx="26">
                  <c:v>0.9163</c:v>
                </c:pt>
                <c:pt idx="27">
                  <c:v>0.94820000000000004</c:v>
                </c:pt>
                <c:pt idx="28">
                  <c:v>0.9284</c:v>
                </c:pt>
                <c:pt idx="29">
                  <c:v>0.95069999999999999</c:v>
                </c:pt>
                <c:pt idx="30">
                  <c:v>0.95140000000000002</c:v>
                </c:pt>
              </c:numCache>
            </c:numRef>
          </c:val>
        </c:ser>
        <c:ser>
          <c:idx val="6"/>
          <c:order val="6"/>
          <c:tx>
            <c:strRef>
              <c:f>[1]Hoja1!$A$18</c:f>
              <c:strCache>
                <c:ptCount val="1"/>
                <c:pt idx="0">
                  <c:v>RESTO DE HOTELES</c:v>
                </c:pt>
              </c:strCache>
            </c:strRef>
          </c:tx>
          <c:spPr>
            <a:ln w="38100">
              <a:solidFill>
                <a:srgbClr val="CC99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val>
            <c:numRef>
              <c:f>[1]Hoja1!$B$18:$AF$18</c:f>
              <c:numCache>
                <c:formatCode>General</c:formatCode>
                <c:ptCount val="31"/>
                <c:pt idx="0">
                  <c:v>0.72230000000000005</c:v>
                </c:pt>
                <c:pt idx="1">
                  <c:v>0.70520000000000005</c:v>
                </c:pt>
                <c:pt idx="2">
                  <c:v>0.71209999999999996</c:v>
                </c:pt>
                <c:pt idx="3">
                  <c:v>0.72150000000000003</c:v>
                </c:pt>
                <c:pt idx="4">
                  <c:v>0.72040000000000004</c:v>
                </c:pt>
                <c:pt idx="5">
                  <c:v>0.70089999999999997</c:v>
                </c:pt>
                <c:pt idx="6">
                  <c:v>0.67269999999999996</c:v>
                </c:pt>
                <c:pt idx="7">
                  <c:v>0.66749999999999998</c:v>
                </c:pt>
                <c:pt idx="8">
                  <c:v>0.68540000000000001</c:v>
                </c:pt>
                <c:pt idx="9">
                  <c:v>0.69669999999999999</c:v>
                </c:pt>
                <c:pt idx="10">
                  <c:v>0.70499999999999996</c:v>
                </c:pt>
                <c:pt idx="11">
                  <c:v>0.70699999999999996</c:v>
                </c:pt>
                <c:pt idx="12">
                  <c:v>0.66900000000000004</c:v>
                </c:pt>
                <c:pt idx="13">
                  <c:v>0.62109999999999999</c:v>
                </c:pt>
                <c:pt idx="14">
                  <c:v>0.60850000000000004</c:v>
                </c:pt>
                <c:pt idx="15">
                  <c:v>0.61450000000000005</c:v>
                </c:pt>
                <c:pt idx="16">
                  <c:v>0.621</c:v>
                </c:pt>
                <c:pt idx="17">
                  <c:v>0.59409999999999996</c:v>
                </c:pt>
                <c:pt idx="18">
                  <c:v>0.6401</c:v>
                </c:pt>
                <c:pt idx="19">
                  <c:v>0.68440000000000001</c:v>
                </c:pt>
                <c:pt idx="20">
                  <c:v>0.70220000000000005</c:v>
                </c:pt>
                <c:pt idx="21">
                  <c:v>0.73909999999999998</c:v>
                </c:pt>
                <c:pt idx="22">
                  <c:v>0.78249999999999997</c:v>
                </c:pt>
                <c:pt idx="23">
                  <c:v>0.80859999999999999</c:v>
                </c:pt>
                <c:pt idx="24">
                  <c:v>0.84040000000000004</c:v>
                </c:pt>
                <c:pt idx="25">
                  <c:v>0.86870000000000003</c:v>
                </c:pt>
                <c:pt idx="26">
                  <c:v>0.89200000000000002</c:v>
                </c:pt>
                <c:pt idx="27">
                  <c:v>0.93730000000000002</c:v>
                </c:pt>
                <c:pt idx="28">
                  <c:v>0.92779999999999996</c:v>
                </c:pt>
                <c:pt idx="29">
                  <c:v>0.93899999999999995</c:v>
                </c:pt>
                <c:pt idx="30">
                  <c:v>0.92810000000000004</c:v>
                </c:pt>
              </c:numCache>
            </c:numRef>
          </c:val>
        </c:ser>
        <c:marker val="1"/>
        <c:axId val="78068736"/>
        <c:axId val="78083584"/>
      </c:lineChart>
      <c:catAx>
        <c:axId val="7806873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DIA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8083584"/>
        <c:crosses val="autoZero"/>
        <c:auto val="1"/>
        <c:lblAlgn val="ctr"/>
        <c:lblOffset val="100"/>
        <c:tickLblSkip val="1"/>
        <c:tickMarkSkip val="1"/>
      </c:catAx>
      <c:valAx>
        <c:axId val="78083584"/>
        <c:scaling>
          <c:orientation val="minMax"/>
          <c:max val="1"/>
          <c:min val="0.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80687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 I C I E M B R E     2  0  0  4  
OCUPACION GENERAL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[1]Hoja1!$A$12</c:f>
              <c:strCache>
                <c:ptCount val="1"/>
                <c:pt idx="0">
                  <c:v>OCUPACION GENERAL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[1]Hoja1!$B$12:$AF$12</c:f>
              <c:numCache>
                <c:formatCode>General</c:formatCode>
                <c:ptCount val="31"/>
                <c:pt idx="0">
                  <c:v>0.77890000000000004</c:v>
                </c:pt>
                <c:pt idx="1">
                  <c:v>0.78469999999999995</c:v>
                </c:pt>
                <c:pt idx="2">
                  <c:v>0.82020000000000004</c:v>
                </c:pt>
                <c:pt idx="3">
                  <c:v>0.84030000000000005</c:v>
                </c:pt>
                <c:pt idx="4">
                  <c:v>0.86739999999999995</c:v>
                </c:pt>
                <c:pt idx="5">
                  <c:v>0.83509999999999995</c:v>
                </c:pt>
                <c:pt idx="6">
                  <c:v>0.83230000000000004</c:v>
                </c:pt>
                <c:pt idx="7">
                  <c:v>0.84079999999999999</c:v>
                </c:pt>
                <c:pt idx="8">
                  <c:v>0.85129999999999995</c:v>
                </c:pt>
                <c:pt idx="9">
                  <c:v>0.83120000000000005</c:v>
                </c:pt>
                <c:pt idx="10">
                  <c:v>0.81159999999999999</c:v>
                </c:pt>
                <c:pt idx="11">
                  <c:v>0.80530000000000002</c:v>
                </c:pt>
                <c:pt idx="12">
                  <c:v>0.75929999999999997</c:v>
                </c:pt>
                <c:pt idx="13">
                  <c:v>0.72360000000000002</c:v>
                </c:pt>
                <c:pt idx="14">
                  <c:v>0.70989999999999998</c:v>
                </c:pt>
                <c:pt idx="15">
                  <c:v>0.70750000000000002</c:v>
                </c:pt>
                <c:pt idx="16">
                  <c:v>0.72199999999999998</c:v>
                </c:pt>
                <c:pt idx="17">
                  <c:v>0.75119999999999998</c:v>
                </c:pt>
                <c:pt idx="18">
                  <c:v>0.78559999999999997</c:v>
                </c:pt>
                <c:pt idx="19">
                  <c:v>0.80810000000000004</c:v>
                </c:pt>
                <c:pt idx="20">
                  <c:v>0.81289999999999996</c:v>
                </c:pt>
                <c:pt idx="21">
                  <c:v>0.84119999999999995</c:v>
                </c:pt>
                <c:pt idx="22">
                  <c:v>0.84399999999999997</c:v>
                </c:pt>
                <c:pt idx="23">
                  <c:v>0.8357</c:v>
                </c:pt>
                <c:pt idx="24">
                  <c:v>0.81769999999999998</c:v>
                </c:pt>
                <c:pt idx="25">
                  <c:v>0.85909999999999997</c:v>
                </c:pt>
                <c:pt idx="26">
                  <c:v>0.91990000000000005</c:v>
                </c:pt>
                <c:pt idx="27">
                  <c:v>0.95840000000000003</c:v>
                </c:pt>
                <c:pt idx="28">
                  <c:v>0.97550000000000003</c:v>
                </c:pt>
                <c:pt idx="29">
                  <c:v>0.97330000000000005</c:v>
                </c:pt>
                <c:pt idx="30">
                  <c:v>0.96060000000000001</c:v>
                </c:pt>
              </c:numCache>
            </c:numRef>
          </c:val>
        </c:ser>
        <c:ser>
          <c:idx val="1"/>
          <c:order val="1"/>
          <c:tx>
            <c:strRef>
              <c:f>[1]Hoja1!$A$13</c:f>
              <c:strCache>
                <c:ptCount val="1"/>
                <c:pt idx="0">
                  <c:v>OCUPACION PLAYACAR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[1]Hoja1!$B$13:$AF$13</c:f>
              <c:numCache>
                <c:formatCode>General</c:formatCode>
                <c:ptCount val="31"/>
                <c:pt idx="0">
                  <c:v>0.82430000000000003</c:v>
                </c:pt>
                <c:pt idx="1">
                  <c:v>0.82589999999999997</c:v>
                </c:pt>
                <c:pt idx="2">
                  <c:v>0.89359999999999995</c:v>
                </c:pt>
                <c:pt idx="3">
                  <c:v>0.89200000000000002</c:v>
                </c:pt>
                <c:pt idx="4">
                  <c:v>0.8992</c:v>
                </c:pt>
                <c:pt idx="5">
                  <c:v>0.88439999999999996</c:v>
                </c:pt>
                <c:pt idx="6">
                  <c:v>0.83350000000000002</c:v>
                </c:pt>
                <c:pt idx="7">
                  <c:v>0.88109999999999999</c:v>
                </c:pt>
                <c:pt idx="8">
                  <c:v>0.88619999999999999</c:v>
                </c:pt>
                <c:pt idx="9">
                  <c:v>0.87639999999999996</c:v>
                </c:pt>
                <c:pt idx="10">
                  <c:v>0.8901</c:v>
                </c:pt>
                <c:pt idx="11">
                  <c:v>0.91149999999999998</c:v>
                </c:pt>
                <c:pt idx="12">
                  <c:v>0.85150000000000003</c:v>
                </c:pt>
                <c:pt idx="13">
                  <c:v>0.83089999999999997</c:v>
                </c:pt>
                <c:pt idx="14">
                  <c:v>0.82299999999999995</c:v>
                </c:pt>
                <c:pt idx="15">
                  <c:v>0.79649999999999999</c:v>
                </c:pt>
                <c:pt idx="16">
                  <c:v>0.84019999999999995</c:v>
                </c:pt>
                <c:pt idx="17">
                  <c:v>0.86780000000000002</c:v>
                </c:pt>
                <c:pt idx="18">
                  <c:v>0.88580000000000003</c:v>
                </c:pt>
                <c:pt idx="19">
                  <c:v>0.87129999999999996</c:v>
                </c:pt>
                <c:pt idx="20">
                  <c:v>0.87949999999999995</c:v>
                </c:pt>
                <c:pt idx="21">
                  <c:v>0.91310000000000002</c:v>
                </c:pt>
                <c:pt idx="22">
                  <c:v>0.88929999999999998</c:v>
                </c:pt>
                <c:pt idx="23">
                  <c:v>0.85070000000000001</c:v>
                </c:pt>
                <c:pt idx="24">
                  <c:v>0.83660000000000001</c:v>
                </c:pt>
                <c:pt idx="25">
                  <c:v>0.86470000000000002</c:v>
                </c:pt>
                <c:pt idx="26">
                  <c:v>0.95199999999999996</c:v>
                </c:pt>
                <c:pt idx="27">
                  <c:v>0.97309999999999997</c:v>
                </c:pt>
                <c:pt idx="28">
                  <c:v>0.97470000000000001</c:v>
                </c:pt>
                <c:pt idx="29">
                  <c:v>0.98829999999999996</c:v>
                </c:pt>
                <c:pt idx="30">
                  <c:v>0.96960000000000002</c:v>
                </c:pt>
              </c:numCache>
            </c:numRef>
          </c:val>
        </c:ser>
        <c:ser>
          <c:idx val="2"/>
          <c:order val="2"/>
          <c:tx>
            <c:strRef>
              <c:f>[1]Hoja1!$A$14</c:f>
              <c:strCache>
                <c:ptCount val="1"/>
                <c:pt idx="0">
                  <c:v>OCUPACION PLAYA DEL CARMEN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[1]Hoja1!$B$14:$AF$14</c:f>
              <c:numCache>
                <c:formatCode>General</c:formatCode>
                <c:ptCount val="31"/>
                <c:pt idx="0">
                  <c:v>0.73499999999999999</c:v>
                </c:pt>
                <c:pt idx="1">
                  <c:v>0.73540000000000005</c:v>
                </c:pt>
                <c:pt idx="2">
                  <c:v>0.75739999999999996</c:v>
                </c:pt>
                <c:pt idx="3">
                  <c:v>0.75900000000000001</c:v>
                </c:pt>
                <c:pt idx="4">
                  <c:v>0.77270000000000005</c:v>
                </c:pt>
                <c:pt idx="5">
                  <c:v>0.75180000000000002</c:v>
                </c:pt>
                <c:pt idx="6">
                  <c:v>0.73380000000000001</c:v>
                </c:pt>
                <c:pt idx="7">
                  <c:v>0.7288</c:v>
                </c:pt>
                <c:pt idx="8">
                  <c:v>0.73060000000000003</c:v>
                </c:pt>
                <c:pt idx="9">
                  <c:v>0.74660000000000004</c:v>
                </c:pt>
                <c:pt idx="10">
                  <c:v>0.75870000000000004</c:v>
                </c:pt>
                <c:pt idx="11">
                  <c:v>0.77600000000000002</c:v>
                </c:pt>
                <c:pt idx="12">
                  <c:v>0.71460000000000001</c:v>
                </c:pt>
                <c:pt idx="13">
                  <c:v>0.65839999999999999</c:v>
                </c:pt>
                <c:pt idx="14">
                  <c:v>0.64</c:v>
                </c:pt>
                <c:pt idx="15">
                  <c:v>0.6331</c:v>
                </c:pt>
                <c:pt idx="16">
                  <c:v>0.65359999999999996</c:v>
                </c:pt>
                <c:pt idx="17">
                  <c:v>0.69889999999999997</c:v>
                </c:pt>
                <c:pt idx="18">
                  <c:v>0.76949999999999996</c:v>
                </c:pt>
                <c:pt idx="19">
                  <c:v>0.77539999999999998</c:v>
                </c:pt>
                <c:pt idx="20">
                  <c:v>0.7591</c:v>
                </c:pt>
                <c:pt idx="21">
                  <c:v>0.80349999999999999</c:v>
                </c:pt>
                <c:pt idx="22">
                  <c:v>0.82589999999999997</c:v>
                </c:pt>
                <c:pt idx="23">
                  <c:v>0.84799999999999998</c:v>
                </c:pt>
                <c:pt idx="24">
                  <c:v>0.87929999999999997</c:v>
                </c:pt>
                <c:pt idx="25">
                  <c:v>0.89370000000000005</c:v>
                </c:pt>
                <c:pt idx="26">
                  <c:v>0.9415</c:v>
                </c:pt>
                <c:pt idx="27">
                  <c:v>0.97040000000000004</c:v>
                </c:pt>
                <c:pt idx="28">
                  <c:v>0.96440000000000003</c:v>
                </c:pt>
                <c:pt idx="29">
                  <c:v>0.97340000000000004</c:v>
                </c:pt>
                <c:pt idx="30">
                  <c:v>0.97670000000000001</c:v>
                </c:pt>
              </c:numCache>
            </c:numRef>
          </c:val>
        </c:ser>
        <c:ser>
          <c:idx val="3"/>
          <c:order val="3"/>
          <c:tx>
            <c:strRef>
              <c:f>[1]Hoja1!$A$15</c:f>
              <c:strCache>
                <c:ptCount val="1"/>
                <c:pt idx="0">
                  <c:v>OCUPACION PLAN EUROPEO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[1]Hoja1!$B$15:$AF$15</c:f>
              <c:numCache>
                <c:formatCode>General</c:formatCode>
                <c:ptCount val="31"/>
                <c:pt idx="0">
                  <c:v>0.72130000000000005</c:v>
                </c:pt>
                <c:pt idx="1">
                  <c:v>0.70579999999999998</c:v>
                </c:pt>
                <c:pt idx="2">
                  <c:v>0.70879999999999999</c:v>
                </c:pt>
                <c:pt idx="3">
                  <c:v>0.72470000000000001</c:v>
                </c:pt>
                <c:pt idx="4">
                  <c:v>0.71479999999999999</c:v>
                </c:pt>
                <c:pt idx="5">
                  <c:v>0.69</c:v>
                </c:pt>
                <c:pt idx="6">
                  <c:v>0.66710000000000003</c:v>
                </c:pt>
                <c:pt idx="7">
                  <c:v>0.66810000000000003</c:v>
                </c:pt>
                <c:pt idx="8">
                  <c:v>0.6804</c:v>
                </c:pt>
                <c:pt idx="9">
                  <c:v>0.6895</c:v>
                </c:pt>
                <c:pt idx="10">
                  <c:v>0.70320000000000005</c:v>
                </c:pt>
                <c:pt idx="11">
                  <c:v>0.70309999999999995</c:v>
                </c:pt>
                <c:pt idx="12">
                  <c:v>0.68369999999999997</c:v>
                </c:pt>
                <c:pt idx="13">
                  <c:v>0.63249999999999995</c:v>
                </c:pt>
                <c:pt idx="14">
                  <c:v>0.62470000000000003</c:v>
                </c:pt>
                <c:pt idx="15">
                  <c:v>0.63460000000000005</c:v>
                </c:pt>
                <c:pt idx="16">
                  <c:v>0.64639999999999997</c:v>
                </c:pt>
                <c:pt idx="17">
                  <c:v>0.60880000000000001</c:v>
                </c:pt>
                <c:pt idx="18">
                  <c:v>0.65329999999999999</c:v>
                </c:pt>
                <c:pt idx="19">
                  <c:v>0.69130000000000003</c:v>
                </c:pt>
                <c:pt idx="20">
                  <c:v>0.70499999999999996</c:v>
                </c:pt>
                <c:pt idx="21">
                  <c:v>0.73909999999999998</c:v>
                </c:pt>
                <c:pt idx="22">
                  <c:v>0.7792</c:v>
                </c:pt>
                <c:pt idx="23">
                  <c:v>0.80740000000000001</c:v>
                </c:pt>
                <c:pt idx="24">
                  <c:v>0.83440000000000003</c:v>
                </c:pt>
                <c:pt idx="25">
                  <c:v>0.86150000000000004</c:v>
                </c:pt>
                <c:pt idx="26">
                  <c:v>0.89629999999999999</c:v>
                </c:pt>
                <c:pt idx="27">
                  <c:v>0.93689999999999996</c:v>
                </c:pt>
                <c:pt idx="28">
                  <c:v>0.92520000000000002</c:v>
                </c:pt>
                <c:pt idx="29">
                  <c:v>0.94020000000000004</c:v>
                </c:pt>
                <c:pt idx="30">
                  <c:v>0.92769999999999997</c:v>
                </c:pt>
              </c:numCache>
            </c:numRef>
          </c:val>
        </c:ser>
        <c:ser>
          <c:idx val="4"/>
          <c:order val="4"/>
          <c:tx>
            <c:strRef>
              <c:f>[1]Hoja1!$A$16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 w="38100">
              <a:solidFill>
                <a:srgbClr val="339933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val>
            <c:numRef>
              <c:f>[1]Hoja1!$B$16:$AF$16</c:f>
              <c:numCache>
                <c:formatCode>General</c:formatCode>
                <c:ptCount val="31"/>
                <c:pt idx="0">
                  <c:v>0.78969999999999996</c:v>
                </c:pt>
                <c:pt idx="1">
                  <c:v>0.80879999999999996</c:v>
                </c:pt>
                <c:pt idx="2">
                  <c:v>0.84089999999999998</c:v>
                </c:pt>
                <c:pt idx="3">
                  <c:v>0.86229999999999996</c:v>
                </c:pt>
                <c:pt idx="4">
                  <c:v>0.89400000000000002</c:v>
                </c:pt>
                <c:pt idx="5">
                  <c:v>0.85980000000000001</c:v>
                </c:pt>
                <c:pt idx="6">
                  <c:v>0.8619</c:v>
                </c:pt>
                <c:pt idx="7">
                  <c:v>0.87219999999999998</c:v>
                </c:pt>
                <c:pt idx="8">
                  <c:v>0.88139999999999996</c:v>
                </c:pt>
                <c:pt idx="9">
                  <c:v>0.85580000000000001</c:v>
                </c:pt>
                <c:pt idx="10">
                  <c:v>0.83160000000000001</c:v>
                </c:pt>
                <c:pt idx="11">
                  <c:v>0.82350000000000001</c:v>
                </c:pt>
                <c:pt idx="12">
                  <c:v>0.77590000000000003</c:v>
                </c:pt>
                <c:pt idx="13">
                  <c:v>0.74319999999999997</c:v>
                </c:pt>
                <c:pt idx="14">
                  <c:v>0.72870000000000001</c:v>
                </c:pt>
                <c:pt idx="15">
                  <c:v>0.72489999999999999</c:v>
                </c:pt>
                <c:pt idx="16">
                  <c:v>0.74070000000000003</c:v>
                </c:pt>
                <c:pt idx="17">
                  <c:v>0.78049999999999997</c:v>
                </c:pt>
                <c:pt idx="18">
                  <c:v>0.8115</c:v>
                </c:pt>
                <c:pt idx="19">
                  <c:v>0.83009999999999995</c:v>
                </c:pt>
                <c:pt idx="20">
                  <c:v>0.83389999999999997</c:v>
                </c:pt>
                <c:pt idx="21">
                  <c:v>0.86019999999999996</c:v>
                </c:pt>
                <c:pt idx="22">
                  <c:v>0.85570000000000002</c:v>
                </c:pt>
                <c:pt idx="23">
                  <c:v>0.8921</c:v>
                </c:pt>
                <c:pt idx="24">
                  <c:v>0.81369999999999998</c:v>
                </c:pt>
                <c:pt idx="25">
                  <c:v>0.85740000000000005</c:v>
                </c:pt>
                <c:pt idx="26">
                  <c:v>0.92490000000000006</c:v>
                </c:pt>
                <c:pt idx="27">
                  <c:v>0.96230000000000004</c:v>
                </c:pt>
                <c:pt idx="28">
                  <c:v>0.98450000000000004</c:v>
                </c:pt>
                <c:pt idx="29">
                  <c:v>0.9798</c:v>
                </c:pt>
                <c:pt idx="30">
                  <c:v>0.96660000000000001</c:v>
                </c:pt>
              </c:numCache>
            </c:numRef>
          </c:val>
        </c:ser>
        <c:ser>
          <c:idx val="5"/>
          <c:order val="5"/>
          <c:tx>
            <c:strRef>
              <c:f>[1]Hoja1!$A$17</c:f>
              <c:strCache>
                <c:ptCount val="1"/>
                <c:pt idx="0">
                  <c:v>OCUP. HOTELES PEQ. (menos 60 Hab.)</c:v>
                </c:pt>
              </c:strCache>
            </c:strRef>
          </c:tx>
          <c:spPr>
            <a:ln w="38100">
              <a:solidFill>
                <a:srgbClr val="00CC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[1]Hoja1!$B$17:$AF$17</c:f>
              <c:numCache>
                <c:formatCode>General</c:formatCode>
                <c:ptCount val="31"/>
                <c:pt idx="0">
                  <c:v>0.60389999999999999</c:v>
                </c:pt>
                <c:pt idx="1">
                  <c:v>0.55469999999999997</c:v>
                </c:pt>
                <c:pt idx="2">
                  <c:v>0.56200000000000006</c:v>
                </c:pt>
                <c:pt idx="3">
                  <c:v>0.5857</c:v>
                </c:pt>
                <c:pt idx="4">
                  <c:v>0.57199999999999995</c:v>
                </c:pt>
                <c:pt idx="5">
                  <c:v>0.52139999999999997</c:v>
                </c:pt>
                <c:pt idx="6">
                  <c:v>0.49270000000000003</c:v>
                </c:pt>
                <c:pt idx="7">
                  <c:v>0.48459999999999998</c:v>
                </c:pt>
                <c:pt idx="8">
                  <c:v>0.49409999999999998</c:v>
                </c:pt>
                <c:pt idx="9">
                  <c:v>0.52659999999999996</c:v>
                </c:pt>
                <c:pt idx="10">
                  <c:v>0.55979999999999996</c:v>
                </c:pt>
                <c:pt idx="11">
                  <c:v>0.58550000000000002</c:v>
                </c:pt>
                <c:pt idx="12">
                  <c:v>0.52880000000000005</c:v>
                </c:pt>
                <c:pt idx="13">
                  <c:v>0.46800000000000003</c:v>
                </c:pt>
                <c:pt idx="14">
                  <c:v>0.45669999999999999</c:v>
                </c:pt>
                <c:pt idx="15">
                  <c:v>0.46879999999999999</c:v>
                </c:pt>
                <c:pt idx="16">
                  <c:v>0.4844</c:v>
                </c:pt>
                <c:pt idx="17">
                  <c:v>0.52239999999999998</c:v>
                </c:pt>
                <c:pt idx="18">
                  <c:v>0.5917</c:v>
                </c:pt>
                <c:pt idx="19">
                  <c:v>0.56850000000000001</c:v>
                </c:pt>
                <c:pt idx="20">
                  <c:v>0.5706</c:v>
                </c:pt>
                <c:pt idx="21">
                  <c:v>0.63190000000000002</c:v>
                </c:pt>
                <c:pt idx="22">
                  <c:v>0.70140000000000002</c:v>
                </c:pt>
                <c:pt idx="23">
                  <c:v>0.75600000000000001</c:v>
                </c:pt>
                <c:pt idx="24">
                  <c:v>0.80469999999999997</c:v>
                </c:pt>
                <c:pt idx="25">
                  <c:v>0.85170000000000001</c:v>
                </c:pt>
                <c:pt idx="26">
                  <c:v>0.9163</c:v>
                </c:pt>
                <c:pt idx="27">
                  <c:v>0.94820000000000004</c:v>
                </c:pt>
                <c:pt idx="28">
                  <c:v>0.9284</c:v>
                </c:pt>
                <c:pt idx="29">
                  <c:v>0.95069999999999999</c:v>
                </c:pt>
                <c:pt idx="30">
                  <c:v>0.95140000000000002</c:v>
                </c:pt>
              </c:numCache>
            </c:numRef>
          </c:val>
        </c:ser>
        <c:ser>
          <c:idx val="6"/>
          <c:order val="6"/>
          <c:tx>
            <c:strRef>
              <c:f>[1]Hoja1!$A$18</c:f>
              <c:strCache>
                <c:ptCount val="1"/>
                <c:pt idx="0">
                  <c:v>RESTO DE HOTELES</c:v>
                </c:pt>
              </c:strCache>
            </c:strRef>
          </c:tx>
          <c:spPr>
            <a:ln w="38100">
              <a:solidFill>
                <a:srgbClr val="CC99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val>
            <c:numRef>
              <c:f>[1]Hoja1!$B$18:$AF$18</c:f>
              <c:numCache>
                <c:formatCode>General</c:formatCode>
                <c:ptCount val="31"/>
                <c:pt idx="0">
                  <c:v>0.72230000000000005</c:v>
                </c:pt>
                <c:pt idx="1">
                  <c:v>0.70520000000000005</c:v>
                </c:pt>
                <c:pt idx="2">
                  <c:v>0.71209999999999996</c:v>
                </c:pt>
                <c:pt idx="3">
                  <c:v>0.72150000000000003</c:v>
                </c:pt>
                <c:pt idx="4">
                  <c:v>0.72040000000000004</c:v>
                </c:pt>
                <c:pt idx="5">
                  <c:v>0.70089999999999997</c:v>
                </c:pt>
                <c:pt idx="6">
                  <c:v>0.67269999999999996</c:v>
                </c:pt>
                <c:pt idx="7">
                  <c:v>0.66749999999999998</c:v>
                </c:pt>
                <c:pt idx="8">
                  <c:v>0.68540000000000001</c:v>
                </c:pt>
                <c:pt idx="9">
                  <c:v>0.69669999999999999</c:v>
                </c:pt>
                <c:pt idx="10">
                  <c:v>0.70499999999999996</c:v>
                </c:pt>
                <c:pt idx="11">
                  <c:v>0.70699999999999996</c:v>
                </c:pt>
                <c:pt idx="12">
                  <c:v>0.66900000000000004</c:v>
                </c:pt>
                <c:pt idx="13">
                  <c:v>0.62109999999999999</c:v>
                </c:pt>
                <c:pt idx="14">
                  <c:v>0.60850000000000004</c:v>
                </c:pt>
                <c:pt idx="15">
                  <c:v>0.61450000000000005</c:v>
                </c:pt>
                <c:pt idx="16">
                  <c:v>0.621</c:v>
                </c:pt>
                <c:pt idx="17">
                  <c:v>0.59409999999999996</c:v>
                </c:pt>
                <c:pt idx="18">
                  <c:v>0.6401</c:v>
                </c:pt>
                <c:pt idx="19">
                  <c:v>0.68440000000000001</c:v>
                </c:pt>
                <c:pt idx="20">
                  <c:v>0.70220000000000005</c:v>
                </c:pt>
                <c:pt idx="21">
                  <c:v>0.73909999999999998</c:v>
                </c:pt>
                <c:pt idx="22">
                  <c:v>0.78249999999999997</c:v>
                </c:pt>
                <c:pt idx="23">
                  <c:v>0.80859999999999999</c:v>
                </c:pt>
                <c:pt idx="24">
                  <c:v>0.84040000000000004</c:v>
                </c:pt>
                <c:pt idx="25">
                  <c:v>0.86870000000000003</c:v>
                </c:pt>
                <c:pt idx="26">
                  <c:v>0.89200000000000002</c:v>
                </c:pt>
                <c:pt idx="27">
                  <c:v>0.93730000000000002</c:v>
                </c:pt>
                <c:pt idx="28">
                  <c:v>0.92779999999999996</c:v>
                </c:pt>
                <c:pt idx="29">
                  <c:v>0.93899999999999995</c:v>
                </c:pt>
                <c:pt idx="30">
                  <c:v>0.92810000000000004</c:v>
                </c:pt>
              </c:numCache>
            </c:numRef>
          </c:val>
        </c:ser>
        <c:marker val="1"/>
        <c:axId val="78140928"/>
        <c:axId val="78155776"/>
      </c:lineChart>
      <c:catAx>
        <c:axId val="7814092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DIA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8155776"/>
        <c:crosses val="autoZero"/>
        <c:auto val="1"/>
        <c:lblAlgn val="ctr"/>
        <c:lblOffset val="100"/>
        <c:tickLblSkip val="1"/>
        <c:tickMarkSkip val="1"/>
      </c:catAx>
      <c:valAx>
        <c:axId val="78155776"/>
        <c:scaling>
          <c:orientation val="minMax"/>
          <c:max val="1"/>
          <c:min val="0.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81409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n-US"/>
              <a:t>N O V I E M B</a:t>
            </a:r>
            <a:r>
              <a:rPr lang="en-US" baseline="0"/>
              <a:t> R E   </a:t>
            </a:r>
            <a:r>
              <a:rPr lang="en-US"/>
              <a:t>2   0   1   5</a:t>
            </a:r>
          </a:p>
          <a:p>
            <a:pPr>
              <a:defRPr/>
            </a:pPr>
            <a:r>
              <a:rPr lang="en-US"/>
              <a:t>OCUPACIÓN  HOTELERA  RIVIERA  MAYA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3.2786010327354252E-2"/>
          <c:y val="7.7863528386066333E-2"/>
          <c:w val="0.94310266788590658"/>
          <c:h val="0.80664535084687716"/>
        </c:manualLayout>
      </c:layout>
      <c:lineChart>
        <c:grouping val="standard"/>
        <c:ser>
          <c:idx val="0"/>
          <c:order val="0"/>
          <c:tx>
            <c:strRef>
              <c:f>'RESUMEN OCUP. DIARIA NOVIEMBRE'!$A$8</c:f>
              <c:strCache>
                <c:ptCount val="1"/>
                <c:pt idx="0">
                  <c:v>OCUPACION GENERAL</c:v>
                </c:pt>
              </c:strCache>
            </c:strRef>
          </c:tx>
          <c:cat>
            <c:numRef>
              <c:f>'RESUMEN OCUP. DIARIA NOVIEMBRE'!$B$7:$AF$7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'RESUMEN OCUP. DIARIA NOVIEMBRE'!$B$8:$AF$8</c:f>
              <c:numCache>
                <c:formatCode>0.0%</c:formatCode>
                <c:ptCount val="30"/>
                <c:pt idx="0">
                  <c:v>0.73119999999999996</c:v>
                </c:pt>
                <c:pt idx="1">
                  <c:v>0.66220000000000001</c:v>
                </c:pt>
                <c:pt idx="2">
                  <c:v>0.63929999999999998</c:v>
                </c:pt>
                <c:pt idx="3">
                  <c:v>0.65359999999999996</c:v>
                </c:pt>
                <c:pt idx="4">
                  <c:v>0.6915</c:v>
                </c:pt>
                <c:pt idx="5">
                  <c:v>0.75660000000000005</c:v>
                </c:pt>
                <c:pt idx="6">
                  <c:v>0.80559999999999998</c:v>
                </c:pt>
                <c:pt idx="7">
                  <c:v>0.82179999999999997</c:v>
                </c:pt>
                <c:pt idx="8">
                  <c:v>0.7944</c:v>
                </c:pt>
                <c:pt idx="9">
                  <c:v>0.77729999999999999</c:v>
                </c:pt>
                <c:pt idx="10">
                  <c:v>0.7903</c:v>
                </c:pt>
                <c:pt idx="11">
                  <c:v>0.81579999999999997</c:v>
                </c:pt>
                <c:pt idx="12">
                  <c:v>0.8286</c:v>
                </c:pt>
                <c:pt idx="13">
                  <c:v>0.88239999999999996</c:v>
                </c:pt>
                <c:pt idx="14">
                  <c:v>0.89419999999999999</c:v>
                </c:pt>
                <c:pt idx="15">
                  <c:v>0.86509999999999998</c:v>
                </c:pt>
                <c:pt idx="16">
                  <c:v>0.7964</c:v>
                </c:pt>
                <c:pt idx="17">
                  <c:v>0.76949999999999996</c:v>
                </c:pt>
                <c:pt idx="18">
                  <c:v>0.77700000000000002</c:v>
                </c:pt>
                <c:pt idx="19">
                  <c:v>0.8196</c:v>
                </c:pt>
                <c:pt idx="20">
                  <c:v>0.84730000000000005</c:v>
                </c:pt>
                <c:pt idx="21">
                  <c:v>0.87060000000000004</c:v>
                </c:pt>
                <c:pt idx="22">
                  <c:v>0.84419999999999995</c:v>
                </c:pt>
                <c:pt idx="23">
                  <c:v>0.84240000000000004</c:v>
                </c:pt>
                <c:pt idx="24">
                  <c:v>0.85709999999999997</c:v>
                </c:pt>
                <c:pt idx="25">
                  <c:v>0.87450000000000006</c:v>
                </c:pt>
                <c:pt idx="26">
                  <c:v>0.89249999999999996</c:v>
                </c:pt>
                <c:pt idx="27">
                  <c:v>0.8851</c:v>
                </c:pt>
                <c:pt idx="28">
                  <c:v>0.83699999999999997</c:v>
                </c:pt>
                <c:pt idx="29">
                  <c:v>0.76600000000000001</c:v>
                </c:pt>
              </c:numCache>
            </c:numRef>
          </c:val>
        </c:ser>
        <c:ser>
          <c:idx val="1"/>
          <c:order val="1"/>
          <c:tx>
            <c:strRef>
              <c:f>'RESUMEN OCUP. DIARIA NOVIEMBRE'!$A$9</c:f>
              <c:strCache>
                <c:ptCount val="1"/>
                <c:pt idx="0">
                  <c:v>OCUPACION PLAYACAR</c:v>
                </c:pt>
              </c:strCache>
            </c:strRef>
          </c:tx>
          <c:cat>
            <c:numRef>
              <c:f>'RESUMEN OCUP. DIARIA NOVIEMBRE'!$B$7:$AF$7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'RESUMEN OCUP. DIARIA NOVIEMBRE'!$B$9:$AF$9</c:f>
              <c:numCache>
                <c:formatCode>0.0%</c:formatCode>
                <c:ptCount val="30"/>
                <c:pt idx="0">
                  <c:v>0.83630000000000004</c:v>
                </c:pt>
                <c:pt idx="1">
                  <c:v>0.80769999999999997</c:v>
                </c:pt>
                <c:pt idx="2">
                  <c:v>0.77569999999999995</c:v>
                </c:pt>
                <c:pt idx="3">
                  <c:v>0.77869999999999995</c:v>
                </c:pt>
                <c:pt idx="4">
                  <c:v>0.76770000000000005</c:v>
                </c:pt>
                <c:pt idx="5">
                  <c:v>0.82169999999999999</c:v>
                </c:pt>
                <c:pt idx="6">
                  <c:v>0.8296</c:v>
                </c:pt>
                <c:pt idx="7">
                  <c:v>0.8639</c:v>
                </c:pt>
                <c:pt idx="8">
                  <c:v>0.88249999999999995</c:v>
                </c:pt>
                <c:pt idx="9">
                  <c:v>0.89280000000000004</c:v>
                </c:pt>
                <c:pt idx="10">
                  <c:v>0.91949999999999998</c:v>
                </c:pt>
                <c:pt idx="11">
                  <c:v>0.93179999999999996</c:v>
                </c:pt>
                <c:pt idx="12">
                  <c:v>0.94340000000000002</c:v>
                </c:pt>
                <c:pt idx="13">
                  <c:v>0.96740000000000004</c:v>
                </c:pt>
                <c:pt idx="14">
                  <c:v>0.9667</c:v>
                </c:pt>
                <c:pt idx="15">
                  <c:v>0.94540000000000002</c:v>
                </c:pt>
                <c:pt idx="16">
                  <c:v>0.88090000000000002</c:v>
                </c:pt>
                <c:pt idx="17">
                  <c:v>0.87360000000000004</c:v>
                </c:pt>
                <c:pt idx="18">
                  <c:v>0.89549999999999996</c:v>
                </c:pt>
                <c:pt idx="19">
                  <c:v>0.90049999999999997</c:v>
                </c:pt>
                <c:pt idx="20">
                  <c:v>0.91710000000000003</c:v>
                </c:pt>
                <c:pt idx="21">
                  <c:v>0.90349999999999997</c:v>
                </c:pt>
                <c:pt idx="22">
                  <c:v>0.85650000000000004</c:v>
                </c:pt>
                <c:pt idx="23">
                  <c:v>0.87490000000000001</c:v>
                </c:pt>
                <c:pt idx="24">
                  <c:v>0.87029999999999996</c:v>
                </c:pt>
                <c:pt idx="25">
                  <c:v>0.88590000000000002</c:v>
                </c:pt>
                <c:pt idx="26">
                  <c:v>0.91249999999999998</c:v>
                </c:pt>
                <c:pt idx="27">
                  <c:v>0.9032</c:v>
                </c:pt>
                <c:pt idx="28">
                  <c:v>0.88260000000000005</c:v>
                </c:pt>
                <c:pt idx="29">
                  <c:v>0.86599999999999999</c:v>
                </c:pt>
              </c:numCache>
            </c:numRef>
          </c:val>
        </c:ser>
        <c:ser>
          <c:idx val="2"/>
          <c:order val="2"/>
          <c:tx>
            <c:strRef>
              <c:f>'RESUMEN OCUP. DIARIA NOVIEMBRE'!$A$10</c:f>
              <c:strCache>
                <c:ptCount val="1"/>
                <c:pt idx="0">
                  <c:v>OCUPACION PLAYA DEL CARMEN</c:v>
                </c:pt>
              </c:strCache>
            </c:strRef>
          </c:tx>
          <c:cat>
            <c:numRef>
              <c:f>'RESUMEN OCUP. DIARIA NOVIEMBRE'!$B$7:$AF$7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'RESUMEN OCUP. DIARIA NOVIEMBRE'!$B$10:$AF$10</c:f>
              <c:numCache>
                <c:formatCode>0.0%</c:formatCode>
                <c:ptCount val="30"/>
                <c:pt idx="0">
                  <c:v>0.74750000000000005</c:v>
                </c:pt>
                <c:pt idx="1">
                  <c:v>0.70350000000000001</c:v>
                </c:pt>
                <c:pt idx="2">
                  <c:v>0.65369999999999995</c:v>
                </c:pt>
                <c:pt idx="3">
                  <c:v>0.65049999999999997</c:v>
                </c:pt>
                <c:pt idx="4">
                  <c:v>0.67700000000000005</c:v>
                </c:pt>
                <c:pt idx="5">
                  <c:v>0.76970000000000005</c:v>
                </c:pt>
                <c:pt idx="6">
                  <c:v>0.77669999999999995</c:v>
                </c:pt>
                <c:pt idx="7">
                  <c:v>0.81510000000000005</c:v>
                </c:pt>
                <c:pt idx="8">
                  <c:v>0.78110000000000002</c:v>
                </c:pt>
                <c:pt idx="9">
                  <c:v>0.78469999999999995</c:v>
                </c:pt>
                <c:pt idx="10">
                  <c:v>0.80710000000000004</c:v>
                </c:pt>
                <c:pt idx="11">
                  <c:v>0.79779999999999995</c:v>
                </c:pt>
                <c:pt idx="12">
                  <c:v>0.83850000000000002</c:v>
                </c:pt>
                <c:pt idx="13">
                  <c:v>0.8911</c:v>
                </c:pt>
                <c:pt idx="14">
                  <c:v>0.9113</c:v>
                </c:pt>
                <c:pt idx="15">
                  <c:v>0.87719999999999998</c:v>
                </c:pt>
                <c:pt idx="16">
                  <c:v>0.80830000000000002</c:v>
                </c:pt>
                <c:pt idx="17">
                  <c:v>0.76590000000000003</c:v>
                </c:pt>
                <c:pt idx="18">
                  <c:v>0.74739999999999995</c:v>
                </c:pt>
                <c:pt idx="19">
                  <c:v>0.80859999999999999</c:v>
                </c:pt>
                <c:pt idx="20">
                  <c:v>0.84819999999999995</c:v>
                </c:pt>
                <c:pt idx="21">
                  <c:v>0.86599999999999999</c:v>
                </c:pt>
                <c:pt idx="22">
                  <c:v>0.78990000000000005</c:v>
                </c:pt>
                <c:pt idx="23">
                  <c:v>0.78210000000000002</c:v>
                </c:pt>
                <c:pt idx="24">
                  <c:v>0.7994</c:v>
                </c:pt>
                <c:pt idx="25">
                  <c:v>0.8367</c:v>
                </c:pt>
                <c:pt idx="26">
                  <c:v>0.87670000000000003</c:v>
                </c:pt>
                <c:pt idx="27">
                  <c:v>0.86460000000000004</c:v>
                </c:pt>
                <c:pt idx="28">
                  <c:v>0.85209999999999997</c:v>
                </c:pt>
                <c:pt idx="29">
                  <c:v>0.7873</c:v>
                </c:pt>
              </c:numCache>
            </c:numRef>
          </c:val>
        </c:ser>
        <c:ser>
          <c:idx val="3"/>
          <c:order val="3"/>
          <c:tx>
            <c:strRef>
              <c:f>'RESUMEN OCUP. DIARIA NOVIEMBRE'!$A$11</c:f>
              <c:strCache>
                <c:ptCount val="1"/>
                <c:pt idx="0">
                  <c:v>OCUPACION PLAN EUROPEO</c:v>
                </c:pt>
              </c:strCache>
            </c:strRef>
          </c:tx>
          <c:marker>
            <c:symbol val="diamond"/>
            <c:size val="7"/>
          </c:marker>
          <c:cat>
            <c:numRef>
              <c:f>'RESUMEN OCUP. DIARIA NOVIEMBRE'!$B$7:$AF$7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'RESUMEN OCUP. DIARIA NOVIEMBRE'!$B$11:$AF$11</c:f>
              <c:numCache>
                <c:formatCode>0.0%</c:formatCode>
                <c:ptCount val="30"/>
                <c:pt idx="0">
                  <c:v>0.72989999999999999</c:v>
                </c:pt>
                <c:pt idx="1">
                  <c:v>0.64639999999999997</c:v>
                </c:pt>
                <c:pt idx="2">
                  <c:v>0.62219999999999998</c:v>
                </c:pt>
                <c:pt idx="3">
                  <c:v>0.60429999999999995</c:v>
                </c:pt>
                <c:pt idx="4">
                  <c:v>0.62460000000000004</c:v>
                </c:pt>
                <c:pt idx="5">
                  <c:v>0.66259999999999997</c:v>
                </c:pt>
                <c:pt idx="6">
                  <c:v>0.70099999999999996</c:v>
                </c:pt>
                <c:pt idx="7">
                  <c:v>0.7268</c:v>
                </c:pt>
                <c:pt idx="8">
                  <c:v>0.67430000000000001</c:v>
                </c:pt>
                <c:pt idx="9">
                  <c:v>0.69259999999999999</c:v>
                </c:pt>
                <c:pt idx="10">
                  <c:v>0.7329</c:v>
                </c:pt>
                <c:pt idx="11">
                  <c:v>0.74380000000000002</c:v>
                </c:pt>
                <c:pt idx="12">
                  <c:v>0.76370000000000005</c:v>
                </c:pt>
                <c:pt idx="13">
                  <c:v>0.83050000000000002</c:v>
                </c:pt>
                <c:pt idx="14">
                  <c:v>0.83260000000000001</c:v>
                </c:pt>
                <c:pt idx="15">
                  <c:v>0.78039999999999998</c:v>
                </c:pt>
                <c:pt idx="16">
                  <c:v>0.6855</c:v>
                </c:pt>
                <c:pt idx="17">
                  <c:v>0.66080000000000005</c:v>
                </c:pt>
                <c:pt idx="18">
                  <c:v>0.66210000000000002</c:v>
                </c:pt>
                <c:pt idx="19">
                  <c:v>0.73140000000000005</c:v>
                </c:pt>
                <c:pt idx="20">
                  <c:v>0.74660000000000004</c:v>
                </c:pt>
                <c:pt idx="21">
                  <c:v>0.7651</c:v>
                </c:pt>
                <c:pt idx="22">
                  <c:v>0.71030000000000004</c:v>
                </c:pt>
                <c:pt idx="23">
                  <c:v>0.72940000000000005</c:v>
                </c:pt>
                <c:pt idx="24">
                  <c:v>0.74339999999999995</c:v>
                </c:pt>
                <c:pt idx="25">
                  <c:v>0.76619999999999999</c:v>
                </c:pt>
                <c:pt idx="26">
                  <c:v>0.79100000000000004</c:v>
                </c:pt>
                <c:pt idx="27">
                  <c:v>0.79</c:v>
                </c:pt>
                <c:pt idx="28">
                  <c:v>0.71579999999999999</c:v>
                </c:pt>
                <c:pt idx="29">
                  <c:v>0.66200000000000003</c:v>
                </c:pt>
              </c:numCache>
            </c:numRef>
          </c:val>
        </c:ser>
        <c:ser>
          <c:idx val="4"/>
          <c:order val="4"/>
          <c:tx>
            <c:strRef>
              <c:f>'RESUMEN OCUP. DIARIA NOVIEMBRE'!$A$12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'RESUMEN OCUP. DIARIA NOVIEMBRE'!$B$7:$AF$7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'RESUMEN OCUP. DIARIA NOVIEMBRE'!$B$12:$AF$12</c:f>
              <c:numCache>
                <c:formatCode>0.0%</c:formatCode>
                <c:ptCount val="30"/>
                <c:pt idx="0">
                  <c:v>0.73150000000000004</c:v>
                </c:pt>
                <c:pt idx="1">
                  <c:v>0.66490000000000005</c:v>
                </c:pt>
                <c:pt idx="2">
                  <c:v>0.64219999999999999</c:v>
                </c:pt>
                <c:pt idx="3">
                  <c:v>0.66190000000000004</c:v>
                </c:pt>
                <c:pt idx="4">
                  <c:v>0.70279999999999998</c:v>
                </c:pt>
                <c:pt idx="5">
                  <c:v>0.77249999999999996</c:v>
                </c:pt>
                <c:pt idx="6">
                  <c:v>0.82330000000000003</c:v>
                </c:pt>
                <c:pt idx="7">
                  <c:v>0.83779999999999999</c:v>
                </c:pt>
                <c:pt idx="8">
                  <c:v>0.81469999999999998</c:v>
                </c:pt>
                <c:pt idx="9">
                  <c:v>0.79139999999999999</c:v>
                </c:pt>
                <c:pt idx="10">
                  <c:v>0.79990000000000006</c:v>
                </c:pt>
                <c:pt idx="11">
                  <c:v>0.82599999999999996</c:v>
                </c:pt>
                <c:pt idx="12">
                  <c:v>0.83960000000000001</c:v>
                </c:pt>
                <c:pt idx="13">
                  <c:v>0.89100000000000001</c:v>
                </c:pt>
                <c:pt idx="14">
                  <c:v>0.90439999999999998</c:v>
                </c:pt>
                <c:pt idx="15">
                  <c:v>0.87919999999999998</c:v>
                </c:pt>
                <c:pt idx="16">
                  <c:v>0.81489999999999996</c:v>
                </c:pt>
                <c:pt idx="17">
                  <c:v>0.78769999999999996</c:v>
                </c:pt>
                <c:pt idx="18">
                  <c:v>0.7964</c:v>
                </c:pt>
                <c:pt idx="19">
                  <c:v>0.83440000000000003</c:v>
                </c:pt>
                <c:pt idx="20">
                  <c:v>0.86419999999999997</c:v>
                </c:pt>
                <c:pt idx="21">
                  <c:v>0.88829999999999998</c:v>
                </c:pt>
                <c:pt idx="22">
                  <c:v>0.86670000000000003</c:v>
                </c:pt>
                <c:pt idx="23">
                  <c:v>0.86129999999999995</c:v>
                </c:pt>
                <c:pt idx="24">
                  <c:v>0.87539999999999996</c:v>
                </c:pt>
                <c:pt idx="25">
                  <c:v>0.89270000000000005</c:v>
                </c:pt>
                <c:pt idx="26">
                  <c:v>0.90290000000000004</c:v>
                </c:pt>
                <c:pt idx="27">
                  <c:v>0.90110000000000001</c:v>
                </c:pt>
                <c:pt idx="28">
                  <c:v>0.85729999999999995</c:v>
                </c:pt>
                <c:pt idx="29">
                  <c:v>0.78339999999999999</c:v>
                </c:pt>
              </c:numCache>
            </c:numRef>
          </c:val>
        </c:ser>
        <c:ser>
          <c:idx val="5"/>
          <c:order val="5"/>
          <c:tx>
            <c:strRef>
              <c:f>'RESUMEN OCUP. DIARIA NOVIEMBRE'!$A$13</c:f>
              <c:strCache>
                <c:ptCount val="1"/>
                <c:pt idx="0">
                  <c:v>OCUP. HOTELES PEQUEÑOS</c:v>
                </c:pt>
              </c:strCache>
            </c:strRef>
          </c:tx>
          <c:cat>
            <c:numRef>
              <c:f>'RESUMEN OCUP. DIARIA NOVIEMBRE'!$B$7:$AF$7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'RESUMEN OCUP. DIARIA NOVIEMBRE'!$B$13:$AF$13</c:f>
              <c:numCache>
                <c:formatCode>0.0%</c:formatCode>
                <c:ptCount val="30"/>
                <c:pt idx="0">
                  <c:v>0.623</c:v>
                </c:pt>
                <c:pt idx="1">
                  <c:v>0.60740000000000005</c:v>
                </c:pt>
                <c:pt idx="2">
                  <c:v>0.55979999999999996</c:v>
                </c:pt>
                <c:pt idx="3">
                  <c:v>0.51019999999999999</c:v>
                </c:pt>
                <c:pt idx="4">
                  <c:v>0.52210000000000001</c:v>
                </c:pt>
                <c:pt idx="5">
                  <c:v>0.56889999999999996</c:v>
                </c:pt>
                <c:pt idx="6">
                  <c:v>0.61470000000000002</c:v>
                </c:pt>
                <c:pt idx="7">
                  <c:v>0.64680000000000004</c:v>
                </c:pt>
                <c:pt idx="8">
                  <c:v>0.60740000000000005</c:v>
                </c:pt>
                <c:pt idx="9">
                  <c:v>0.59409999999999996</c:v>
                </c:pt>
                <c:pt idx="10">
                  <c:v>0.6099</c:v>
                </c:pt>
                <c:pt idx="11">
                  <c:v>0.61260000000000003</c:v>
                </c:pt>
                <c:pt idx="12">
                  <c:v>0.64329999999999998</c:v>
                </c:pt>
                <c:pt idx="13">
                  <c:v>0.746</c:v>
                </c:pt>
                <c:pt idx="14">
                  <c:v>0.77929999999999999</c:v>
                </c:pt>
                <c:pt idx="15">
                  <c:v>0.71060000000000001</c:v>
                </c:pt>
                <c:pt idx="16">
                  <c:v>0.61950000000000005</c:v>
                </c:pt>
                <c:pt idx="17">
                  <c:v>0.59809999999999997</c:v>
                </c:pt>
                <c:pt idx="18">
                  <c:v>0.6089</c:v>
                </c:pt>
                <c:pt idx="19">
                  <c:v>0.66359999999999997</c:v>
                </c:pt>
                <c:pt idx="20">
                  <c:v>0.67349999999999999</c:v>
                </c:pt>
                <c:pt idx="21">
                  <c:v>0.68589999999999995</c:v>
                </c:pt>
                <c:pt idx="22">
                  <c:v>0.63139999999999996</c:v>
                </c:pt>
                <c:pt idx="23">
                  <c:v>0.65210000000000001</c:v>
                </c:pt>
                <c:pt idx="24">
                  <c:v>0.65649999999999997</c:v>
                </c:pt>
                <c:pt idx="25">
                  <c:v>0.68359999999999999</c:v>
                </c:pt>
                <c:pt idx="26">
                  <c:v>0.72670000000000001</c:v>
                </c:pt>
                <c:pt idx="27">
                  <c:v>0.72870000000000001</c:v>
                </c:pt>
                <c:pt idx="28">
                  <c:v>0.66180000000000005</c:v>
                </c:pt>
                <c:pt idx="29">
                  <c:v>0.59260000000000002</c:v>
                </c:pt>
              </c:numCache>
            </c:numRef>
          </c:val>
        </c:ser>
        <c:marker val="1"/>
        <c:axId val="78474624"/>
        <c:axId val="78488704"/>
      </c:lineChart>
      <c:catAx>
        <c:axId val="7847462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400" b="1"/>
            </a:pPr>
            <a:endParaRPr lang="es-MX"/>
          </a:p>
        </c:txPr>
        <c:crossAx val="78488704"/>
        <c:crosses val="autoZero"/>
        <c:auto val="1"/>
        <c:lblAlgn val="ctr"/>
        <c:lblOffset val="100"/>
      </c:catAx>
      <c:valAx>
        <c:axId val="78488704"/>
        <c:scaling>
          <c:orientation val="minMax"/>
          <c:max val="1"/>
        </c:scaling>
        <c:axPos val="l"/>
        <c:majorGridlines/>
        <c:numFmt formatCode="0.0%" sourceLinked="1"/>
        <c:tickLblPos val="nextTo"/>
        <c:txPr>
          <a:bodyPr/>
          <a:lstStyle/>
          <a:p>
            <a:pPr>
              <a:defRPr sz="1050" b="1"/>
            </a:pPr>
            <a:endParaRPr lang="es-MX"/>
          </a:p>
        </c:txPr>
        <c:crossAx val="784746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9132497989382782E-2"/>
          <c:y val="0.90942670930499159"/>
          <c:w val="0.96109193058797571"/>
          <c:h val="8.4204954131263152E-2"/>
        </c:manualLayout>
      </c:layout>
      <c:txPr>
        <a:bodyPr/>
        <a:lstStyle/>
        <a:p>
          <a:pPr>
            <a:defRPr sz="1200" b="1"/>
          </a:pPr>
          <a:endParaRPr lang="es-MX"/>
        </a:p>
      </c:txPr>
    </c:legend>
    <c:plotVisOnly val="1"/>
  </c:chart>
  <c:printSettings>
    <c:headerFooter/>
    <c:pageMargins b="0.75000000000001343" l="0.70000000000000062" r="0.70000000000000062" t="0.750000000000013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000"/>
            </a:pPr>
            <a:r>
              <a:rPr lang="es-MX" sz="2000"/>
              <a:t>ENERO - DICIEMBRE 2015
OCUPACIÓN RIVIERA MAYA</a:t>
            </a:r>
          </a:p>
        </c:rich>
      </c:tx>
      <c:layout>
        <c:manualLayout>
          <c:xMode val="edge"/>
          <c:yMode val="edge"/>
          <c:x val="0.38685601445957646"/>
          <c:y val="2.5788919974933881E-2"/>
        </c:manualLayout>
      </c:layout>
    </c:title>
    <c:plotArea>
      <c:layout>
        <c:manualLayout>
          <c:layoutTarget val="inner"/>
          <c:xMode val="edge"/>
          <c:yMode val="edge"/>
          <c:x val="5.4331309076561508E-2"/>
          <c:y val="0.16658997830139474"/>
          <c:w val="0.93196208546118353"/>
          <c:h val="0.64048074150295098"/>
        </c:manualLayout>
      </c:layout>
      <c:lineChart>
        <c:grouping val="standard"/>
        <c:ser>
          <c:idx val="1"/>
          <c:order val="0"/>
          <c:tx>
            <c:strRef>
              <c:f>'RESUMEN OCUP. ANUAL'!$B$11</c:f>
              <c:strCache>
                <c:ptCount val="1"/>
                <c:pt idx="0">
                  <c:v>OCUPACION GENERAL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ANUAL'!$C$11:$N$11</c:f>
              <c:numCache>
                <c:formatCode>0.00%</c:formatCode>
                <c:ptCount val="12"/>
                <c:pt idx="0">
                  <c:v>0.87617096774193526</c:v>
                </c:pt>
                <c:pt idx="1">
                  <c:v>0.91029285714285713</c:v>
                </c:pt>
                <c:pt idx="2">
                  <c:v>0.85837741935483891</c:v>
                </c:pt>
                <c:pt idx="3">
                  <c:v>0.8881133333333332</c:v>
                </c:pt>
                <c:pt idx="4">
                  <c:v>0.85834193548387083</c:v>
                </c:pt>
                <c:pt idx="5">
                  <c:v>0.8357</c:v>
                </c:pt>
                <c:pt idx="6">
                  <c:v>0.89170000000000005</c:v>
                </c:pt>
                <c:pt idx="7">
                  <c:v>0.81759999999999999</c:v>
                </c:pt>
                <c:pt idx="8">
                  <c:v>0.66799146082888516</c:v>
                </c:pt>
                <c:pt idx="9">
                  <c:v>0.70269999999999999</c:v>
                </c:pt>
                <c:pt idx="10">
                  <c:v>0.81310000000000004</c:v>
                </c:pt>
              </c:numCache>
            </c:numRef>
          </c:val>
        </c:ser>
        <c:ser>
          <c:idx val="2"/>
          <c:order val="1"/>
          <c:tx>
            <c:strRef>
              <c:f>'RESUMEN OCUP. ANUAL'!$B$12</c:f>
              <c:strCache>
                <c:ptCount val="1"/>
                <c:pt idx="0">
                  <c:v>OCUPACION PLAYACAR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ANUAL'!$C$12:$N$12</c:f>
              <c:numCache>
                <c:formatCode>0.00%</c:formatCode>
                <c:ptCount val="12"/>
                <c:pt idx="0">
                  <c:v>0.92295483870967743</c:v>
                </c:pt>
                <c:pt idx="1">
                  <c:v>0.94016785714285711</c:v>
                </c:pt>
                <c:pt idx="2">
                  <c:v>0.91087419354838717</c:v>
                </c:pt>
                <c:pt idx="3">
                  <c:v>0.92940000000000011</c:v>
                </c:pt>
                <c:pt idx="4">
                  <c:v>0.91485161290322581</c:v>
                </c:pt>
                <c:pt idx="5">
                  <c:v>0.89112000000000013</c:v>
                </c:pt>
                <c:pt idx="6">
                  <c:v>0.93747096774193561</c:v>
                </c:pt>
                <c:pt idx="7">
                  <c:v>0.88032580645161274</c:v>
                </c:pt>
                <c:pt idx="8">
                  <c:v>0.71788000000000018</c:v>
                </c:pt>
                <c:pt idx="9">
                  <c:v>0.78365666666666667</c:v>
                </c:pt>
                <c:pt idx="10">
                  <c:v>0.87846000000000013</c:v>
                </c:pt>
              </c:numCache>
            </c:numRef>
          </c:val>
        </c:ser>
        <c:ser>
          <c:idx val="3"/>
          <c:order val="2"/>
          <c:tx>
            <c:strRef>
              <c:f>'RESUMEN OCUP. ANUAL'!$B$13</c:f>
              <c:strCache>
                <c:ptCount val="1"/>
                <c:pt idx="0">
                  <c:v>OCUPACION PLAYA DEL CARMEN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ANUAL'!$C$13:$N$13</c:f>
              <c:numCache>
                <c:formatCode>0.00%</c:formatCode>
                <c:ptCount val="12"/>
                <c:pt idx="0">
                  <c:v>0.85156129032258077</c:v>
                </c:pt>
                <c:pt idx="1">
                  <c:v>0.87939642857142852</c:v>
                </c:pt>
                <c:pt idx="2">
                  <c:v>0.85384838709677424</c:v>
                </c:pt>
                <c:pt idx="3">
                  <c:v>0.83790000000000009</c:v>
                </c:pt>
                <c:pt idx="4">
                  <c:v>0.80164516129032282</c:v>
                </c:pt>
                <c:pt idx="5">
                  <c:v>0.76874333333333345</c:v>
                </c:pt>
                <c:pt idx="6">
                  <c:v>0.84554838709677393</c:v>
                </c:pt>
                <c:pt idx="7">
                  <c:v>0.77750322580645148</c:v>
                </c:pt>
                <c:pt idx="8">
                  <c:v>0.64741000000000026</c:v>
                </c:pt>
                <c:pt idx="9">
                  <c:v>0.65526999999999991</c:v>
                </c:pt>
                <c:pt idx="10">
                  <c:v>0.79718999999999995</c:v>
                </c:pt>
              </c:numCache>
            </c:numRef>
          </c:val>
        </c:ser>
        <c:ser>
          <c:idx val="4"/>
          <c:order val="3"/>
          <c:tx>
            <c:strRef>
              <c:f>'RESUMEN OCUP. ANUAL'!$B$14</c:f>
              <c:strCache>
                <c:ptCount val="1"/>
                <c:pt idx="0">
                  <c:v>OCUPACION PLAN EUROPEO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ANUAL'!$C$14:$N$14</c:f>
              <c:numCache>
                <c:formatCode>0.00%</c:formatCode>
                <c:ptCount val="12"/>
                <c:pt idx="0">
                  <c:v>0.83409677419354844</c:v>
                </c:pt>
                <c:pt idx="1">
                  <c:v>0.84513928571428565</c:v>
                </c:pt>
                <c:pt idx="2">
                  <c:v>0.8219483870967742</c:v>
                </c:pt>
                <c:pt idx="3">
                  <c:v>0.7805700000000001</c:v>
                </c:pt>
                <c:pt idx="4">
                  <c:v>0.70996774193548373</c:v>
                </c:pt>
                <c:pt idx="5">
                  <c:v>0.67037000000000013</c:v>
                </c:pt>
                <c:pt idx="6">
                  <c:v>0.75292580645161322</c:v>
                </c:pt>
                <c:pt idx="7">
                  <c:v>0.69286451612903233</c:v>
                </c:pt>
                <c:pt idx="8">
                  <c:v>0.50459333333333334</c:v>
                </c:pt>
                <c:pt idx="9">
                  <c:v>0.57391333333333328</c:v>
                </c:pt>
                <c:pt idx="10">
                  <c:v>0.71760666666666684</c:v>
                </c:pt>
              </c:numCache>
            </c:numRef>
          </c:val>
        </c:ser>
        <c:ser>
          <c:idx val="5"/>
          <c:order val="4"/>
          <c:tx>
            <c:strRef>
              <c:f>'RESUMEN OCUP. ANUAL'!$B$15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ANUAL'!$C$15:$N$15</c:f>
              <c:numCache>
                <c:formatCode>0.00%</c:formatCode>
                <c:ptCount val="12"/>
                <c:pt idx="0">
                  <c:v>0.88253225806451596</c:v>
                </c:pt>
                <c:pt idx="1">
                  <c:v>0.91911428571428577</c:v>
                </c:pt>
                <c:pt idx="2">
                  <c:v>0.867090322580645</c:v>
                </c:pt>
                <c:pt idx="3">
                  <c:v>0.90175666666666687</c:v>
                </c:pt>
                <c:pt idx="4">
                  <c:v>0.88078709677419353</c:v>
                </c:pt>
                <c:pt idx="5">
                  <c:v>0.85960000000000003</c:v>
                </c:pt>
                <c:pt idx="6">
                  <c:v>0.91320000000000001</c:v>
                </c:pt>
                <c:pt idx="7">
                  <c:v>0.83540000000000003</c:v>
                </c:pt>
                <c:pt idx="8">
                  <c:v>0.69020000000000004</c:v>
                </c:pt>
                <c:pt idx="9">
                  <c:v>0.71779999999999999</c:v>
                </c:pt>
                <c:pt idx="10">
                  <c:v>0.82430000000000003</c:v>
                </c:pt>
              </c:numCache>
            </c:numRef>
          </c:val>
        </c:ser>
        <c:ser>
          <c:idx val="6"/>
          <c:order val="5"/>
          <c:tx>
            <c:strRef>
              <c:f>'RESUMEN OCUP. ANUAL'!$B$16</c:f>
              <c:strCache>
                <c:ptCount val="1"/>
                <c:pt idx="0">
                  <c:v>OCUP. HOTELES PEQ. 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ANUAL'!$C$16:$N$16</c:f>
              <c:numCache>
                <c:formatCode>0.00%</c:formatCode>
                <c:ptCount val="12"/>
                <c:pt idx="0">
                  <c:v>0.76198064516129016</c:v>
                </c:pt>
                <c:pt idx="1">
                  <c:v>0.79592142857142856</c:v>
                </c:pt>
                <c:pt idx="2">
                  <c:v>0.77429677419354848</c:v>
                </c:pt>
                <c:pt idx="3">
                  <c:v>0.70289333333333348</c:v>
                </c:pt>
                <c:pt idx="4">
                  <c:v>0.62850645161290319</c:v>
                </c:pt>
                <c:pt idx="5">
                  <c:v>0.56540333333333348</c:v>
                </c:pt>
                <c:pt idx="6">
                  <c:v>0.67323870967741972</c:v>
                </c:pt>
                <c:pt idx="7">
                  <c:v>0.58727096774193532</c:v>
                </c:pt>
                <c:pt idx="8">
                  <c:v>0.43862666666666666</c:v>
                </c:pt>
                <c:pt idx="9">
                  <c:v>0.45921666666666666</c:v>
                </c:pt>
                <c:pt idx="10">
                  <c:v>0.63796666666666679</c:v>
                </c:pt>
              </c:numCache>
            </c:numRef>
          </c:val>
        </c:ser>
        <c:marker val="1"/>
        <c:axId val="78439552"/>
        <c:axId val="78441472"/>
      </c:lineChart>
      <c:catAx>
        <c:axId val="78439552"/>
        <c:scaling>
          <c:orientation val="minMax"/>
        </c:scaling>
        <c:axPos val="b"/>
        <c:majorGridlines/>
        <c:numFmt formatCode="General" sourceLinked="1"/>
        <c:tickLblPos val="nextTo"/>
        <c:txPr>
          <a:bodyPr rot="0" vert="horz"/>
          <a:lstStyle/>
          <a:p>
            <a:pPr>
              <a:defRPr sz="1400" b="1"/>
            </a:pPr>
            <a:endParaRPr lang="es-MX"/>
          </a:p>
        </c:txPr>
        <c:crossAx val="78441472"/>
        <c:crosses val="autoZero"/>
        <c:auto val="1"/>
        <c:lblAlgn val="ctr"/>
        <c:lblOffset val="100"/>
        <c:tickLblSkip val="1"/>
        <c:tickMarkSkip val="1"/>
      </c:catAx>
      <c:valAx>
        <c:axId val="78441472"/>
        <c:scaling>
          <c:orientation val="minMax"/>
          <c:max val="1"/>
        </c:scaling>
        <c:axPos val="l"/>
        <c:majorGridlines/>
        <c:numFmt formatCode="0.00%" sourceLinked="1"/>
        <c:tickLblPos val="nextTo"/>
        <c:txPr>
          <a:bodyPr rot="0" vert="horz"/>
          <a:lstStyle/>
          <a:p>
            <a:pPr>
              <a:defRPr b="1"/>
            </a:pPr>
            <a:endParaRPr lang="es-MX"/>
          </a:p>
        </c:txPr>
        <c:crossAx val="78439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1.7613880774496334E-2"/>
          <c:y val="0.91185526678789464"/>
          <c:w val="0.90114214958653027"/>
          <c:h val="7.215213866875532E-2"/>
        </c:manualLayout>
      </c:layout>
      <c:txPr>
        <a:bodyPr/>
        <a:lstStyle/>
        <a:p>
          <a:pPr>
            <a:defRPr sz="1200" b="1"/>
          </a:pPr>
          <a:endParaRPr lang="es-MX"/>
        </a:p>
      </c:txPr>
    </c:legend>
    <c:plotVisOnly val="1"/>
    <c:dispBlanksAs val="gap"/>
  </c:chart>
  <c:printSettings>
    <c:headerFooter alignWithMargins="0"/>
    <c:pageMargins b="1" l="0.75000000000001465" r="0.75000000000001465" t="1" header="0" footer="0"/>
    <c:pageSetup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3.jpeg"/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7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image" Target="../media/image3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4" Type="http://schemas.openxmlformats.org/officeDocument/2006/relationships/chart" Target="../charts/chart21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3.jpe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66675</xdr:rowOff>
    </xdr:from>
    <xdr:to>
      <xdr:col>8</xdr:col>
      <xdr:colOff>390525</xdr:colOff>
      <xdr:row>51</xdr:row>
      <xdr:rowOff>0</xdr:rowOff>
    </xdr:to>
    <xdr:sp macro="" textlink="">
      <xdr:nvSpPr>
        <xdr:cNvPr id="1026" name="Rectangle 9"/>
        <xdr:cNvSpPr>
          <a:spLocks noChangeArrowheads="1"/>
        </xdr:cNvSpPr>
      </xdr:nvSpPr>
      <xdr:spPr bwMode="auto">
        <a:xfrm>
          <a:off x="276225" y="228600"/>
          <a:ext cx="6305550" cy="8372475"/>
        </a:xfrm>
        <a:prstGeom prst="rect">
          <a:avLst/>
        </a:prstGeom>
        <a:noFill/>
        <a:ln w="76200" cmpd="tri">
          <a:solidFill>
            <a:srgbClr val="92D05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161925</xdr:colOff>
      <xdr:row>3</xdr:row>
      <xdr:rowOff>123825</xdr:rowOff>
    </xdr:from>
    <xdr:to>
      <xdr:col>7</xdr:col>
      <xdr:colOff>628650</xdr:colOff>
      <xdr:row>14</xdr:row>
      <xdr:rowOff>76200</xdr:rowOff>
    </xdr:to>
    <xdr:pic>
      <xdr:nvPicPr>
        <xdr:cNvPr id="102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609600"/>
          <a:ext cx="5038725" cy="173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66675</xdr:rowOff>
    </xdr:from>
    <xdr:to>
      <xdr:col>3</xdr:col>
      <xdr:colOff>333375</xdr:colOff>
      <xdr:row>4</xdr:row>
      <xdr:rowOff>38100</xdr:rowOff>
    </xdr:to>
    <xdr:pic>
      <xdr:nvPicPr>
        <xdr:cNvPr id="1433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286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66675</xdr:rowOff>
    </xdr:from>
    <xdr:to>
      <xdr:col>3</xdr:col>
      <xdr:colOff>333375</xdr:colOff>
      <xdr:row>4</xdr:row>
      <xdr:rowOff>38100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28600"/>
          <a:ext cx="19526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13</xdr:row>
      <xdr:rowOff>85723</xdr:rowOff>
    </xdr:from>
    <xdr:to>
      <xdr:col>7</xdr:col>
      <xdr:colOff>733424</xdr:colOff>
      <xdr:row>28</xdr:row>
      <xdr:rowOff>9525</xdr:rowOff>
    </xdr:to>
    <xdr:graphicFrame macro="">
      <xdr:nvGraphicFramePr>
        <xdr:cNvPr id="1638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76200</xdr:rowOff>
    </xdr:from>
    <xdr:to>
      <xdr:col>2</xdr:col>
      <xdr:colOff>742950</xdr:colOff>
      <xdr:row>3</xdr:row>
      <xdr:rowOff>142875</xdr:rowOff>
    </xdr:to>
    <xdr:pic>
      <xdr:nvPicPr>
        <xdr:cNvPr id="1638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762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9524</xdr:colOff>
      <xdr:row>39</xdr:row>
      <xdr:rowOff>0</xdr:rowOff>
    </xdr:from>
    <xdr:to>
      <xdr:col>7</xdr:col>
      <xdr:colOff>742949</xdr:colOff>
      <xdr:row>53</xdr:row>
      <xdr:rowOff>95251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38100</xdr:rowOff>
    </xdr:from>
    <xdr:to>
      <xdr:col>4</xdr:col>
      <xdr:colOff>142875</xdr:colOff>
      <xdr:row>4</xdr:row>
      <xdr:rowOff>85725</xdr:rowOff>
    </xdr:to>
    <xdr:pic>
      <xdr:nvPicPr>
        <xdr:cNvPr id="1945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2000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66674</xdr:rowOff>
    </xdr:from>
    <xdr:to>
      <xdr:col>11</xdr:col>
      <xdr:colOff>495300</xdr:colOff>
      <xdr:row>48</xdr:row>
      <xdr:rowOff>152399</xdr:rowOff>
    </xdr:to>
    <xdr:graphicFrame macro="">
      <xdr:nvGraphicFramePr>
        <xdr:cNvPr id="204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1</xdr:row>
      <xdr:rowOff>190500</xdr:rowOff>
    </xdr:from>
    <xdr:to>
      <xdr:col>3</xdr:col>
      <xdr:colOff>504825</xdr:colOff>
      <xdr:row>3</xdr:row>
      <xdr:rowOff>285750</xdr:rowOff>
    </xdr:to>
    <xdr:pic>
      <xdr:nvPicPr>
        <xdr:cNvPr id="2048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475" y="3524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6</xdr:row>
      <xdr:rowOff>0</xdr:rowOff>
    </xdr:from>
    <xdr:to>
      <xdr:col>12</xdr:col>
      <xdr:colOff>676275</xdr:colOff>
      <xdr:row>35</xdr:row>
      <xdr:rowOff>152400</xdr:rowOff>
    </xdr:to>
    <xdr:graphicFrame macro="">
      <xdr:nvGraphicFramePr>
        <xdr:cNvPr id="22529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114300</xdr:colOff>
      <xdr:row>0</xdr:row>
      <xdr:rowOff>76200</xdr:rowOff>
    </xdr:from>
    <xdr:to>
      <xdr:col>4</xdr:col>
      <xdr:colOff>38100</xdr:colOff>
      <xdr:row>3</xdr:row>
      <xdr:rowOff>123825</xdr:rowOff>
    </xdr:to>
    <xdr:pic>
      <xdr:nvPicPr>
        <xdr:cNvPr id="22530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" y="762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5</xdr:row>
      <xdr:rowOff>142875</xdr:rowOff>
    </xdr:from>
    <xdr:to>
      <xdr:col>11</xdr:col>
      <xdr:colOff>657225</xdr:colOff>
      <xdr:row>35</xdr:row>
      <xdr:rowOff>161924</xdr:rowOff>
    </xdr:to>
    <xdr:graphicFrame macro="">
      <xdr:nvGraphicFramePr>
        <xdr:cNvPr id="2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114300</xdr:colOff>
      <xdr:row>0</xdr:row>
      <xdr:rowOff>76200</xdr:rowOff>
    </xdr:from>
    <xdr:to>
      <xdr:col>4</xdr:col>
      <xdr:colOff>38100</xdr:colOff>
      <xdr:row>3</xdr:row>
      <xdr:rowOff>123825</xdr:rowOff>
    </xdr:to>
    <xdr:pic>
      <xdr:nvPicPr>
        <xdr:cNvPr id="3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" y="762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47625</xdr:rowOff>
    </xdr:from>
    <xdr:to>
      <xdr:col>3</xdr:col>
      <xdr:colOff>533400</xdr:colOff>
      <xdr:row>4</xdr:row>
      <xdr:rowOff>19050</xdr:rowOff>
    </xdr:to>
    <xdr:pic>
      <xdr:nvPicPr>
        <xdr:cNvPr id="26625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20955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47625</xdr:rowOff>
    </xdr:from>
    <xdr:to>
      <xdr:col>3</xdr:col>
      <xdr:colOff>533400</xdr:colOff>
      <xdr:row>4</xdr:row>
      <xdr:rowOff>19050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209550"/>
          <a:ext cx="20193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66675</xdr:rowOff>
    </xdr:from>
    <xdr:to>
      <xdr:col>5</xdr:col>
      <xdr:colOff>47625</xdr:colOff>
      <xdr:row>3</xdr:row>
      <xdr:rowOff>114300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6667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0</xdr:row>
      <xdr:rowOff>76200</xdr:rowOff>
    </xdr:from>
    <xdr:to>
      <xdr:col>6</xdr:col>
      <xdr:colOff>28575</xdr:colOff>
      <xdr:row>3</xdr:row>
      <xdr:rowOff>0</xdr:rowOff>
    </xdr:to>
    <xdr:pic>
      <xdr:nvPicPr>
        <xdr:cNvPr id="205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33850" y="76200"/>
          <a:ext cx="2000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66675</xdr:rowOff>
    </xdr:from>
    <xdr:to>
      <xdr:col>5</xdr:col>
      <xdr:colOff>47625</xdr:colOff>
      <xdr:row>3</xdr:row>
      <xdr:rowOff>114300</xdr:rowOff>
    </xdr:to>
    <xdr:pic>
      <xdr:nvPicPr>
        <xdr:cNvPr id="27649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6667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7</xdr:row>
      <xdr:rowOff>104775</xdr:rowOff>
    </xdr:from>
    <xdr:to>
      <xdr:col>11</xdr:col>
      <xdr:colOff>371475</xdr:colOff>
      <xdr:row>36</xdr:row>
      <xdr:rowOff>123825</xdr:rowOff>
    </xdr:to>
    <xdr:graphicFrame macro="">
      <xdr:nvGraphicFramePr>
        <xdr:cNvPr id="286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733425</xdr:colOff>
      <xdr:row>2</xdr:row>
      <xdr:rowOff>95250</xdr:rowOff>
    </xdr:from>
    <xdr:to>
      <xdr:col>3</xdr:col>
      <xdr:colOff>466725</xdr:colOff>
      <xdr:row>4</xdr:row>
      <xdr:rowOff>190500</xdr:rowOff>
    </xdr:to>
    <xdr:pic>
      <xdr:nvPicPr>
        <xdr:cNvPr id="28674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" y="4191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600074</xdr:colOff>
      <xdr:row>1</xdr:row>
      <xdr:rowOff>114300</xdr:rowOff>
    </xdr:from>
    <xdr:to>
      <xdr:col>5</xdr:col>
      <xdr:colOff>123824</xdr:colOff>
      <xdr:row>4</xdr:row>
      <xdr:rowOff>92599</xdr:rowOff>
    </xdr:to>
    <xdr:pic>
      <xdr:nvPicPr>
        <xdr:cNvPr id="3072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4" y="276225"/>
          <a:ext cx="2619375" cy="77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600074</xdr:colOff>
      <xdr:row>1</xdr:row>
      <xdr:rowOff>114300</xdr:rowOff>
    </xdr:from>
    <xdr:to>
      <xdr:col>5</xdr:col>
      <xdr:colOff>123824</xdr:colOff>
      <xdr:row>4</xdr:row>
      <xdr:rowOff>92599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4" y="276225"/>
          <a:ext cx="2619375" cy="77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19050</xdr:rowOff>
    </xdr:from>
    <xdr:to>
      <xdr:col>3</xdr:col>
      <xdr:colOff>66675</xdr:colOff>
      <xdr:row>3</xdr:row>
      <xdr:rowOff>114300</xdr:rowOff>
    </xdr:to>
    <xdr:pic>
      <xdr:nvPicPr>
        <xdr:cNvPr id="31746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18097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4</xdr:row>
      <xdr:rowOff>209550</xdr:rowOff>
    </xdr:from>
    <xdr:to>
      <xdr:col>11</xdr:col>
      <xdr:colOff>523875</xdr:colOff>
      <xdr:row>37</xdr:row>
      <xdr:rowOff>0</xdr:rowOff>
    </xdr:to>
    <xdr:graphicFrame macro="">
      <xdr:nvGraphicFramePr>
        <xdr:cNvPr id="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152400</xdr:rowOff>
    </xdr:from>
    <xdr:to>
      <xdr:col>2</xdr:col>
      <xdr:colOff>866775</xdr:colOff>
      <xdr:row>4</xdr:row>
      <xdr:rowOff>114300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1524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152400</xdr:rowOff>
    </xdr:from>
    <xdr:to>
      <xdr:col>2</xdr:col>
      <xdr:colOff>866775</xdr:colOff>
      <xdr:row>4</xdr:row>
      <xdr:rowOff>114300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1524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19051</xdr:colOff>
      <xdr:row>10</xdr:row>
      <xdr:rowOff>9525</xdr:rowOff>
    </xdr:from>
    <xdr:to>
      <xdr:col>10</xdr:col>
      <xdr:colOff>752476</xdr:colOff>
      <xdr:row>24</xdr:row>
      <xdr:rowOff>142875</xdr:rowOff>
    </xdr:to>
    <xdr:graphicFrame macro="">
      <xdr:nvGraphicFramePr>
        <xdr:cNvPr id="10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323850</xdr:colOff>
      <xdr:row>40</xdr:row>
      <xdr:rowOff>28575</xdr:rowOff>
    </xdr:from>
    <xdr:to>
      <xdr:col>10</xdr:col>
      <xdr:colOff>742949</xdr:colOff>
      <xdr:row>60</xdr:row>
      <xdr:rowOff>19050</xdr:rowOff>
    </xdr:to>
    <xdr:graphicFrame macro="">
      <xdr:nvGraphicFramePr>
        <xdr:cNvPr id="11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200025</xdr:colOff>
      <xdr:row>0</xdr:row>
      <xdr:rowOff>47625</xdr:rowOff>
    </xdr:from>
    <xdr:to>
      <xdr:col>2</xdr:col>
      <xdr:colOff>2019300</xdr:colOff>
      <xdr:row>4</xdr:row>
      <xdr:rowOff>66675</xdr:rowOff>
    </xdr:to>
    <xdr:pic>
      <xdr:nvPicPr>
        <xdr:cNvPr id="1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47625"/>
          <a:ext cx="20193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67</xdr:row>
      <xdr:rowOff>0</xdr:rowOff>
    </xdr:from>
    <xdr:to>
      <xdr:col>10</xdr:col>
      <xdr:colOff>752475</xdr:colOff>
      <xdr:row>79</xdr:row>
      <xdr:rowOff>171450</xdr:rowOff>
    </xdr:to>
    <xdr:graphicFrame macro="">
      <xdr:nvGraphicFramePr>
        <xdr:cNvPr id="1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1819275</xdr:colOff>
      <xdr:row>0</xdr:row>
      <xdr:rowOff>85725</xdr:rowOff>
    </xdr:from>
    <xdr:to>
      <xdr:col>3</xdr:col>
      <xdr:colOff>504825</xdr:colOff>
      <xdr:row>4</xdr:row>
      <xdr:rowOff>123825</xdr:rowOff>
    </xdr:to>
    <xdr:pic>
      <xdr:nvPicPr>
        <xdr:cNvPr id="38914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7400" y="857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31</xdr:row>
      <xdr:rowOff>47626</xdr:rowOff>
    </xdr:from>
    <xdr:to>
      <xdr:col>6</xdr:col>
      <xdr:colOff>38100</xdr:colOff>
      <xdr:row>49</xdr:row>
      <xdr:rowOff>0</xdr:rowOff>
    </xdr:to>
    <xdr:graphicFrame macro="">
      <xdr:nvGraphicFramePr>
        <xdr:cNvPr id="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1819275</xdr:colOff>
      <xdr:row>0</xdr:row>
      <xdr:rowOff>85725</xdr:rowOff>
    </xdr:from>
    <xdr:to>
      <xdr:col>3</xdr:col>
      <xdr:colOff>504825</xdr:colOff>
      <xdr:row>4</xdr:row>
      <xdr:rowOff>123825</xdr:rowOff>
    </xdr:to>
    <xdr:pic>
      <xdr:nvPicPr>
        <xdr:cNvPr id="5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7400" y="857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0</xdr:row>
      <xdr:rowOff>76200</xdr:rowOff>
    </xdr:from>
    <xdr:to>
      <xdr:col>6</xdr:col>
      <xdr:colOff>28575</xdr:colOff>
      <xdr:row>3</xdr:row>
      <xdr:rowOff>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6200"/>
          <a:ext cx="2000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9525</xdr:rowOff>
    </xdr:from>
    <xdr:to>
      <xdr:col>10</xdr:col>
      <xdr:colOff>504825</xdr:colOff>
      <xdr:row>40</xdr:row>
      <xdr:rowOff>0</xdr:rowOff>
    </xdr:to>
    <xdr:graphicFrame macro="">
      <xdr:nvGraphicFramePr>
        <xdr:cNvPr id="4097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23</xdr:row>
      <xdr:rowOff>9525</xdr:rowOff>
    </xdr:from>
    <xdr:to>
      <xdr:col>10</xdr:col>
      <xdr:colOff>504825</xdr:colOff>
      <xdr:row>40</xdr:row>
      <xdr:rowOff>0</xdr:rowOff>
    </xdr:to>
    <xdr:graphicFrame macro="">
      <xdr:nvGraphicFramePr>
        <xdr:cNvPr id="5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533401</xdr:colOff>
      <xdr:row>23</xdr:row>
      <xdr:rowOff>9525</xdr:rowOff>
    </xdr:from>
    <xdr:to>
      <xdr:col>19</xdr:col>
      <xdr:colOff>447676</xdr:colOff>
      <xdr:row>40</xdr:row>
      <xdr:rowOff>0</xdr:rowOff>
    </xdr:to>
    <xdr:graphicFrame macro="">
      <xdr:nvGraphicFramePr>
        <xdr:cNvPr id="6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295276</xdr:colOff>
      <xdr:row>1</xdr:row>
      <xdr:rowOff>95250</xdr:rowOff>
    </xdr:from>
    <xdr:to>
      <xdr:col>7</xdr:col>
      <xdr:colOff>285751</xdr:colOff>
      <xdr:row>4</xdr:row>
      <xdr:rowOff>219075</xdr:rowOff>
    </xdr:to>
    <xdr:pic>
      <xdr:nvPicPr>
        <xdr:cNvPr id="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42951" y="257175"/>
          <a:ext cx="24384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</xdr:row>
      <xdr:rowOff>85725</xdr:rowOff>
    </xdr:from>
    <xdr:to>
      <xdr:col>3</xdr:col>
      <xdr:colOff>609600</xdr:colOff>
      <xdr:row>5</xdr:row>
      <xdr:rowOff>133350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409575"/>
          <a:ext cx="20193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104774</xdr:colOff>
      <xdr:row>7</xdr:row>
      <xdr:rowOff>9524</xdr:rowOff>
    </xdr:from>
    <xdr:to>
      <xdr:col>15</xdr:col>
      <xdr:colOff>504826</xdr:colOff>
      <xdr:row>21</xdr:row>
      <xdr:rowOff>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85725</xdr:colOff>
      <xdr:row>21</xdr:row>
      <xdr:rowOff>142875</xdr:rowOff>
    </xdr:from>
    <xdr:to>
      <xdr:col>15</xdr:col>
      <xdr:colOff>485777</xdr:colOff>
      <xdr:row>35</xdr:row>
      <xdr:rowOff>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3</xdr:row>
      <xdr:rowOff>123825</xdr:rowOff>
    </xdr:from>
    <xdr:to>
      <xdr:col>3</xdr:col>
      <xdr:colOff>590550</xdr:colOff>
      <xdr:row>7</xdr:row>
      <xdr:rowOff>85725</xdr:rowOff>
    </xdr:to>
    <xdr:pic>
      <xdr:nvPicPr>
        <xdr:cNvPr id="7169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6096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0</xdr:rowOff>
    </xdr:from>
    <xdr:to>
      <xdr:col>30</xdr:col>
      <xdr:colOff>38100</xdr:colOff>
      <xdr:row>0</xdr:row>
      <xdr:rowOff>0</xdr:rowOff>
    </xdr:to>
    <xdr:graphicFrame macro="">
      <xdr:nvGraphicFramePr>
        <xdr:cNvPr id="8193" name="Chart 1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257175</xdr:colOff>
      <xdr:row>0</xdr:row>
      <xdr:rowOff>0</xdr:rowOff>
    </xdr:from>
    <xdr:to>
      <xdr:col>30</xdr:col>
      <xdr:colOff>38100</xdr:colOff>
      <xdr:row>0</xdr:row>
      <xdr:rowOff>0</xdr:rowOff>
    </xdr:to>
    <xdr:graphicFrame macro="">
      <xdr:nvGraphicFramePr>
        <xdr:cNvPr id="8194" name="Chart 17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197156</xdr:colOff>
      <xdr:row>0</xdr:row>
      <xdr:rowOff>134784</xdr:rowOff>
    </xdr:from>
    <xdr:to>
      <xdr:col>3</xdr:col>
      <xdr:colOff>178070</xdr:colOff>
      <xdr:row>3</xdr:row>
      <xdr:rowOff>184355</xdr:rowOff>
    </xdr:to>
    <xdr:pic>
      <xdr:nvPicPr>
        <xdr:cNvPr id="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7156" y="134784"/>
          <a:ext cx="3330027" cy="930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304799</xdr:colOff>
      <xdr:row>14</xdr:row>
      <xdr:rowOff>142875</xdr:rowOff>
    </xdr:from>
    <xdr:to>
      <xdr:col>32</xdr:col>
      <xdr:colOff>727177</xdr:colOff>
      <xdr:row>87</xdr:row>
      <xdr:rowOff>104775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17</xdr:row>
      <xdr:rowOff>123826</xdr:rowOff>
    </xdr:from>
    <xdr:to>
      <xdr:col>14</xdr:col>
      <xdr:colOff>933450</xdr:colOff>
      <xdr:row>43</xdr:row>
      <xdr:rowOff>0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202407</xdr:colOff>
      <xdr:row>1</xdr:row>
      <xdr:rowOff>63499</xdr:rowOff>
    </xdr:from>
    <xdr:to>
      <xdr:col>2</xdr:col>
      <xdr:colOff>752475</xdr:colOff>
      <xdr:row>4</xdr:row>
      <xdr:rowOff>85725</xdr:rowOff>
    </xdr:to>
    <xdr:pic>
      <xdr:nvPicPr>
        <xdr:cNvPr id="3" name="Picture 351" descr="logo nuevo espa–ol_low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1482" y="396874"/>
          <a:ext cx="2778918" cy="946151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9</xdr:row>
      <xdr:rowOff>104775</xdr:rowOff>
    </xdr:from>
    <xdr:to>
      <xdr:col>15</xdr:col>
      <xdr:colOff>752475</xdr:colOff>
      <xdr:row>24</xdr:row>
      <xdr:rowOff>142875</xdr:rowOff>
    </xdr:to>
    <xdr:graphicFrame macro="">
      <xdr:nvGraphicFramePr>
        <xdr:cNvPr id="12289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0</xdr:row>
      <xdr:rowOff>123825</xdr:rowOff>
    </xdr:from>
    <xdr:to>
      <xdr:col>4</xdr:col>
      <xdr:colOff>123825</xdr:colOff>
      <xdr:row>2</xdr:row>
      <xdr:rowOff>333375</xdr:rowOff>
    </xdr:to>
    <xdr:pic>
      <xdr:nvPicPr>
        <xdr:cNvPr id="12290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2425" y="447675"/>
          <a:ext cx="24193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16</xdr:col>
      <xdr:colOff>9525</xdr:colOff>
      <xdr:row>49</xdr:row>
      <xdr:rowOff>38100</xdr:rowOff>
    </xdr:to>
    <xdr:graphicFrame macro="">
      <xdr:nvGraphicFramePr>
        <xdr:cNvPr id="4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NINESTADIS\Mis%20Documentos\2004%20OCUPACI&#211;N%20HOTELES\DICIEMBRE%202004\RESUMEN%20DE%20OCUPACION%20R.M.%20DICIEMBRE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NINESTADIS\Users\Marina\Documents\Mis%20Documentos\BAROMETROS\2010%20BAR&#211;METROS\BAROMETRO%20TUR&#205;STICO%20RIVIERA%20MAYA%20DICIEMBRE%20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2">
          <cell r="A12" t="str">
            <v>OCUPACION GENERAL</v>
          </cell>
          <cell r="B12">
            <v>0.77890000000000004</v>
          </cell>
          <cell r="C12">
            <v>0.78469999999999995</v>
          </cell>
          <cell r="D12">
            <v>0.82020000000000004</v>
          </cell>
          <cell r="E12">
            <v>0.84030000000000005</v>
          </cell>
          <cell r="F12">
            <v>0.86739999999999995</v>
          </cell>
          <cell r="G12">
            <v>0.83509999999999995</v>
          </cell>
          <cell r="H12">
            <v>0.83230000000000004</v>
          </cell>
          <cell r="I12">
            <v>0.84079999999999999</v>
          </cell>
          <cell r="J12">
            <v>0.85129999999999995</v>
          </cell>
          <cell r="K12">
            <v>0.83120000000000005</v>
          </cell>
          <cell r="L12">
            <v>0.81159999999999999</v>
          </cell>
          <cell r="M12">
            <v>0.80530000000000002</v>
          </cell>
          <cell r="N12">
            <v>0.75929999999999997</v>
          </cell>
          <cell r="O12">
            <v>0.72360000000000002</v>
          </cell>
          <cell r="P12">
            <v>0.70989999999999998</v>
          </cell>
          <cell r="Q12">
            <v>0.70750000000000002</v>
          </cell>
          <cell r="R12">
            <v>0.72199999999999998</v>
          </cell>
          <cell r="S12">
            <v>0.75119999999999998</v>
          </cell>
          <cell r="T12">
            <v>0.78559999999999997</v>
          </cell>
          <cell r="U12">
            <v>0.80810000000000004</v>
          </cell>
          <cell r="V12">
            <v>0.81289999999999996</v>
          </cell>
          <cell r="W12">
            <v>0.84119999999999995</v>
          </cell>
          <cell r="X12">
            <v>0.84399999999999997</v>
          </cell>
          <cell r="Y12">
            <v>0.8357</v>
          </cell>
          <cell r="Z12">
            <v>0.81769999999999998</v>
          </cell>
          <cell r="AA12">
            <v>0.85909999999999997</v>
          </cell>
          <cell r="AB12">
            <v>0.91990000000000005</v>
          </cell>
          <cell r="AC12">
            <v>0.95840000000000003</v>
          </cell>
          <cell r="AD12">
            <v>0.97550000000000003</v>
          </cell>
          <cell r="AE12">
            <v>0.97330000000000005</v>
          </cell>
          <cell r="AF12">
            <v>0.96060000000000001</v>
          </cell>
        </row>
        <row r="13">
          <cell r="A13" t="str">
            <v>OCUPACION PLAYACAR</v>
          </cell>
          <cell r="B13">
            <v>0.82430000000000003</v>
          </cell>
          <cell r="C13">
            <v>0.82589999999999997</v>
          </cell>
          <cell r="D13">
            <v>0.89359999999999995</v>
          </cell>
          <cell r="E13">
            <v>0.89200000000000002</v>
          </cell>
          <cell r="F13">
            <v>0.8992</v>
          </cell>
          <cell r="G13">
            <v>0.88439999999999996</v>
          </cell>
          <cell r="H13">
            <v>0.83350000000000002</v>
          </cell>
          <cell r="I13">
            <v>0.88109999999999999</v>
          </cell>
          <cell r="J13">
            <v>0.88619999999999999</v>
          </cell>
          <cell r="K13">
            <v>0.87639999999999996</v>
          </cell>
          <cell r="L13">
            <v>0.8901</v>
          </cell>
          <cell r="M13">
            <v>0.91149999999999998</v>
          </cell>
          <cell r="N13">
            <v>0.85150000000000003</v>
          </cell>
          <cell r="O13">
            <v>0.83089999999999997</v>
          </cell>
          <cell r="P13">
            <v>0.82299999999999995</v>
          </cell>
          <cell r="Q13">
            <v>0.79649999999999999</v>
          </cell>
          <cell r="R13">
            <v>0.84019999999999995</v>
          </cell>
          <cell r="S13">
            <v>0.86780000000000002</v>
          </cell>
          <cell r="T13">
            <v>0.88580000000000003</v>
          </cell>
          <cell r="U13">
            <v>0.87129999999999996</v>
          </cell>
          <cell r="V13">
            <v>0.87949999999999995</v>
          </cell>
          <cell r="W13">
            <v>0.91310000000000002</v>
          </cell>
          <cell r="X13">
            <v>0.88929999999999998</v>
          </cell>
          <cell r="Y13">
            <v>0.85070000000000001</v>
          </cell>
          <cell r="Z13">
            <v>0.83660000000000001</v>
          </cell>
          <cell r="AA13">
            <v>0.86470000000000002</v>
          </cell>
          <cell r="AB13">
            <v>0.95199999999999996</v>
          </cell>
          <cell r="AC13">
            <v>0.97309999999999997</v>
          </cell>
          <cell r="AD13">
            <v>0.97470000000000001</v>
          </cell>
          <cell r="AE13">
            <v>0.98829999999999996</v>
          </cell>
          <cell r="AF13">
            <v>0.96960000000000002</v>
          </cell>
        </row>
        <row r="14">
          <cell r="A14" t="str">
            <v>OCUPACION PLAYA DEL CARMEN</v>
          </cell>
          <cell r="B14">
            <v>0.73499999999999999</v>
          </cell>
          <cell r="C14">
            <v>0.73540000000000005</v>
          </cell>
          <cell r="D14">
            <v>0.75739999999999996</v>
          </cell>
          <cell r="E14">
            <v>0.75900000000000001</v>
          </cell>
          <cell r="F14">
            <v>0.77270000000000005</v>
          </cell>
          <cell r="G14">
            <v>0.75180000000000002</v>
          </cell>
          <cell r="H14">
            <v>0.73380000000000001</v>
          </cell>
          <cell r="I14">
            <v>0.7288</v>
          </cell>
          <cell r="J14">
            <v>0.73060000000000003</v>
          </cell>
          <cell r="K14">
            <v>0.74660000000000004</v>
          </cell>
          <cell r="L14">
            <v>0.75870000000000004</v>
          </cell>
          <cell r="M14">
            <v>0.77600000000000002</v>
          </cell>
          <cell r="N14">
            <v>0.71460000000000001</v>
          </cell>
          <cell r="O14">
            <v>0.65839999999999999</v>
          </cell>
          <cell r="P14">
            <v>0.64</v>
          </cell>
          <cell r="Q14">
            <v>0.6331</v>
          </cell>
          <cell r="R14">
            <v>0.65359999999999996</v>
          </cell>
          <cell r="S14">
            <v>0.69889999999999997</v>
          </cell>
          <cell r="T14">
            <v>0.76949999999999996</v>
          </cell>
          <cell r="U14">
            <v>0.77539999999999998</v>
          </cell>
          <cell r="V14">
            <v>0.7591</v>
          </cell>
          <cell r="W14">
            <v>0.80349999999999999</v>
          </cell>
          <cell r="X14">
            <v>0.82589999999999997</v>
          </cell>
          <cell r="Y14">
            <v>0.84799999999999998</v>
          </cell>
          <cell r="Z14">
            <v>0.87929999999999997</v>
          </cell>
          <cell r="AA14">
            <v>0.89370000000000005</v>
          </cell>
          <cell r="AB14">
            <v>0.9415</v>
          </cell>
          <cell r="AC14">
            <v>0.97040000000000004</v>
          </cell>
          <cell r="AD14">
            <v>0.96440000000000003</v>
          </cell>
          <cell r="AE14">
            <v>0.97340000000000004</v>
          </cell>
          <cell r="AF14">
            <v>0.97670000000000001</v>
          </cell>
        </row>
        <row r="15">
          <cell r="A15" t="str">
            <v>OCUPACION PLAN EUROPEO</v>
          </cell>
          <cell r="B15">
            <v>0.72130000000000005</v>
          </cell>
          <cell r="C15">
            <v>0.70579999999999998</v>
          </cell>
          <cell r="D15">
            <v>0.70879999999999999</v>
          </cell>
          <cell r="E15">
            <v>0.72470000000000001</v>
          </cell>
          <cell r="F15">
            <v>0.71479999999999999</v>
          </cell>
          <cell r="G15">
            <v>0.69</v>
          </cell>
          <cell r="H15">
            <v>0.66710000000000003</v>
          </cell>
          <cell r="I15">
            <v>0.66810000000000003</v>
          </cell>
          <cell r="J15">
            <v>0.6804</v>
          </cell>
          <cell r="K15">
            <v>0.6895</v>
          </cell>
          <cell r="L15">
            <v>0.70320000000000005</v>
          </cell>
          <cell r="M15">
            <v>0.70309999999999995</v>
          </cell>
          <cell r="N15">
            <v>0.68369999999999997</v>
          </cell>
          <cell r="O15">
            <v>0.63249999999999995</v>
          </cell>
          <cell r="P15">
            <v>0.62470000000000003</v>
          </cell>
          <cell r="Q15">
            <v>0.63460000000000005</v>
          </cell>
          <cell r="R15">
            <v>0.64639999999999997</v>
          </cell>
          <cell r="S15">
            <v>0.60880000000000001</v>
          </cell>
          <cell r="T15">
            <v>0.65329999999999999</v>
          </cell>
          <cell r="U15">
            <v>0.69130000000000003</v>
          </cell>
          <cell r="V15">
            <v>0.70499999999999996</v>
          </cell>
          <cell r="W15">
            <v>0.73909999999999998</v>
          </cell>
          <cell r="X15">
            <v>0.7792</v>
          </cell>
          <cell r="Y15">
            <v>0.80740000000000001</v>
          </cell>
          <cell r="Z15">
            <v>0.83440000000000003</v>
          </cell>
          <cell r="AA15">
            <v>0.86150000000000004</v>
          </cell>
          <cell r="AB15">
            <v>0.89629999999999999</v>
          </cell>
          <cell r="AC15">
            <v>0.93689999999999996</v>
          </cell>
          <cell r="AD15">
            <v>0.92520000000000002</v>
          </cell>
          <cell r="AE15">
            <v>0.94020000000000004</v>
          </cell>
          <cell r="AF15">
            <v>0.92769999999999997</v>
          </cell>
        </row>
        <row r="16">
          <cell r="A16" t="str">
            <v>OCUPACION TODO INCLUIDO</v>
          </cell>
          <cell r="B16">
            <v>0.78969999999999996</v>
          </cell>
          <cell r="C16">
            <v>0.80879999999999996</v>
          </cell>
          <cell r="D16">
            <v>0.84089999999999998</v>
          </cell>
          <cell r="E16">
            <v>0.86229999999999996</v>
          </cell>
          <cell r="F16">
            <v>0.89400000000000002</v>
          </cell>
          <cell r="G16">
            <v>0.85980000000000001</v>
          </cell>
          <cell r="H16">
            <v>0.8619</v>
          </cell>
          <cell r="I16">
            <v>0.87219999999999998</v>
          </cell>
          <cell r="J16">
            <v>0.88139999999999996</v>
          </cell>
          <cell r="K16">
            <v>0.85580000000000001</v>
          </cell>
          <cell r="L16">
            <v>0.83160000000000001</v>
          </cell>
          <cell r="M16">
            <v>0.82350000000000001</v>
          </cell>
          <cell r="N16">
            <v>0.77590000000000003</v>
          </cell>
          <cell r="O16">
            <v>0.74319999999999997</v>
          </cell>
          <cell r="P16">
            <v>0.72870000000000001</v>
          </cell>
          <cell r="Q16">
            <v>0.72489999999999999</v>
          </cell>
          <cell r="R16">
            <v>0.74070000000000003</v>
          </cell>
          <cell r="S16">
            <v>0.78049999999999997</v>
          </cell>
          <cell r="T16">
            <v>0.8115</v>
          </cell>
          <cell r="U16">
            <v>0.83009999999999995</v>
          </cell>
          <cell r="V16">
            <v>0.83389999999999997</v>
          </cell>
          <cell r="W16">
            <v>0.86019999999999996</v>
          </cell>
          <cell r="X16">
            <v>0.85570000000000002</v>
          </cell>
          <cell r="Y16">
            <v>0.8921</v>
          </cell>
          <cell r="Z16">
            <v>0.81369999999999998</v>
          </cell>
          <cell r="AA16">
            <v>0.85740000000000005</v>
          </cell>
          <cell r="AB16">
            <v>0.92490000000000006</v>
          </cell>
          <cell r="AC16">
            <v>0.96230000000000004</v>
          </cell>
          <cell r="AD16">
            <v>0.98450000000000004</v>
          </cell>
          <cell r="AE16">
            <v>0.9798</v>
          </cell>
          <cell r="AF16">
            <v>0.96660000000000001</v>
          </cell>
        </row>
        <row r="17">
          <cell r="A17" t="str">
            <v>OCUP. HOTELES PEQ. (menos 60 Hab.)</v>
          </cell>
          <cell r="B17">
            <v>0.60389999999999999</v>
          </cell>
          <cell r="C17">
            <v>0.55469999999999997</v>
          </cell>
          <cell r="D17">
            <v>0.56200000000000006</v>
          </cell>
          <cell r="E17">
            <v>0.5857</v>
          </cell>
          <cell r="F17">
            <v>0.57199999999999995</v>
          </cell>
          <cell r="G17">
            <v>0.52139999999999997</v>
          </cell>
          <cell r="H17">
            <v>0.49270000000000003</v>
          </cell>
          <cell r="I17">
            <v>0.48459999999999998</v>
          </cell>
          <cell r="J17">
            <v>0.49409999999999998</v>
          </cell>
          <cell r="K17">
            <v>0.52659999999999996</v>
          </cell>
          <cell r="L17">
            <v>0.55979999999999996</v>
          </cell>
          <cell r="M17">
            <v>0.58550000000000002</v>
          </cell>
          <cell r="N17">
            <v>0.52880000000000005</v>
          </cell>
          <cell r="O17">
            <v>0.46800000000000003</v>
          </cell>
          <cell r="P17">
            <v>0.45669999999999999</v>
          </cell>
          <cell r="Q17">
            <v>0.46879999999999999</v>
          </cell>
          <cell r="R17">
            <v>0.4844</v>
          </cell>
          <cell r="S17">
            <v>0.52239999999999998</v>
          </cell>
          <cell r="T17">
            <v>0.5917</v>
          </cell>
          <cell r="U17">
            <v>0.56850000000000001</v>
          </cell>
          <cell r="V17">
            <v>0.5706</v>
          </cell>
          <cell r="W17">
            <v>0.63190000000000002</v>
          </cell>
          <cell r="X17">
            <v>0.70140000000000002</v>
          </cell>
          <cell r="Y17">
            <v>0.75600000000000001</v>
          </cell>
          <cell r="Z17">
            <v>0.80469999999999997</v>
          </cell>
          <cell r="AA17">
            <v>0.85170000000000001</v>
          </cell>
          <cell r="AB17">
            <v>0.9163</v>
          </cell>
          <cell r="AC17">
            <v>0.94820000000000004</v>
          </cell>
          <cell r="AD17">
            <v>0.9284</v>
          </cell>
          <cell r="AE17">
            <v>0.95069999999999999</v>
          </cell>
          <cell r="AF17">
            <v>0.95140000000000002</v>
          </cell>
        </row>
        <row r="18">
          <cell r="A18" t="str">
            <v>RESTO DE HOTELES</v>
          </cell>
          <cell r="B18">
            <v>0.72230000000000005</v>
          </cell>
          <cell r="C18">
            <v>0.70520000000000005</v>
          </cell>
          <cell r="D18">
            <v>0.71209999999999996</v>
          </cell>
          <cell r="E18">
            <v>0.72150000000000003</v>
          </cell>
          <cell r="F18">
            <v>0.72040000000000004</v>
          </cell>
          <cell r="G18">
            <v>0.70089999999999997</v>
          </cell>
          <cell r="H18">
            <v>0.67269999999999996</v>
          </cell>
          <cell r="I18">
            <v>0.66749999999999998</v>
          </cell>
          <cell r="J18">
            <v>0.68540000000000001</v>
          </cell>
          <cell r="K18">
            <v>0.69669999999999999</v>
          </cell>
          <cell r="L18">
            <v>0.70499999999999996</v>
          </cell>
          <cell r="M18">
            <v>0.70699999999999996</v>
          </cell>
          <cell r="N18">
            <v>0.66900000000000004</v>
          </cell>
          <cell r="O18">
            <v>0.62109999999999999</v>
          </cell>
          <cell r="P18">
            <v>0.60850000000000004</v>
          </cell>
          <cell r="Q18">
            <v>0.61450000000000005</v>
          </cell>
          <cell r="R18">
            <v>0.621</v>
          </cell>
          <cell r="S18">
            <v>0.59409999999999996</v>
          </cell>
          <cell r="T18">
            <v>0.6401</v>
          </cell>
          <cell r="U18">
            <v>0.68440000000000001</v>
          </cell>
          <cell r="V18">
            <v>0.70220000000000005</v>
          </cell>
          <cell r="W18">
            <v>0.73909999999999998</v>
          </cell>
          <cell r="X18">
            <v>0.78249999999999997</v>
          </cell>
          <cell r="Y18">
            <v>0.80859999999999999</v>
          </cell>
          <cell r="Z18">
            <v>0.84040000000000004</v>
          </cell>
          <cell r="AA18">
            <v>0.86870000000000003</v>
          </cell>
          <cell r="AB18">
            <v>0.89200000000000002</v>
          </cell>
          <cell r="AC18">
            <v>0.93730000000000002</v>
          </cell>
          <cell r="AD18">
            <v>0.92779999999999996</v>
          </cell>
          <cell r="AE18">
            <v>0.93899999999999995</v>
          </cell>
          <cell r="AF18">
            <v>0.92810000000000004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ORTADA"/>
      <sheetName val="RESUMEN DICIEMBRE"/>
      <sheetName val="RESUMEN ENERO-DICIEMBRE"/>
      <sheetName val="COMP. OCUP. AFLU. 2006-2010"/>
      <sheetName val="COMP.CTOS.NOCH.OCUP.2006-2010"/>
      <sheetName val="ANUAL OCUPACIÓN"/>
      <sheetName val="RESUMEN OCUP. DIARIA DICIEMBRE"/>
      <sheetName val="RESUMEN OCUP. MENSUAL ENE-DIC"/>
      <sheetName val="PROCEDENCIA"/>
      <sheetName val="PROCEDENCIA DICIEMBRE"/>
      <sheetName val="PROCEDENCIA ENERO-DICIEMBRE"/>
      <sheetName val="REGIONES DICIEMBRE"/>
      <sheetName val="REGIONES ANUAL"/>
      <sheetName val="GRAFICA REGIONES"/>
      <sheetName val="EUROPA DICIEMBRE"/>
      <sheetName val="EUROPA ENERO-DICIEMBRE"/>
      <sheetName val="DESGLOSE EUROPA I"/>
      <sheetName val="DESGLOSE EUROPA II"/>
      <sheetName val="PRINCIPALES MERCADOS I"/>
      <sheetName val="PRINCIPALES MERCADOS II"/>
      <sheetName val="GRAFICA PRINC. MERCADOS"/>
      <sheetName val="PRINC. MDOS. CTOS. NOCHE I"/>
      <sheetName val="PRINC. MDOS. CTOS. NOCHE II"/>
      <sheetName val="GRAFICA CTOS. NOCH."/>
      <sheetName val="COMPARATIVO PAISES DICIEMBRE"/>
      <sheetName val="COMPARATIVO PAÍSES ENE-DIC"/>
      <sheetName val="CUARTOS POR PLAN"/>
      <sheetName val="CUARTOS POR LOCALIDAD"/>
      <sheetName val="CRUCEROS DICIEMBRE"/>
      <sheetName val="CRUCEROS ENERO-DICIEMBRE"/>
      <sheetName val="GRAFICA REGIONES 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6">
          <cell r="H6" t="str">
            <v>PLAN DE HOSPEDAJE</v>
          </cell>
        </row>
      </sheetData>
      <sheetData sheetId="27" refreshError="1">
        <row r="6">
          <cell r="B6" t="str">
            <v>INVENTARIO DE ESTABLECIMIENTOS DE HOSPEDAJE</v>
          </cell>
        </row>
        <row r="11">
          <cell r="B11" t="str">
            <v>AKUMAL</v>
          </cell>
        </row>
        <row r="12">
          <cell r="B12" t="str">
            <v>COBA</v>
          </cell>
        </row>
        <row r="13">
          <cell r="B13" t="str">
            <v>KANTENAH</v>
          </cell>
        </row>
        <row r="14">
          <cell r="B14" t="str">
            <v>PAAMUL</v>
          </cell>
        </row>
        <row r="15">
          <cell r="B15" t="str">
            <v>PLAYA DEL CARMEN</v>
          </cell>
        </row>
        <row r="16">
          <cell r="B16" t="str">
            <v>PLAYA DEL SECRETO</v>
          </cell>
        </row>
        <row r="17">
          <cell r="B17" t="str">
            <v>PLAYA PARAISO</v>
          </cell>
        </row>
        <row r="18">
          <cell r="B18" t="str">
            <v>PLAYACAR</v>
          </cell>
        </row>
        <row r="19">
          <cell r="B19" t="str">
            <v>PUERTO AVENTURAS</v>
          </cell>
        </row>
        <row r="20">
          <cell r="B20" t="str">
            <v xml:space="preserve">PUNTA ALLEN </v>
          </cell>
        </row>
        <row r="21">
          <cell r="B21" t="str">
            <v>PUNTA BETE XCALACOCO</v>
          </cell>
        </row>
        <row r="22">
          <cell r="B22" t="str">
            <v>PUNTA BRAVA</v>
          </cell>
        </row>
        <row r="23">
          <cell r="B23" t="str">
            <v>PUNTA MAROMA</v>
          </cell>
        </row>
        <row r="24">
          <cell r="B24" t="str">
            <v>SIAN KA'AN</v>
          </cell>
        </row>
        <row r="25">
          <cell r="B25" t="str">
            <v>TANKAH</v>
          </cell>
        </row>
        <row r="26">
          <cell r="B26" t="str">
            <v>TULUM</v>
          </cell>
        </row>
        <row r="27">
          <cell r="B27" t="str">
            <v>XCARET</v>
          </cell>
        </row>
        <row r="28">
          <cell r="B28" t="str">
            <v>XPU-HA</v>
          </cell>
        </row>
      </sheetData>
      <sheetData sheetId="28" refreshError="1"/>
      <sheetData sheetId="29">
        <row r="6">
          <cell r="C6">
            <v>2008</v>
          </cell>
        </row>
      </sheetData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8:E50"/>
  <sheetViews>
    <sheetView showGridLines="0" tabSelected="1" workbookViewId="0">
      <selection activeCell="H19" sqref="H19"/>
    </sheetView>
  </sheetViews>
  <sheetFormatPr baseColWidth="10" defaultRowHeight="12.75"/>
  <cols>
    <col min="1" max="7" width="11.42578125" style="7"/>
    <col min="8" max="8" width="12.85546875" style="7" customWidth="1"/>
    <col min="9" max="16384" width="11.42578125" style="7"/>
  </cols>
  <sheetData>
    <row r="8" spans="1:5">
      <c r="E8" s="8"/>
    </row>
    <row r="13" spans="1:5">
      <c r="A13" s="7" t="s">
        <v>142</v>
      </c>
    </row>
    <row r="14" spans="1:5">
      <c r="E14" s="9"/>
    </row>
    <row r="16" spans="1:5" ht="15.75">
      <c r="E16" s="10" t="s">
        <v>240</v>
      </c>
    </row>
    <row r="17" spans="2:5" ht="15.75">
      <c r="E17" s="10" t="s">
        <v>150</v>
      </c>
    </row>
    <row r="21" spans="2:5" ht="23.25">
      <c r="E21" s="4" t="s">
        <v>149</v>
      </c>
    </row>
    <row r="26" spans="2:5" ht="23.25">
      <c r="E26" s="11" t="s">
        <v>405</v>
      </c>
    </row>
    <row r="32" spans="2:5">
      <c r="B32" s="7" t="s">
        <v>406</v>
      </c>
    </row>
    <row r="33" spans="2:2">
      <c r="B33" s="12" t="s">
        <v>428</v>
      </c>
    </row>
    <row r="34" spans="2:2">
      <c r="B34" s="7" t="s">
        <v>429</v>
      </c>
    </row>
    <row r="35" spans="2:2">
      <c r="B35" s="7" t="s">
        <v>268</v>
      </c>
    </row>
    <row r="37" spans="2:2">
      <c r="B37" s="13"/>
    </row>
    <row r="38" spans="2:2">
      <c r="B38" s="14"/>
    </row>
    <row r="46" spans="2:2">
      <c r="B46" s="7" t="s">
        <v>151</v>
      </c>
    </row>
    <row r="47" spans="2:2">
      <c r="B47" s="13" t="s">
        <v>395</v>
      </c>
    </row>
    <row r="48" spans="2:2">
      <c r="B48" s="7" t="s">
        <v>397</v>
      </c>
    </row>
    <row r="49" spans="2:2">
      <c r="B49" s="7" t="s">
        <v>238</v>
      </c>
    </row>
    <row r="50" spans="2:2">
      <c r="B50" s="7" t="s">
        <v>152</v>
      </c>
    </row>
  </sheetData>
  <phoneticPr fontId="6" type="noConversion"/>
  <pageMargins left="0.19685039370078741" right="0" top="0.59055118110236227" bottom="0.59055118110236227" header="0" footer="0"/>
  <pageSetup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8"/>
  <dimension ref="B2:Q62"/>
  <sheetViews>
    <sheetView workbookViewId="0">
      <selection activeCell="K37" sqref="K37"/>
    </sheetView>
  </sheetViews>
  <sheetFormatPr baseColWidth="10" defaultRowHeight="12.75"/>
  <cols>
    <col min="1" max="1" width="0.5703125" style="7" customWidth="1"/>
    <col min="2" max="2" width="14.140625" style="7" bestFit="1" customWidth="1"/>
    <col min="3" max="3" width="11.28515625" style="7" bestFit="1" customWidth="1"/>
    <col min="4" max="4" width="7.28515625" style="7" bestFit="1" customWidth="1"/>
    <col min="5" max="5" width="1" style="7" customWidth="1"/>
    <col min="6" max="6" width="16.7109375" style="7" customWidth="1"/>
    <col min="7" max="7" width="11.28515625" style="7" bestFit="1" customWidth="1"/>
    <col min="8" max="8" width="8.42578125" style="7" bestFit="1" customWidth="1"/>
    <col min="9" max="9" width="1.140625" style="7" customWidth="1"/>
    <col min="10" max="10" width="12" style="7" customWidth="1"/>
    <col min="11" max="11" width="11.28515625" style="7" bestFit="1" customWidth="1"/>
    <col min="12" max="12" width="8.42578125" style="7" customWidth="1"/>
    <col min="13" max="16384" width="11.42578125" style="7"/>
  </cols>
  <sheetData>
    <row r="2" spans="2:17" ht="18.75">
      <c r="G2" s="30" t="s">
        <v>143</v>
      </c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2:17" ht="18.75">
      <c r="C3" s="109"/>
      <c r="D3" s="109"/>
      <c r="E3" s="109"/>
      <c r="F3" s="109"/>
      <c r="G3" s="30" t="s">
        <v>144</v>
      </c>
      <c r="H3" s="109"/>
      <c r="I3" s="109"/>
      <c r="J3" s="109"/>
      <c r="K3" s="109"/>
      <c r="L3" s="109"/>
    </row>
    <row r="4" spans="2:17" ht="18.75">
      <c r="C4" s="45"/>
      <c r="D4" s="45"/>
      <c r="E4" s="45"/>
      <c r="F4" s="45"/>
      <c r="G4" s="46" t="s">
        <v>413</v>
      </c>
      <c r="H4" s="45"/>
      <c r="I4" s="45"/>
      <c r="J4" s="45"/>
      <c r="K4" s="45"/>
      <c r="L4" s="109"/>
    </row>
    <row r="5" spans="2:17" ht="18.75"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</row>
    <row r="6" spans="2:17" ht="15" customHeight="1">
      <c r="B6" s="517" t="s">
        <v>32</v>
      </c>
      <c r="C6" s="518" t="s">
        <v>269</v>
      </c>
      <c r="D6" s="517" t="s">
        <v>33</v>
      </c>
      <c r="E6" s="5"/>
      <c r="F6" s="517" t="s">
        <v>32</v>
      </c>
      <c r="G6" s="518" t="s">
        <v>269</v>
      </c>
      <c r="H6" s="517" t="s">
        <v>33</v>
      </c>
      <c r="I6" s="47"/>
      <c r="J6" s="517" t="s">
        <v>32</v>
      </c>
      <c r="K6" s="518" t="s">
        <v>269</v>
      </c>
      <c r="L6" s="517" t="s">
        <v>33</v>
      </c>
    </row>
    <row r="7" spans="2:17" ht="15" customHeight="1">
      <c r="B7" s="517"/>
      <c r="C7" s="518"/>
      <c r="D7" s="517"/>
      <c r="E7" s="5"/>
      <c r="F7" s="517"/>
      <c r="G7" s="518"/>
      <c r="H7" s="517"/>
      <c r="I7" s="47"/>
      <c r="J7" s="517"/>
      <c r="K7" s="518"/>
      <c r="L7" s="517"/>
    </row>
    <row r="8" spans="2:17" s="15" customFormat="1" ht="15" customHeight="1">
      <c r="C8" s="48"/>
      <c r="D8" s="48"/>
      <c r="G8" s="48"/>
      <c r="H8" s="48"/>
      <c r="I8" s="48"/>
      <c r="K8" s="48"/>
      <c r="L8" s="48"/>
    </row>
    <row r="9" spans="2:17" s="15" customFormat="1" ht="15" customHeight="1">
      <c r="B9" s="523" t="s">
        <v>73</v>
      </c>
      <c r="C9" s="524"/>
      <c r="D9" s="525"/>
      <c r="E9" s="37"/>
      <c r="F9" s="519" t="s">
        <v>306</v>
      </c>
      <c r="G9" s="520"/>
      <c r="H9" s="522"/>
      <c r="I9" s="49"/>
      <c r="J9" s="519" t="s">
        <v>310</v>
      </c>
      <c r="K9" s="520"/>
      <c r="L9" s="521"/>
    </row>
    <row r="10" spans="2:17" s="15" customFormat="1" ht="15" customHeight="1">
      <c r="B10" s="526"/>
      <c r="C10" s="527"/>
      <c r="D10" s="528"/>
      <c r="F10" s="147" t="s">
        <v>74</v>
      </c>
      <c r="G10" s="147">
        <v>7</v>
      </c>
      <c r="H10" s="148">
        <f>(G10/$K$42)*100</f>
        <v>1.8732906223071447E-3</v>
      </c>
      <c r="I10" s="37"/>
      <c r="J10" s="147" t="s">
        <v>19</v>
      </c>
      <c r="K10" s="150">
        <v>16988</v>
      </c>
      <c r="L10" s="148">
        <f>(K10/$K$42)*100</f>
        <v>4.5462087273933962</v>
      </c>
      <c r="N10" s="121"/>
    </row>
    <row r="11" spans="2:17" s="15" customFormat="1" ht="15" customHeight="1">
      <c r="B11" s="131" t="s">
        <v>148</v>
      </c>
      <c r="C11" s="132">
        <v>73617</v>
      </c>
      <c r="D11" s="133">
        <f>(C11/$K$42)*100</f>
        <v>19.700862248912156</v>
      </c>
      <c r="E11" s="49"/>
      <c r="F11" s="147" t="s">
        <v>75</v>
      </c>
      <c r="G11" s="147">
        <v>11</v>
      </c>
      <c r="H11" s="148">
        <f t="shared" ref="H11:H19" si="0">(G11/$K$42)*100</f>
        <v>2.9437424064826562E-3</v>
      </c>
      <c r="I11" s="37"/>
      <c r="J11" s="147" t="s">
        <v>20</v>
      </c>
      <c r="K11" s="150">
        <v>317</v>
      </c>
      <c r="L11" s="148">
        <f t="shared" ref="L11:L37" si="1">(K11/$K$42)*100</f>
        <v>8.4833303895909276E-2</v>
      </c>
      <c r="N11" s="121"/>
    </row>
    <row r="12" spans="2:17" s="15" customFormat="1" ht="15" customHeight="1">
      <c r="B12" s="131" t="s">
        <v>76</v>
      </c>
      <c r="C12" s="132">
        <v>126784</v>
      </c>
      <c r="D12" s="133">
        <f>(C12/$K$42)*100</f>
        <v>33.929039751227009</v>
      </c>
      <c r="E12" s="37"/>
      <c r="F12" s="147" t="s">
        <v>77</v>
      </c>
      <c r="G12" s="147">
        <v>24</v>
      </c>
      <c r="H12" s="148">
        <f t="shared" si="0"/>
        <v>6.4227107050530679E-3</v>
      </c>
      <c r="I12" s="37"/>
      <c r="J12" s="147" t="s">
        <v>147</v>
      </c>
      <c r="K12" s="150">
        <v>1116</v>
      </c>
      <c r="L12" s="148">
        <f t="shared" si="1"/>
        <v>0.29865604778496768</v>
      </c>
      <c r="N12" s="121"/>
    </row>
    <row r="13" spans="2:17" s="15" customFormat="1" ht="15" customHeight="1">
      <c r="B13" s="131" t="s">
        <v>78</v>
      </c>
      <c r="C13" s="132">
        <v>65209</v>
      </c>
      <c r="D13" s="133">
        <f>(C13/$K$42)*100</f>
        <v>17.450772598575227</v>
      </c>
      <c r="E13" s="37"/>
      <c r="F13" s="147" t="s">
        <v>79</v>
      </c>
      <c r="G13" s="147"/>
      <c r="H13" s="148">
        <f t="shared" si="0"/>
        <v>0</v>
      </c>
      <c r="I13" s="37"/>
      <c r="J13" s="147" t="s">
        <v>80</v>
      </c>
      <c r="K13" s="150">
        <v>34</v>
      </c>
      <c r="L13" s="148">
        <f t="shared" si="1"/>
        <v>9.0988401654918463E-3</v>
      </c>
      <c r="N13" s="121"/>
    </row>
    <row r="14" spans="2:17" s="15" customFormat="1" ht="15" customHeight="1">
      <c r="B14" s="130" t="s">
        <v>34</v>
      </c>
      <c r="C14" s="135">
        <f>SUM(C11:C13)</f>
        <v>265610</v>
      </c>
      <c r="D14" s="136">
        <f>(C14/$K$42)*100</f>
        <v>71.080674598714381</v>
      </c>
      <c r="E14" s="37"/>
      <c r="F14" s="147" t="s">
        <v>81</v>
      </c>
      <c r="G14" s="147">
        <v>3</v>
      </c>
      <c r="H14" s="148">
        <f t="shared" si="0"/>
        <v>8.0283883813163349E-4</v>
      </c>
      <c r="I14" s="37"/>
      <c r="J14" s="147" t="s">
        <v>21</v>
      </c>
      <c r="K14" s="150">
        <v>60</v>
      </c>
      <c r="L14" s="148">
        <f t="shared" si="1"/>
        <v>1.6056776762632671E-2</v>
      </c>
      <c r="N14" s="121"/>
    </row>
    <row r="15" spans="2:17" s="15" customFormat="1" ht="15" customHeight="1">
      <c r="D15" s="37"/>
      <c r="E15" s="37"/>
      <c r="F15" s="147" t="s">
        <v>82</v>
      </c>
      <c r="G15" s="147">
        <v>37</v>
      </c>
      <c r="H15" s="148">
        <f t="shared" si="0"/>
        <v>9.90167900362348E-3</v>
      </c>
      <c r="I15" s="37"/>
      <c r="J15" s="147" t="s">
        <v>22</v>
      </c>
      <c r="K15" s="150">
        <v>9864</v>
      </c>
      <c r="L15" s="148">
        <f t="shared" si="1"/>
        <v>2.6397340997768111</v>
      </c>
      <c r="N15" s="121"/>
    </row>
    <row r="16" spans="2:17" s="15" customFormat="1" ht="15" customHeight="1">
      <c r="D16" s="37"/>
      <c r="E16" s="37"/>
      <c r="F16" s="147" t="s">
        <v>83</v>
      </c>
      <c r="G16" s="147">
        <v>170</v>
      </c>
      <c r="H16" s="148">
        <f t="shared" si="0"/>
        <v>4.5494200827459232E-2</v>
      </c>
      <c r="I16" s="37"/>
      <c r="J16" s="147" t="s">
        <v>23</v>
      </c>
      <c r="K16" s="150">
        <v>148</v>
      </c>
      <c r="L16" s="148">
        <f t="shared" si="1"/>
        <v>3.960671601449392E-2</v>
      </c>
      <c r="N16" s="121"/>
    </row>
    <row r="17" spans="2:14" s="15" customFormat="1" ht="15" customHeight="1">
      <c r="D17" s="37"/>
      <c r="E17" s="37"/>
      <c r="F17" s="147" t="s">
        <v>84</v>
      </c>
      <c r="G17" s="147">
        <v>67</v>
      </c>
      <c r="H17" s="148">
        <f t="shared" si="0"/>
        <v>1.7930067384939814E-2</v>
      </c>
      <c r="I17" s="37"/>
      <c r="J17" s="147" t="s">
        <v>24</v>
      </c>
      <c r="K17" s="150">
        <v>5714</v>
      </c>
      <c r="L17" s="148">
        <f t="shared" si="1"/>
        <v>1.5291403736947178</v>
      </c>
      <c r="N17" s="121"/>
    </row>
    <row r="18" spans="2:14" s="15" customFormat="1" ht="15" customHeight="1">
      <c r="B18" s="519" t="s">
        <v>85</v>
      </c>
      <c r="C18" s="520"/>
      <c r="D18" s="521"/>
      <c r="E18" s="37"/>
      <c r="F18" s="147" t="s">
        <v>86</v>
      </c>
      <c r="G18" s="147">
        <v>47</v>
      </c>
      <c r="H18" s="148">
        <f t="shared" si="0"/>
        <v>1.2577808464062258E-2</v>
      </c>
      <c r="I18" s="37"/>
      <c r="J18" s="471" t="s">
        <v>25</v>
      </c>
      <c r="K18" s="150">
        <v>25743</v>
      </c>
      <c r="L18" s="148">
        <f t="shared" si="1"/>
        <v>6.8891600700075468</v>
      </c>
      <c r="N18" s="121"/>
    </row>
    <row r="19" spans="2:14" s="15" customFormat="1" ht="15" customHeight="1">
      <c r="B19" s="147" t="s">
        <v>87</v>
      </c>
      <c r="C19" s="150">
        <v>13</v>
      </c>
      <c r="D19" s="148">
        <f>(C19/$K$42)*100</f>
        <v>3.4789682985704113E-3</v>
      </c>
      <c r="E19" s="37"/>
      <c r="F19" s="144" t="s">
        <v>34</v>
      </c>
      <c r="G19" s="144">
        <f>SUM(G10:G18)</f>
        <v>366</v>
      </c>
      <c r="H19" s="149">
        <f t="shared" si="0"/>
        <v>9.794633825205927E-2</v>
      </c>
      <c r="I19" s="37"/>
      <c r="J19" s="147" t="s">
        <v>56</v>
      </c>
      <c r="K19" s="150">
        <v>11</v>
      </c>
      <c r="L19" s="148">
        <f t="shared" si="1"/>
        <v>2.9437424064826562E-3</v>
      </c>
      <c r="N19" s="121"/>
    </row>
    <row r="20" spans="2:14" s="15" customFormat="1" ht="15" customHeight="1">
      <c r="B20" s="147" t="s">
        <v>88</v>
      </c>
      <c r="C20" s="150">
        <v>114</v>
      </c>
      <c r="D20" s="148">
        <f t="shared" ref="D20:D26" si="2">(C20/$K$42)*100</f>
        <v>3.050787584900207E-2</v>
      </c>
      <c r="H20" s="37"/>
      <c r="I20" s="37"/>
      <c r="J20" s="147" t="s">
        <v>26</v>
      </c>
      <c r="K20" s="150">
        <v>2490</v>
      </c>
      <c r="L20" s="148">
        <f t="shared" si="1"/>
        <v>0.66635623564925572</v>
      </c>
      <c r="N20" s="121"/>
    </row>
    <row r="21" spans="2:14" s="15" customFormat="1" ht="15" customHeight="1">
      <c r="B21" s="147" t="s">
        <v>89</v>
      </c>
      <c r="C21" s="150">
        <v>19</v>
      </c>
      <c r="D21" s="148">
        <f t="shared" si="2"/>
        <v>5.0846459748336787E-3</v>
      </c>
      <c r="E21" s="49"/>
      <c r="F21" s="519" t="s">
        <v>307</v>
      </c>
      <c r="G21" s="520"/>
      <c r="H21" s="521"/>
      <c r="I21" s="37"/>
      <c r="J21" s="147" t="s">
        <v>90</v>
      </c>
      <c r="K21" s="150">
        <v>60</v>
      </c>
      <c r="L21" s="148">
        <f t="shared" si="1"/>
        <v>1.6056776762632671E-2</v>
      </c>
      <c r="N21" s="121"/>
    </row>
    <row r="22" spans="2:14" s="15" customFormat="1" ht="15" customHeight="1">
      <c r="B22" s="147" t="s">
        <v>91</v>
      </c>
      <c r="C22" s="150">
        <v>223</v>
      </c>
      <c r="D22" s="148">
        <f t="shared" si="2"/>
        <v>5.9677686967784756E-2</v>
      </c>
      <c r="E22" s="37"/>
      <c r="F22" s="147" t="s">
        <v>92</v>
      </c>
      <c r="G22" s="150">
        <v>1285</v>
      </c>
      <c r="H22" s="148">
        <f>(G22/$K$42)*100</f>
        <v>0.343882635666383</v>
      </c>
      <c r="J22" s="147" t="s">
        <v>43</v>
      </c>
      <c r="K22" s="150">
        <v>275</v>
      </c>
      <c r="L22" s="148">
        <f t="shared" si="1"/>
        <v>7.3593560162066404E-2</v>
      </c>
      <c r="N22" s="121"/>
    </row>
    <row r="23" spans="2:14" s="15" customFormat="1" ht="15" customHeight="1">
      <c r="B23" s="147" t="s">
        <v>93</v>
      </c>
      <c r="C23" s="150">
        <v>6</v>
      </c>
      <c r="D23" s="148">
        <f t="shared" si="2"/>
        <v>1.605677676263267E-3</v>
      </c>
      <c r="E23" s="37"/>
      <c r="F23" s="147" t="s">
        <v>94</v>
      </c>
      <c r="G23" s="150">
        <v>31</v>
      </c>
      <c r="H23" s="148">
        <f>(G23/$K$42)*100</f>
        <v>8.2960013273602126E-3</v>
      </c>
      <c r="I23" s="49"/>
      <c r="J23" s="147" t="s">
        <v>95</v>
      </c>
      <c r="K23" s="150">
        <v>6</v>
      </c>
      <c r="L23" s="148">
        <f t="shared" si="1"/>
        <v>1.605677676263267E-3</v>
      </c>
      <c r="N23" s="121"/>
    </row>
    <row r="24" spans="2:14" s="15" customFormat="1" ht="15" customHeight="1">
      <c r="B24" s="147" t="s">
        <v>239</v>
      </c>
      <c r="C24" s="150">
        <v>2780</v>
      </c>
      <c r="D24" s="148">
        <f t="shared" si="2"/>
        <v>0.74396399000198032</v>
      </c>
      <c r="E24" s="37"/>
      <c r="F24" s="144" t="s">
        <v>34</v>
      </c>
      <c r="G24" s="151">
        <f>SUM(G22:G23)</f>
        <v>1316</v>
      </c>
      <c r="H24" s="149">
        <f>(G24/$K$42)*100</f>
        <v>0.35217863699374319</v>
      </c>
      <c r="I24" s="37"/>
      <c r="J24" s="147" t="s">
        <v>27</v>
      </c>
      <c r="K24" s="150">
        <v>6572</v>
      </c>
      <c r="L24" s="148">
        <f t="shared" si="1"/>
        <v>1.7587522814003651</v>
      </c>
      <c r="N24" s="121"/>
    </row>
    <row r="25" spans="2:14" s="15" customFormat="1" ht="15" customHeight="1">
      <c r="B25" s="147" t="s">
        <v>86</v>
      </c>
      <c r="C25" s="150">
        <v>41</v>
      </c>
      <c r="D25" s="148">
        <f t="shared" si="2"/>
        <v>1.0972130787798991E-2</v>
      </c>
      <c r="E25" s="37"/>
      <c r="H25" s="37"/>
      <c r="I25" s="37"/>
      <c r="J25" s="147" t="s">
        <v>57</v>
      </c>
      <c r="K25" s="150">
        <v>6</v>
      </c>
      <c r="L25" s="148">
        <f t="shared" si="1"/>
        <v>1.605677676263267E-3</v>
      </c>
      <c r="N25" s="121"/>
    </row>
    <row r="26" spans="2:14" s="15" customFormat="1" ht="15" customHeight="1">
      <c r="B26" s="144" t="s">
        <v>34</v>
      </c>
      <c r="C26" s="151">
        <f>SUM(C19:C25)</f>
        <v>3196</v>
      </c>
      <c r="D26" s="149">
        <f t="shared" si="2"/>
        <v>0.85529097555623357</v>
      </c>
      <c r="E26" s="37"/>
      <c r="F26" s="531" t="s">
        <v>308</v>
      </c>
      <c r="G26" s="531"/>
      <c r="H26" s="532"/>
      <c r="I26" s="37"/>
      <c r="J26" s="147" t="s">
        <v>96</v>
      </c>
      <c r="K26" s="150">
        <v>20</v>
      </c>
      <c r="L26" s="148">
        <f t="shared" si="1"/>
        <v>5.352258920877556E-3</v>
      </c>
      <c r="N26" s="121"/>
    </row>
    <row r="27" spans="2:14" s="15" customFormat="1" ht="15" customHeight="1">
      <c r="D27" s="37"/>
      <c r="E27" s="37"/>
      <c r="F27" s="131" t="s">
        <v>99</v>
      </c>
      <c r="G27" s="132">
        <v>19</v>
      </c>
      <c r="H27" s="133">
        <f>(G27/$K$42)*100</f>
        <v>5.0846459748336787E-3</v>
      </c>
      <c r="I27" s="37"/>
      <c r="J27" s="147" t="s">
        <v>28</v>
      </c>
      <c r="K27" s="150">
        <v>469</v>
      </c>
      <c r="L27" s="148">
        <f t="shared" si="1"/>
        <v>0.12551047169457868</v>
      </c>
      <c r="N27" s="121"/>
    </row>
    <row r="28" spans="2:14" s="15" customFormat="1" ht="15" customHeight="1">
      <c r="D28" s="37"/>
      <c r="E28" s="37"/>
      <c r="F28" s="131" t="s">
        <v>97</v>
      </c>
      <c r="G28" s="132">
        <v>176</v>
      </c>
      <c r="H28" s="133">
        <f t="shared" ref="H28:H37" si="3">(G28/$K$42)*100</f>
        <v>4.7099878503722499E-2</v>
      </c>
      <c r="I28" s="37"/>
      <c r="J28" s="147" t="s">
        <v>47</v>
      </c>
      <c r="K28" s="150">
        <v>1285</v>
      </c>
      <c r="L28" s="148">
        <f t="shared" si="1"/>
        <v>0.343882635666383</v>
      </c>
      <c r="N28" s="121"/>
    </row>
    <row r="29" spans="2:14" s="15" customFormat="1" ht="15" customHeight="1">
      <c r="B29" s="519" t="s">
        <v>305</v>
      </c>
      <c r="C29" s="520"/>
      <c r="D29" s="521"/>
      <c r="E29" s="37"/>
      <c r="F29" s="131" t="s">
        <v>332</v>
      </c>
      <c r="G29" s="132">
        <v>337</v>
      </c>
      <c r="H29" s="133">
        <f t="shared" si="3"/>
        <v>9.0185562816786816E-2</v>
      </c>
      <c r="I29" s="37"/>
      <c r="J29" s="147" t="s">
        <v>29</v>
      </c>
      <c r="K29" s="150">
        <v>507</v>
      </c>
      <c r="L29" s="148">
        <f t="shared" si="1"/>
        <v>0.13567976364424605</v>
      </c>
      <c r="N29" s="121"/>
    </row>
    <row r="30" spans="2:14" s="15" customFormat="1" ht="15" customHeight="1">
      <c r="B30" s="147" t="s">
        <v>100</v>
      </c>
      <c r="C30" s="150">
        <v>12472</v>
      </c>
      <c r="D30" s="148">
        <f t="shared" ref="D30:D41" si="4">(C30/$K$42)*100</f>
        <v>3.3376686630592443</v>
      </c>
      <c r="E30" s="37"/>
      <c r="F30" s="131" t="s">
        <v>98</v>
      </c>
      <c r="G30" s="132">
        <v>3</v>
      </c>
      <c r="H30" s="133">
        <f t="shared" si="3"/>
        <v>8.0283883813163349E-4</v>
      </c>
      <c r="I30" s="37"/>
      <c r="J30" s="147" t="s">
        <v>46</v>
      </c>
      <c r="K30" s="150">
        <v>435</v>
      </c>
      <c r="L30" s="148">
        <f t="shared" si="1"/>
        <v>0.11641163152908685</v>
      </c>
      <c r="N30" s="121"/>
    </row>
    <row r="31" spans="2:14" s="15" customFormat="1" ht="15" customHeight="1">
      <c r="B31" s="147" t="s">
        <v>102</v>
      </c>
      <c r="C31" s="150">
        <v>493</v>
      </c>
      <c r="D31" s="148">
        <f t="shared" si="4"/>
        <v>0.13193318239963175</v>
      </c>
      <c r="E31" s="37"/>
      <c r="F31" s="131" t="s">
        <v>101</v>
      </c>
      <c r="G31" s="132">
        <v>65</v>
      </c>
      <c r="H31" s="133">
        <f t="shared" si="3"/>
        <v>1.7394841492852059E-2</v>
      </c>
      <c r="I31" s="37"/>
      <c r="J31" s="147" t="s">
        <v>104</v>
      </c>
      <c r="K31" s="150">
        <v>41</v>
      </c>
      <c r="L31" s="148">
        <f t="shared" si="1"/>
        <v>1.0972130787798991E-2</v>
      </c>
      <c r="N31" s="121"/>
    </row>
    <row r="32" spans="2:14" s="15" customFormat="1" ht="15" customHeight="1">
      <c r="B32" s="147" t="s">
        <v>105</v>
      </c>
      <c r="C32" s="150">
        <v>1363</v>
      </c>
      <c r="D32" s="148">
        <f t="shared" si="4"/>
        <v>0.3647564454578055</v>
      </c>
      <c r="E32" s="37"/>
      <c r="F32" s="131" t="s">
        <v>112</v>
      </c>
      <c r="G32" s="132">
        <v>209</v>
      </c>
      <c r="H32" s="133">
        <f t="shared" si="3"/>
        <v>5.593110572317047E-2</v>
      </c>
      <c r="I32" s="37"/>
      <c r="J32" s="147" t="s">
        <v>107</v>
      </c>
      <c r="K32" s="150">
        <v>1696</v>
      </c>
      <c r="L32" s="148">
        <f t="shared" si="1"/>
        <v>0.45387155649041683</v>
      </c>
      <c r="N32" s="121"/>
    </row>
    <row r="33" spans="2:14" s="15" customFormat="1" ht="15" customHeight="1">
      <c r="B33" s="147" t="s">
        <v>108</v>
      </c>
      <c r="C33" s="150">
        <v>3000</v>
      </c>
      <c r="D33" s="148">
        <f t="shared" si="4"/>
        <v>0.80283883813163348</v>
      </c>
      <c r="E33" s="37"/>
      <c r="F33" s="131" t="s">
        <v>103</v>
      </c>
      <c r="G33" s="132">
        <v>124</v>
      </c>
      <c r="H33" s="133">
        <f t="shared" si="3"/>
        <v>3.318400530944085E-2</v>
      </c>
      <c r="I33" s="37"/>
      <c r="J33" s="147" t="s">
        <v>110</v>
      </c>
      <c r="K33" s="150">
        <v>13</v>
      </c>
      <c r="L33" s="148">
        <f t="shared" si="1"/>
        <v>3.4789682985704113E-3</v>
      </c>
      <c r="N33" s="121"/>
    </row>
    <row r="34" spans="2:14" s="15" customFormat="1" ht="15" customHeight="1">
      <c r="B34" s="147" t="s">
        <v>111</v>
      </c>
      <c r="C34" s="150">
        <v>1943</v>
      </c>
      <c r="D34" s="148">
        <f t="shared" si="4"/>
        <v>0.51997195416325459</v>
      </c>
      <c r="E34" s="37"/>
      <c r="F34" s="131" t="s">
        <v>106</v>
      </c>
      <c r="G34" s="132"/>
      <c r="H34" s="133">
        <f t="shared" si="3"/>
        <v>0</v>
      </c>
      <c r="J34" s="147" t="s">
        <v>30</v>
      </c>
      <c r="K34" s="150">
        <v>2075</v>
      </c>
      <c r="L34" s="148">
        <f t="shared" si="1"/>
        <v>0.55529686304104642</v>
      </c>
      <c r="N34" s="121"/>
    </row>
    <row r="35" spans="2:14" s="15" customFormat="1" ht="15" customHeight="1">
      <c r="B35" s="147" t="s">
        <v>113</v>
      </c>
      <c r="C35" s="150">
        <v>355</v>
      </c>
      <c r="D35" s="148">
        <f t="shared" si="4"/>
        <v>9.5002595845576618E-2</v>
      </c>
      <c r="E35" s="37"/>
      <c r="F35" s="131" t="s">
        <v>109</v>
      </c>
      <c r="G35" s="132">
        <v>11</v>
      </c>
      <c r="H35" s="133">
        <f t="shared" si="3"/>
        <v>2.9437424064826562E-3</v>
      </c>
      <c r="I35" s="49"/>
      <c r="J35" s="147" t="s">
        <v>31</v>
      </c>
      <c r="K35" s="150">
        <v>845</v>
      </c>
      <c r="L35" s="148">
        <f t="shared" si="1"/>
        <v>0.22613293940707677</v>
      </c>
      <c r="N35" s="121"/>
    </row>
    <row r="36" spans="2:14" s="15" customFormat="1" ht="15" customHeight="1">
      <c r="B36" s="147" t="s">
        <v>114</v>
      </c>
      <c r="C36" s="150">
        <v>156</v>
      </c>
      <c r="D36" s="148">
        <f t="shared" si="4"/>
        <v>4.1747619582844939E-2</v>
      </c>
      <c r="E36" s="37"/>
      <c r="F36" s="131" t="s">
        <v>86</v>
      </c>
      <c r="G36" s="132">
        <v>121</v>
      </c>
      <c r="H36" s="133">
        <f t="shared" si="3"/>
        <v>3.2381166471309217E-2</v>
      </c>
      <c r="I36" s="37"/>
      <c r="J36" s="147" t="s">
        <v>86</v>
      </c>
      <c r="K36" s="150">
        <v>734</v>
      </c>
      <c r="L36" s="148">
        <f t="shared" si="1"/>
        <v>0.19642790239620631</v>
      </c>
      <c r="N36" s="121"/>
    </row>
    <row r="37" spans="2:14" s="15" customFormat="1" ht="15" customHeight="1">
      <c r="B37" s="147" t="s">
        <v>267</v>
      </c>
      <c r="C37" s="150">
        <v>1525</v>
      </c>
      <c r="D37" s="148">
        <f t="shared" si="4"/>
        <v>0.40810974271691364</v>
      </c>
      <c r="E37" s="37"/>
      <c r="F37" s="130" t="s">
        <v>34</v>
      </c>
      <c r="G37" s="135">
        <f>SUM(G27:G36)</f>
        <v>1065</v>
      </c>
      <c r="H37" s="136">
        <f t="shared" si="3"/>
        <v>0.2850077875367299</v>
      </c>
      <c r="I37" s="37"/>
      <c r="J37" s="144" t="s">
        <v>34</v>
      </c>
      <c r="K37" s="151">
        <f>SUM(K10:K36)</f>
        <v>77524</v>
      </c>
      <c r="L37" s="149">
        <f t="shared" si="1"/>
        <v>20.746426029105582</v>
      </c>
      <c r="N37" s="121"/>
    </row>
    <row r="38" spans="2:14" s="15" customFormat="1" ht="15" customHeight="1">
      <c r="B38" s="147" t="s">
        <v>116</v>
      </c>
      <c r="C38" s="150">
        <v>2703</v>
      </c>
      <c r="D38" s="148">
        <f t="shared" si="4"/>
        <v>0.72335779315660176</v>
      </c>
      <c r="E38" s="37"/>
      <c r="H38" s="37"/>
      <c r="I38" s="37"/>
      <c r="K38" s="17"/>
    </row>
    <row r="39" spans="2:14" s="15" customFormat="1" ht="15" customHeight="1">
      <c r="B39" s="147" t="s">
        <v>117</v>
      </c>
      <c r="C39" s="150">
        <v>128</v>
      </c>
      <c r="D39" s="148">
        <f t="shared" si="4"/>
        <v>3.425445709361636E-2</v>
      </c>
      <c r="E39" s="37"/>
      <c r="F39" s="533" t="s">
        <v>309</v>
      </c>
      <c r="G39" s="534"/>
      <c r="H39" s="535"/>
    </row>
    <row r="40" spans="2:14" s="15" customFormat="1" ht="15" customHeight="1">
      <c r="B40" s="147" t="s">
        <v>86</v>
      </c>
      <c r="C40" s="150">
        <v>293</v>
      </c>
      <c r="D40" s="148">
        <f t="shared" si="4"/>
        <v>7.8410593190856206E-2</v>
      </c>
      <c r="E40" s="37"/>
      <c r="F40" s="131" t="s">
        <v>118</v>
      </c>
      <c r="G40" s="131"/>
      <c r="H40" s="133">
        <f>(G40/$K$42)*100</f>
        <v>0</v>
      </c>
      <c r="I40" s="49"/>
    </row>
    <row r="41" spans="2:14" s="15" customFormat="1" ht="15" customHeight="1">
      <c r="B41" s="144" t="s">
        <v>34</v>
      </c>
      <c r="C41" s="151">
        <f>SUM(C30:C40)</f>
        <v>24431</v>
      </c>
      <c r="D41" s="149">
        <f t="shared" si="4"/>
        <v>6.5380518847979801</v>
      </c>
      <c r="E41" s="37"/>
      <c r="F41" s="131" t="s">
        <v>119</v>
      </c>
      <c r="G41" s="131">
        <v>9</v>
      </c>
      <c r="H41" s="133">
        <f>(G41/$K$42)*100</f>
        <v>2.4085165143949002E-3</v>
      </c>
      <c r="I41" s="37"/>
      <c r="J41" s="495" t="s">
        <v>121</v>
      </c>
      <c r="K41" s="529"/>
      <c r="L41" s="530"/>
    </row>
    <row r="42" spans="2:14" s="15" customFormat="1" ht="15" customHeight="1">
      <c r="D42" s="37"/>
      <c r="E42" s="37"/>
      <c r="F42" s="131" t="s">
        <v>120</v>
      </c>
      <c r="G42" s="131">
        <v>19</v>
      </c>
      <c r="H42" s="133">
        <f>(G42/$K$42)*100</f>
        <v>5.0846459748336787E-3</v>
      </c>
      <c r="I42" s="37"/>
      <c r="J42" s="378"/>
      <c r="K42" s="371">
        <f>K37+G44+G37+G24+G19+C41+C26+C14</f>
        <v>373674</v>
      </c>
      <c r="L42" s="379">
        <f>(K42/$K$42)*100</f>
        <v>100</v>
      </c>
    </row>
    <row r="43" spans="2:14" s="15" customFormat="1" ht="15" customHeight="1">
      <c r="D43" s="37"/>
      <c r="E43" s="37"/>
      <c r="F43" s="131" t="s">
        <v>86</v>
      </c>
      <c r="G43" s="131">
        <v>138</v>
      </c>
      <c r="H43" s="133">
        <f>(G43/$K$42)*100</f>
        <v>3.6930586554055136E-2</v>
      </c>
      <c r="I43" s="37"/>
    </row>
    <row r="44" spans="2:14" ht="15">
      <c r="D44" s="5"/>
      <c r="E44" s="5"/>
      <c r="F44" s="130" t="s">
        <v>34</v>
      </c>
      <c r="G44" s="130">
        <f>SUM(G40:G43)</f>
        <v>166</v>
      </c>
      <c r="H44" s="136">
        <f>(G44/$K$42)*100</f>
        <v>4.4423749043283715E-2</v>
      </c>
      <c r="I44" s="5"/>
    </row>
    <row r="45" spans="2:14" ht="18.75">
      <c r="D45" s="5"/>
      <c r="E45" s="5"/>
      <c r="F45" s="109"/>
      <c r="G45" s="109"/>
      <c r="H45" s="5"/>
      <c r="I45" s="5"/>
    </row>
    <row r="46" spans="2:14" ht="18.75">
      <c r="D46" s="5"/>
      <c r="E46" s="5"/>
      <c r="F46" s="109"/>
      <c r="G46" s="109"/>
      <c r="H46" s="5"/>
      <c r="I46" s="5"/>
    </row>
    <row r="47" spans="2:14" ht="11.25" customHeight="1">
      <c r="D47" s="5"/>
      <c r="E47" s="5"/>
      <c r="F47" s="10"/>
      <c r="G47" s="10"/>
      <c r="H47" s="5"/>
      <c r="I47" s="5"/>
    </row>
    <row r="48" spans="2:14" ht="11.25" customHeight="1">
      <c r="D48" s="5"/>
      <c r="E48" s="5"/>
      <c r="F48" s="10"/>
      <c r="G48" s="10"/>
      <c r="H48" s="5"/>
      <c r="I48" s="5"/>
    </row>
    <row r="49" spans="4:9" ht="11.25" customHeight="1">
      <c r="D49" s="5"/>
      <c r="E49" s="5"/>
      <c r="H49" s="5"/>
      <c r="I49" s="5"/>
    </row>
    <row r="50" spans="4:9">
      <c r="D50" s="5"/>
      <c r="E50" s="5"/>
      <c r="H50" s="5"/>
      <c r="I50" s="5"/>
    </row>
    <row r="51" spans="4:9">
      <c r="D51" s="5"/>
      <c r="E51" s="5"/>
    </row>
    <row r="52" spans="4:9" ht="15">
      <c r="D52" s="5"/>
      <c r="E52" s="5"/>
      <c r="H52" s="49"/>
      <c r="I52" s="49"/>
    </row>
    <row r="53" spans="4:9" ht="11.25" customHeight="1">
      <c r="D53" s="5"/>
      <c r="E53" s="5"/>
      <c r="H53" s="5"/>
      <c r="I53" s="5"/>
    </row>
    <row r="54" spans="4:9" ht="11.25" customHeight="1">
      <c r="D54" s="5"/>
      <c r="E54" s="5"/>
      <c r="H54" s="5"/>
      <c r="I54" s="5"/>
    </row>
    <row r="55" spans="4:9" ht="11.25" customHeight="1">
      <c r="D55" s="5"/>
      <c r="H55" s="5"/>
      <c r="I55" s="5"/>
    </row>
    <row r="56" spans="4:9" ht="11.25" customHeight="1">
      <c r="D56" s="5"/>
      <c r="H56" s="5"/>
      <c r="I56" s="5"/>
    </row>
    <row r="57" spans="4:9" ht="11.25" customHeight="1">
      <c r="D57" s="5"/>
      <c r="H57" s="5"/>
      <c r="I57" s="5"/>
    </row>
    <row r="58" spans="4:9">
      <c r="D58" s="5"/>
    </row>
    <row r="59" spans="4:9" ht="18.75">
      <c r="D59" s="5"/>
      <c r="E59" s="109"/>
    </row>
    <row r="60" spans="4:9" ht="11.25" customHeight="1">
      <c r="D60" s="5"/>
      <c r="E60" s="109"/>
    </row>
    <row r="61" spans="4:9" ht="12.75" customHeight="1">
      <c r="D61" s="5"/>
      <c r="E61" s="10"/>
    </row>
    <row r="62" spans="4:9" ht="11.25" customHeight="1">
      <c r="D62" s="5"/>
      <c r="E62" s="10"/>
    </row>
  </sheetData>
  <mergeCells count="18">
    <mergeCell ref="J41:L41"/>
    <mergeCell ref="B29:D29"/>
    <mergeCell ref="F26:H26"/>
    <mergeCell ref="F21:H21"/>
    <mergeCell ref="F39:H39"/>
    <mergeCell ref="B18:D18"/>
    <mergeCell ref="F9:H9"/>
    <mergeCell ref="B6:B7"/>
    <mergeCell ref="C6:C7"/>
    <mergeCell ref="D6:D7"/>
    <mergeCell ref="F6:F7"/>
    <mergeCell ref="G6:G7"/>
    <mergeCell ref="B9:D10"/>
    <mergeCell ref="L6:L7"/>
    <mergeCell ref="H6:H7"/>
    <mergeCell ref="J6:J7"/>
    <mergeCell ref="K6:K7"/>
    <mergeCell ref="J9:L9"/>
  </mergeCells>
  <phoneticPr fontId="0" type="noConversion"/>
  <pageMargins left="0.39370078740157483" right="0" top="0.59055118110236227" bottom="1.2204724409448819" header="0" footer="0.9055118110236221"/>
  <pageSetup scale="90" orientation="portrait" r:id="rId1"/>
  <headerFooter alignWithMargins="0">
    <oddFooter>&amp;CBARÓMETRO TURÍSTICO DE LA RIVIERA MAYA
FIDEICOMISO DE PROMOCIÓN TURÍSTICA DE LA RIVIERA MAYA&amp;R9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B2:Q62"/>
  <sheetViews>
    <sheetView workbookViewId="0">
      <selection activeCell="M13" sqref="M13"/>
    </sheetView>
  </sheetViews>
  <sheetFormatPr baseColWidth="10" defaultRowHeight="12.75"/>
  <cols>
    <col min="1" max="1" width="0.5703125" style="7" customWidth="1"/>
    <col min="2" max="2" width="14.140625" style="7" bestFit="1" customWidth="1"/>
    <col min="3" max="3" width="10.28515625" style="7" customWidth="1"/>
    <col min="4" max="4" width="7.28515625" style="7" bestFit="1" customWidth="1"/>
    <col min="5" max="5" width="1" style="7" customWidth="1"/>
    <col min="6" max="6" width="16.7109375" style="7" customWidth="1"/>
    <col min="7" max="7" width="9" style="7" customWidth="1"/>
    <col min="8" max="8" width="7.28515625" style="7" bestFit="1" customWidth="1"/>
    <col min="9" max="9" width="1.140625" style="7" customWidth="1"/>
    <col min="10" max="10" width="12.5703125" style="7" customWidth="1"/>
    <col min="11" max="11" width="9.85546875" style="7" customWidth="1"/>
    <col min="12" max="12" width="8.42578125" style="7" customWidth="1"/>
    <col min="13" max="16384" width="11.42578125" style="7"/>
  </cols>
  <sheetData>
    <row r="2" spans="2:17" ht="18.75">
      <c r="G2" s="30" t="s">
        <v>143</v>
      </c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2:17" ht="18.75">
      <c r="C3" s="233"/>
      <c r="D3" s="233"/>
      <c r="E3" s="233"/>
      <c r="F3" s="233"/>
      <c r="G3" s="30" t="s">
        <v>144</v>
      </c>
      <c r="H3" s="233"/>
      <c r="I3" s="233"/>
      <c r="J3" s="233"/>
      <c r="K3" s="233"/>
      <c r="L3" s="233"/>
    </row>
    <row r="4" spans="2:17" ht="18.75">
      <c r="C4" s="45"/>
      <c r="D4" s="45"/>
      <c r="E4" s="45"/>
      <c r="F4" s="45"/>
      <c r="G4" s="46" t="s">
        <v>414</v>
      </c>
      <c r="H4" s="45"/>
      <c r="I4" s="45"/>
      <c r="J4" s="45"/>
      <c r="K4" s="45"/>
      <c r="L4" s="233"/>
    </row>
    <row r="5" spans="2:17" ht="18.75"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</row>
    <row r="6" spans="2:17" ht="15" customHeight="1">
      <c r="B6" s="517" t="s">
        <v>32</v>
      </c>
      <c r="C6" s="518" t="s">
        <v>269</v>
      </c>
      <c r="D6" s="517" t="s">
        <v>33</v>
      </c>
      <c r="E6" s="5"/>
      <c r="F6" s="517" t="s">
        <v>32</v>
      </c>
      <c r="G6" s="518" t="s">
        <v>269</v>
      </c>
      <c r="H6" s="517" t="s">
        <v>33</v>
      </c>
      <c r="I6" s="47"/>
      <c r="J6" s="517" t="s">
        <v>32</v>
      </c>
      <c r="K6" s="518" t="s">
        <v>269</v>
      </c>
      <c r="L6" s="517" t="s">
        <v>33</v>
      </c>
    </row>
    <row r="7" spans="2:17" ht="15" customHeight="1">
      <c r="B7" s="517"/>
      <c r="C7" s="518"/>
      <c r="D7" s="517"/>
      <c r="E7" s="5"/>
      <c r="F7" s="517"/>
      <c r="G7" s="518"/>
      <c r="H7" s="517"/>
      <c r="I7" s="47"/>
      <c r="J7" s="517"/>
      <c r="K7" s="518"/>
      <c r="L7" s="517"/>
    </row>
    <row r="8" spans="2:17" s="15" customFormat="1" ht="15" customHeight="1">
      <c r="C8" s="48"/>
      <c r="D8" s="48"/>
      <c r="G8" s="48"/>
      <c r="H8" s="48"/>
      <c r="I8" s="48"/>
      <c r="K8" s="48"/>
      <c r="L8" s="48"/>
    </row>
    <row r="9" spans="2:17" s="15" customFormat="1" ht="15" customHeight="1">
      <c r="B9" s="523" t="s">
        <v>73</v>
      </c>
      <c r="C9" s="524"/>
      <c r="D9" s="525"/>
      <c r="E9" s="37"/>
      <c r="F9" s="519" t="s">
        <v>306</v>
      </c>
      <c r="G9" s="520"/>
      <c r="H9" s="536"/>
      <c r="I9" s="49"/>
      <c r="J9" s="519" t="s">
        <v>310</v>
      </c>
      <c r="K9" s="520"/>
      <c r="L9" s="536"/>
    </row>
    <row r="10" spans="2:17" s="15" customFormat="1" ht="15" customHeight="1">
      <c r="B10" s="526"/>
      <c r="C10" s="527"/>
      <c r="D10" s="528"/>
      <c r="F10" s="147" t="s">
        <v>74</v>
      </c>
      <c r="G10" s="150">
        <v>110</v>
      </c>
      <c r="H10" s="148">
        <f>(G10/$K$42)*100</f>
        <v>2.5693514676602739E-3</v>
      </c>
      <c r="I10" s="37"/>
      <c r="J10" s="147" t="s">
        <v>19</v>
      </c>
      <c r="K10" s="150">
        <v>125024</v>
      </c>
      <c r="L10" s="148">
        <f>(K10/$K$42)*100</f>
        <v>2.9202781626614369</v>
      </c>
      <c r="N10" s="121"/>
    </row>
    <row r="11" spans="2:17" s="15" customFormat="1" ht="15" customHeight="1">
      <c r="B11" s="131" t="s">
        <v>148</v>
      </c>
      <c r="C11" s="132">
        <v>676054</v>
      </c>
      <c r="D11" s="133">
        <f>(C11/$K$42)*100</f>
        <v>15.791093973796352</v>
      </c>
      <c r="E11" s="49"/>
      <c r="F11" s="147" t="s">
        <v>75</v>
      </c>
      <c r="G11" s="150">
        <v>143</v>
      </c>
      <c r="H11" s="148">
        <f t="shared" ref="H11:H19" si="0">(G11/$K$42)*100</f>
        <v>3.340156907958356E-3</v>
      </c>
      <c r="I11" s="37"/>
      <c r="J11" s="147" t="s">
        <v>20</v>
      </c>
      <c r="K11" s="150">
        <v>3265</v>
      </c>
      <c r="L11" s="148">
        <f t="shared" ref="L11:L37" si="1">(K11/$K$42)*100</f>
        <v>7.626302310827994E-2</v>
      </c>
      <c r="N11" s="121"/>
    </row>
    <row r="12" spans="2:17" s="15" customFormat="1" ht="15" customHeight="1">
      <c r="B12" s="131" t="s">
        <v>76</v>
      </c>
      <c r="C12" s="132">
        <v>1619402</v>
      </c>
      <c r="D12" s="133">
        <f>(C12/$K$42)*100</f>
        <v>37.825571867563482</v>
      </c>
      <c r="E12" s="37"/>
      <c r="F12" s="147" t="s">
        <v>77</v>
      </c>
      <c r="G12" s="150">
        <v>305</v>
      </c>
      <c r="H12" s="148">
        <f t="shared" si="0"/>
        <v>7.1241108876034858E-3</v>
      </c>
      <c r="I12" s="37"/>
      <c r="J12" s="147" t="s">
        <v>147</v>
      </c>
      <c r="K12" s="150">
        <v>12970</v>
      </c>
      <c r="L12" s="148">
        <f t="shared" si="1"/>
        <v>0.30294989577776138</v>
      </c>
      <c r="N12" s="121"/>
    </row>
    <row r="13" spans="2:17" s="15" customFormat="1" ht="15" customHeight="1">
      <c r="B13" s="131" t="s">
        <v>78</v>
      </c>
      <c r="C13" s="132">
        <v>779247</v>
      </c>
      <c r="D13" s="133">
        <f>(C13/$K$42)*100</f>
        <v>18.201449301089685</v>
      </c>
      <c r="E13" s="37"/>
      <c r="F13" s="147" t="s">
        <v>79</v>
      </c>
      <c r="G13" s="150"/>
      <c r="H13" s="148">
        <f t="shared" si="0"/>
        <v>0</v>
      </c>
      <c r="I13" s="37"/>
      <c r="J13" s="147" t="s">
        <v>80</v>
      </c>
      <c r="K13" s="150">
        <v>253</v>
      </c>
      <c r="L13" s="148">
        <f t="shared" si="1"/>
        <v>5.9095083756186299E-3</v>
      </c>
      <c r="N13" s="121"/>
    </row>
    <row r="14" spans="2:17" s="15" customFormat="1" ht="15" customHeight="1">
      <c r="B14" s="130" t="s">
        <v>34</v>
      </c>
      <c r="C14" s="135">
        <f>SUM(C11:C13)</f>
        <v>3074703</v>
      </c>
      <c r="D14" s="136">
        <f>(C14/$K$42)*100</f>
        <v>71.818115142449514</v>
      </c>
      <c r="E14" s="37"/>
      <c r="F14" s="147" t="s">
        <v>81</v>
      </c>
      <c r="G14" s="150">
        <v>41</v>
      </c>
      <c r="H14" s="148">
        <f t="shared" si="0"/>
        <v>9.576673652188294E-4</v>
      </c>
      <c r="I14" s="37"/>
      <c r="J14" s="147" t="s">
        <v>21</v>
      </c>
      <c r="K14" s="150">
        <v>1365</v>
      </c>
      <c r="L14" s="148">
        <f t="shared" si="1"/>
        <v>3.1883315939602488E-2</v>
      </c>
      <c r="N14" s="121"/>
    </row>
    <row r="15" spans="2:17" s="15" customFormat="1" ht="15" customHeight="1">
      <c r="D15" s="37"/>
      <c r="E15" s="37"/>
      <c r="F15" s="147" t="s">
        <v>82</v>
      </c>
      <c r="G15" s="150">
        <v>317</v>
      </c>
      <c r="H15" s="148">
        <f t="shared" si="0"/>
        <v>7.4044037749846064E-3</v>
      </c>
      <c r="I15" s="37"/>
      <c r="J15" s="147" t="s">
        <v>22</v>
      </c>
      <c r="K15" s="150">
        <v>151445</v>
      </c>
      <c r="L15" s="148">
        <f t="shared" si="1"/>
        <v>3.5374130274528195</v>
      </c>
      <c r="N15" s="121"/>
    </row>
    <row r="16" spans="2:17" s="15" customFormat="1" ht="15" customHeight="1">
      <c r="D16" s="37"/>
      <c r="E16" s="37"/>
      <c r="F16" s="147" t="s">
        <v>83</v>
      </c>
      <c r="G16" s="150">
        <v>2428</v>
      </c>
      <c r="H16" s="148">
        <f t="shared" si="0"/>
        <v>5.6712594213446772E-2</v>
      </c>
      <c r="I16" s="37"/>
      <c r="J16" s="147" t="s">
        <v>23</v>
      </c>
      <c r="K16" s="150">
        <v>900</v>
      </c>
      <c r="L16" s="148">
        <f t="shared" si="1"/>
        <v>2.102196655358406E-2</v>
      </c>
      <c r="N16" s="121"/>
    </row>
    <row r="17" spans="2:14" s="15" customFormat="1" ht="15">
      <c r="D17" s="37"/>
      <c r="E17" s="37"/>
      <c r="F17" s="147" t="s">
        <v>84</v>
      </c>
      <c r="G17" s="150">
        <v>1618</v>
      </c>
      <c r="H17" s="148">
        <f t="shared" si="0"/>
        <v>3.7792824315221116E-2</v>
      </c>
      <c r="I17" s="37"/>
      <c r="J17" s="147" t="s">
        <v>24</v>
      </c>
      <c r="K17" s="150">
        <v>71721</v>
      </c>
      <c r="L17" s="148">
        <f t="shared" si="1"/>
        <v>1.6752405146551137</v>
      </c>
      <c r="N17" s="121"/>
    </row>
    <row r="18" spans="2:14" s="15" customFormat="1" ht="15">
      <c r="B18" s="519" t="s">
        <v>85</v>
      </c>
      <c r="C18" s="520"/>
      <c r="D18" s="536"/>
      <c r="E18" s="37"/>
      <c r="F18" s="147" t="s">
        <v>86</v>
      </c>
      <c r="G18" s="150">
        <v>1020</v>
      </c>
      <c r="H18" s="148">
        <f t="shared" si="0"/>
        <v>2.3824895427395264E-2</v>
      </c>
      <c r="I18" s="37"/>
      <c r="J18" s="147" t="s">
        <v>25</v>
      </c>
      <c r="K18" s="150">
        <v>280939</v>
      </c>
      <c r="L18" s="148">
        <f t="shared" si="1"/>
        <v>6.5621002906637234</v>
      </c>
      <c r="N18" s="121"/>
    </row>
    <row r="19" spans="2:14" s="15" customFormat="1" ht="15">
      <c r="B19" s="147" t="s">
        <v>87</v>
      </c>
      <c r="C19" s="150">
        <v>1070</v>
      </c>
      <c r="D19" s="148">
        <f>(C19/$K$42)*100</f>
        <v>2.4992782458149936E-2</v>
      </c>
      <c r="E19" s="37"/>
      <c r="F19" s="144" t="s">
        <v>34</v>
      </c>
      <c r="G19" s="151">
        <f>SUM(G10:G18)</f>
        <v>5982</v>
      </c>
      <c r="H19" s="149">
        <f t="shared" si="0"/>
        <v>0.1397260043594887</v>
      </c>
      <c r="I19" s="37"/>
      <c r="J19" s="147" t="s">
        <v>56</v>
      </c>
      <c r="K19" s="150">
        <v>316</v>
      </c>
      <c r="L19" s="148">
        <f t="shared" si="1"/>
        <v>7.3810460343695147E-3</v>
      </c>
      <c r="N19" s="121"/>
    </row>
    <row r="20" spans="2:14" s="15" customFormat="1" ht="15">
      <c r="B20" s="147" t="s">
        <v>88</v>
      </c>
      <c r="C20" s="150">
        <v>1678</v>
      </c>
      <c r="D20" s="148">
        <f t="shared" ref="D20:D26" si="2">(C20/$K$42)*100</f>
        <v>3.9194288752126723E-2</v>
      </c>
      <c r="H20" s="37"/>
      <c r="I20" s="37"/>
      <c r="J20" s="147" t="s">
        <v>26</v>
      </c>
      <c r="K20" s="150">
        <v>34166</v>
      </c>
      <c r="L20" s="148">
        <f t="shared" si="1"/>
        <v>0.79804056585528105</v>
      </c>
      <c r="N20" s="121"/>
    </row>
    <row r="21" spans="2:14" s="15" customFormat="1" ht="15">
      <c r="B21" s="147" t="s">
        <v>89</v>
      </c>
      <c r="C21" s="150">
        <v>773</v>
      </c>
      <c r="D21" s="148">
        <f t="shared" si="2"/>
        <v>1.8055533495467197E-2</v>
      </c>
      <c r="E21" s="49"/>
      <c r="F21" s="519" t="s">
        <v>307</v>
      </c>
      <c r="G21" s="520"/>
      <c r="H21" s="536"/>
      <c r="I21" s="37"/>
      <c r="J21" s="147" t="s">
        <v>90</v>
      </c>
      <c r="K21" s="150">
        <v>572</v>
      </c>
      <c r="L21" s="148">
        <f t="shared" si="1"/>
        <v>1.3360627631833424E-2</v>
      </c>
      <c r="N21" s="121"/>
    </row>
    <row r="22" spans="2:14" s="15" customFormat="1" ht="15">
      <c r="B22" s="147" t="s">
        <v>91</v>
      </c>
      <c r="C22" s="150">
        <v>1730</v>
      </c>
      <c r="D22" s="148">
        <f t="shared" si="2"/>
        <v>4.0408891264111575E-2</v>
      </c>
      <c r="E22" s="37"/>
      <c r="F22" s="147" t="s">
        <v>92</v>
      </c>
      <c r="G22" s="150">
        <v>10373</v>
      </c>
      <c r="H22" s="148">
        <f>(G22/$K$42)*100</f>
        <v>0.24228984340036383</v>
      </c>
      <c r="J22" s="147" t="s">
        <v>43</v>
      </c>
      <c r="K22" s="150">
        <v>2681</v>
      </c>
      <c r="L22" s="148">
        <f t="shared" si="1"/>
        <v>6.2622102589065406E-2</v>
      </c>
      <c r="N22" s="121"/>
    </row>
    <row r="23" spans="2:14" s="15" customFormat="1" ht="15">
      <c r="B23" s="147" t="s">
        <v>93</v>
      </c>
      <c r="C23" s="150">
        <v>116</v>
      </c>
      <c r="D23" s="148">
        <f t="shared" si="2"/>
        <v>2.7094979113508342E-3</v>
      </c>
      <c r="E23" s="37"/>
      <c r="F23" s="147" t="s">
        <v>94</v>
      </c>
      <c r="G23" s="150">
        <v>468</v>
      </c>
      <c r="H23" s="148">
        <f>(G23/$K$42)*100</f>
        <v>1.093142260786371E-2</v>
      </c>
      <c r="I23" s="49"/>
      <c r="J23" s="147" t="s">
        <v>95</v>
      </c>
      <c r="K23" s="150">
        <v>174</v>
      </c>
      <c r="L23" s="148">
        <f t="shared" si="1"/>
        <v>4.0642468670262517E-3</v>
      </c>
      <c r="N23" s="121"/>
    </row>
    <row r="24" spans="2:14" s="15" customFormat="1" ht="15">
      <c r="B24" s="147" t="s">
        <v>239</v>
      </c>
      <c r="C24" s="150">
        <v>21507</v>
      </c>
      <c r="D24" s="148">
        <f t="shared" si="2"/>
        <v>0.50235492740881371</v>
      </c>
      <c r="E24" s="37"/>
      <c r="F24" s="144" t="s">
        <v>34</v>
      </c>
      <c r="G24" s="151">
        <f>SUM(G22:G23)</f>
        <v>10841</v>
      </c>
      <c r="H24" s="149">
        <f>(G24/$K$42)*100</f>
        <v>0.25322126600822753</v>
      </c>
      <c r="I24" s="37"/>
      <c r="J24" s="147" t="s">
        <v>27</v>
      </c>
      <c r="K24" s="150">
        <v>81951</v>
      </c>
      <c r="L24" s="148">
        <f t="shared" si="1"/>
        <v>1.9141902011475191</v>
      </c>
      <c r="N24" s="121"/>
    </row>
    <row r="25" spans="2:14" s="15" customFormat="1" ht="15">
      <c r="B25" s="147" t="s">
        <v>86</v>
      </c>
      <c r="C25" s="150">
        <v>691</v>
      </c>
      <c r="D25" s="148">
        <f t="shared" si="2"/>
        <v>1.6140198765029538E-2</v>
      </c>
      <c r="E25" s="37"/>
      <c r="H25" s="37"/>
      <c r="I25" s="37"/>
      <c r="J25" s="147" t="s">
        <v>57</v>
      </c>
      <c r="K25" s="150">
        <v>326</v>
      </c>
      <c r="L25" s="148">
        <f t="shared" si="1"/>
        <v>7.6146234405204474E-3</v>
      </c>
      <c r="N25" s="121"/>
    </row>
    <row r="26" spans="2:14" s="15" customFormat="1" ht="15">
      <c r="B26" s="144" t="s">
        <v>34</v>
      </c>
      <c r="C26" s="151">
        <f>SUM(C19:C25)</f>
        <v>27565</v>
      </c>
      <c r="D26" s="149">
        <f t="shared" si="2"/>
        <v>0.64385612005504955</v>
      </c>
      <c r="E26" s="37"/>
      <c r="F26" s="519" t="s">
        <v>308</v>
      </c>
      <c r="G26" s="520"/>
      <c r="H26" s="536"/>
      <c r="I26" s="37"/>
      <c r="J26" s="147" t="s">
        <v>96</v>
      </c>
      <c r="K26" s="150">
        <v>88</v>
      </c>
      <c r="L26" s="148">
        <f t="shared" si="1"/>
        <v>2.0554811741282188E-3</v>
      </c>
      <c r="N26" s="121"/>
    </row>
    <row r="27" spans="2:14" s="15" customFormat="1" ht="15">
      <c r="D27" s="37"/>
      <c r="E27" s="37"/>
      <c r="F27" s="147" t="s">
        <v>99</v>
      </c>
      <c r="G27" s="150">
        <v>401</v>
      </c>
      <c r="H27" s="148">
        <f t="shared" ref="H27:H28" si="3">(G27/$K$42)*100</f>
        <v>9.3664539866524527E-3</v>
      </c>
      <c r="I27" s="37"/>
      <c r="J27" s="147" t="s">
        <v>28</v>
      </c>
      <c r="K27" s="150">
        <v>5719</v>
      </c>
      <c r="L27" s="148">
        <f t="shared" si="1"/>
        <v>0.13358291857771915</v>
      </c>
      <c r="N27" s="121"/>
    </row>
    <row r="28" spans="2:14" s="15" customFormat="1" ht="15">
      <c r="D28" s="37"/>
      <c r="E28" s="37"/>
      <c r="F28" s="147" t="s">
        <v>97</v>
      </c>
      <c r="G28" s="150">
        <v>1730</v>
      </c>
      <c r="H28" s="148">
        <f t="shared" si="3"/>
        <v>4.0408891264111575E-2</v>
      </c>
      <c r="I28" s="37"/>
      <c r="J28" s="147" t="s">
        <v>47</v>
      </c>
      <c r="K28" s="150">
        <v>6799</v>
      </c>
      <c r="L28" s="148">
        <f t="shared" si="1"/>
        <v>0.15880927844202003</v>
      </c>
      <c r="N28" s="121"/>
    </row>
    <row r="29" spans="2:14" s="15" customFormat="1" ht="15">
      <c r="B29" s="519" t="s">
        <v>305</v>
      </c>
      <c r="C29" s="520"/>
      <c r="D29" s="536"/>
      <c r="E29" s="37"/>
      <c r="F29" s="147" t="s">
        <v>332</v>
      </c>
      <c r="G29" s="150">
        <v>1565</v>
      </c>
      <c r="H29" s="148">
        <f t="shared" ref="H29:H37" si="4">(G29/$K$42)*100</f>
        <v>3.6554864062621172E-2</v>
      </c>
      <c r="I29" s="37"/>
      <c r="J29" s="147" t="s">
        <v>29</v>
      </c>
      <c r="K29" s="150">
        <v>6951</v>
      </c>
      <c r="L29" s="148">
        <f t="shared" si="1"/>
        <v>0.16235965501551422</v>
      </c>
      <c r="N29" s="121"/>
    </row>
    <row r="30" spans="2:14" s="15" customFormat="1" ht="15">
      <c r="B30" s="147" t="s">
        <v>100</v>
      </c>
      <c r="C30" s="150">
        <v>153963</v>
      </c>
      <c r="D30" s="148">
        <f t="shared" ref="D30:D41" si="5">(C30/$K$42)*100</f>
        <v>3.596227818321625</v>
      </c>
      <c r="E30" s="37"/>
      <c r="F30" s="147" t="s">
        <v>98</v>
      </c>
      <c r="G30" s="150">
        <v>116</v>
      </c>
      <c r="H30" s="148">
        <f t="shared" si="4"/>
        <v>2.7094979113508342E-3</v>
      </c>
      <c r="I30" s="37"/>
      <c r="J30" s="147" t="s">
        <v>46</v>
      </c>
      <c r="K30" s="150">
        <v>1641</v>
      </c>
      <c r="L30" s="148">
        <f t="shared" si="1"/>
        <v>3.8330052349368267E-2</v>
      </c>
      <c r="N30" s="121"/>
    </row>
    <row r="31" spans="2:14" s="15" customFormat="1" ht="15">
      <c r="B31" s="147" t="s">
        <v>102</v>
      </c>
      <c r="C31" s="150">
        <v>1927</v>
      </c>
      <c r="D31" s="148">
        <f t="shared" si="5"/>
        <v>4.5010366165284976E-2</v>
      </c>
      <c r="E31" s="37"/>
      <c r="F31" s="147" t="s">
        <v>101</v>
      </c>
      <c r="G31" s="150">
        <v>611</v>
      </c>
      <c r="H31" s="148">
        <f t="shared" si="4"/>
        <v>1.4271579515822067E-2</v>
      </c>
      <c r="I31" s="37"/>
      <c r="J31" s="147" t="s">
        <v>104</v>
      </c>
      <c r="K31" s="150">
        <v>385</v>
      </c>
      <c r="L31" s="148">
        <f t="shared" si="1"/>
        <v>8.9927301368109575E-3</v>
      </c>
      <c r="N31" s="121"/>
    </row>
    <row r="32" spans="2:14" s="15" customFormat="1" ht="15">
      <c r="B32" s="147" t="s">
        <v>105</v>
      </c>
      <c r="C32" s="150">
        <v>21601</v>
      </c>
      <c r="D32" s="148">
        <f t="shared" si="5"/>
        <v>0.50455055502663249</v>
      </c>
      <c r="E32" s="37"/>
      <c r="F32" s="147" t="s">
        <v>112</v>
      </c>
      <c r="G32" s="150">
        <v>2522</v>
      </c>
      <c r="H32" s="148">
        <f t="shared" si="4"/>
        <v>5.8908221831265546E-2</v>
      </c>
      <c r="I32" s="37"/>
      <c r="J32" s="147" t="s">
        <v>107</v>
      </c>
      <c r="K32" s="150">
        <v>10878</v>
      </c>
      <c r="L32" s="148">
        <f t="shared" si="1"/>
        <v>0.25408550241098599</v>
      </c>
      <c r="N32" s="121"/>
    </row>
    <row r="33" spans="2:14" s="15" customFormat="1" ht="15">
      <c r="B33" s="147" t="s">
        <v>108</v>
      </c>
      <c r="C33" s="150">
        <v>45357</v>
      </c>
      <c r="D33" s="148">
        <f t="shared" si="5"/>
        <v>1.0594370410787912</v>
      </c>
      <c r="E33" s="37"/>
      <c r="F33" s="147" t="s">
        <v>103</v>
      </c>
      <c r="G33" s="150">
        <v>1076</v>
      </c>
      <c r="H33" s="148">
        <f t="shared" si="4"/>
        <v>2.5132928901840497E-2</v>
      </c>
      <c r="I33" s="37"/>
      <c r="J33" s="147" t="s">
        <v>110</v>
      </c>
      <c r="K33" s="150">
        <v>176</v>
      </c>
      <c r="L33" s="148">
        <f t="shared" si="1"/>
        <v>4.1109623482564377E-3</v>
      </c>
      <c r="N33" s="121"/>
    </row>
    <row r="34" spans="2:14" s="15" customFormat="1" ht="15">
      <c r="B34" s="147" t="s">
        <v>111</v>
      </c>
      <c r="C34" s="150">
        <v>26614</v>
      </c>
      <c r="D34" s="148">
        <f t="shared" si="5"/>
        <v>0.62164290873009576</v>
      </c>
      <c r="E34" s="37"/>
      <c r="F34" s="147" t="s">
        <v>106</v>
      </c>
      <c r="G34" s="150">
        <v>26</v>
      </c>
      <c r="H34" s="148">
        <f t="shared" si="4"/>
        <v>6.073012559924284E-4</v>
      </c>
      <c r="J34" s="147" t="s">
        <v>30</v>
      </c>
      <c r="K34" s="150">
        <v>22634</v>
      </c>
      <c r="L34" s="148">
        <f t="shared" si="1"/>
        <v>0.52867910108202398</v>
      </c>
      <c r="N34" s="121"/>
    </row>
    <row r="35" spans="2:14" s="15" customFormat="1" ht="15">
      <c r="B35" s="147" t="s">
        <v>113</v>
      </c>
      <c r="C35" s="150">
        <v>2339</v>
      </c>
      <c r="D35" s="148">
        <f t="shared" si="5"/>
        <v>5.4633755298703457E-2</v>
      </c>
      <c r="E35" s="37"/>
      <c r="F35" s="147" t="s">
        <v>109</v>
      </c>
      <c r="G35" s="150">
        <v>227</v>
      </c>
      <c r="H35" s="148">
        <f t="shared" si="4"/>
        <v>5.3022071196262019E-3</v>
      </c>
      <c r="I35" s="49"/>
      <c r="J35" s="147" t="s">
        <v>31</v>
      </c>
      <c r="K35" s="150">
        <v>9017</v>
      </c>
      <c r="L35" s="148">
        <f t="shared" si="1"/>
        <v>0.21061674712629716</v>
      </c>
      <c r="N35" s="121"/>
    </row>
    <row r="36" spans="2:14" s="15" customFormat="1" ht="15">
      <c r="B36" s="147" t="s">
        <v>114</v>
      </c>
      <c r="C36" s="150">
        <v>2657</v>
      </c>
      <c r="D36" s="148">
        <f t="shared" si="5"/>
        <v>6.2061516814303157E-2</v>
      </c>
      <c r="E36" s="37"/>
      <c r="F36" s="147" t="s">
        <v>86</v>
      </c>
      <c r="G36" s="150">
        <v>3487</v>
      </c>
      <c r="H36" s="148">
        <f t="shared" si="4"/>
        <v>8.1448441524830675E-2</v>
      </c>
      <c r="I36" s="37"/>
      <c r="J36" s="147" t="s">
        <v>86</v>
      </c>
      <c r="K36" s="150">
        <v>10201</v>
      </c>
      <c r="L36" s="148">
        <f t="shared" si="1"/>
        <v>0.23827231201456775</v>
      </c>
      <c r="N36" s="121"/>
    </row>
    <row r="37" spans="2:14" s="15" customFormat="1" ht="15">
      <c r="B37" s="147" t="s">
        <v>267</v>
      </c>
      <c r="C37" s="150">
        <v>20300</v>
      </c>
      <c r="D37" s="148">
        <f t="shared" si="5"/>
        <v>0.47416213448639599</v>
      </c>
      <c r="E37" s="37"/>
      <c r="F37" s="144" t="s">
        <v>34</v>
      </c>
      <c r="G37" s="151">
        <f>SUM(G27:G36)</f>
        <v>11761</v>
      </c>
      <c r="H37" s="149">
        <f t="shared" si="4"/>
        <v>0.27471038737411346</v>
      </c>
      <c r="I37" s="37"/>
      <c r="J37" s="144" t="s">
        <v>34</v>
      </c>
      <c r="K37" s="151">
        <f>SUM(K10:K36)</f>
        <v>842557</v>
      </c>
      <c r="L37" s="149">
        <f t="shared" si="1"/>
        <v>19.680227859431248</v>
      </c>
      <c r="N37" s="121"/>
    </row>
    <row r="38" spans="2:14" s="15" customFormat="1" ht="15">
      <c r="B38" s="147" t="s">
        <v>116</v>
      </c>
      <c r="C38" s="150">
        <v>23971</v>
      </c>
      <c r="D38" s="148">
        <f t="shared" si="5"/>
        <v>0.55990840028440381</v>
      </c>
      <c r="E38" s="37"/>
      <c r="H38" s="37"/>
      <c r="I38" s="37"/>
      <c r="K38" s="17"/>
    </row>
    <row r="39" spans="2:14" s="15" customFormat="1" ht="15">
      <c r="B39" s="147" t="s">
        <v>117</v>
      </c>
      <c r="C39" s="150">
        <v>3854</v>
      </c>
      <c r="D39" s="148">
        <f t="shared" si="5"/>
        <v>9.0020732330569952E-2</v>
      </c>
      <c r="E39" s="37"/>
      <c r="F39" s="519" t="s">
        <v>309</v>
      </c>
      <c r="G39" s="520"/>
      <c r="H39" s="536"/>
    </row>
    <row r="40" spans="2:14" s="15" customFormat="1" ht="15">
      <c r="B40" s="147" t="s">
        <v>86</v>
      </c>
      <c r="C40" s="150">
        <v>3196</v>
      </c>
      <c r="D40" s="148">
        <f t="shared" si="5"/>
        <v>7.4651339005838493E-2</v>
      </c>
      <c r="E40" s="37"/>
      <c r="F40" s="147" t="s">
        <v>118</v>
      </c>
      <c r="G40" s="147">
        <v>12</v>
      </c>
      <c r="H40" s="148">
        <f>(G40/$K$42)*100</f>
        <v>2.8029288738112075E-4</v>
      </c>
      <c r="I40" s="49"/>
    </row>
    <row r="41" spans="2:14" s="15" customFormat="1" ht="15">
      <c r="B41" s="144" t="s">
        <v>34</v>
      </c>
      <c r="C41" s="151">
        <f>SUM(C30:C40)</f>
        <v>305779</v>
      </c>
      <c r="D41" s="149">
        <f t="shared" si="5"/>
        <v>7.1423065675426445</v>
      </c>
      <c r="E41" s="37"/>
      <c r="F41" s="147" t="s">
        <v>119</v>
      </c>
      <c r="G41" s="147">
        <v>169</v>
      </c>
      <c r="H41" s="148">
        <f>(G41/$K$42)*100</f>
        <v>3.9474581639507844E-3</v>
      </c>
      <c r="I41" s="37"/>
      <c r="J41" s="495" t="s">
        <v>121</v>
      </c>
      <c r="K41" s="537"/>
      <c r="L41" s="538"/>
    </row>
    <row r="42" spans="2:14" s="15" customFormat="1" ht="15">
      <c r="D42" s="37"/>
      <c r="E42" s="37"/>
      <c r="F42" s="147" t="s">
        <v>120</v>
      </c>
      <c r="G42" s="147">
        <v>748</v>
      </c>
      <c r="H42" s="148">
        <f>(G42/$K$42)*100</f>
        <v>1.7471589980089863E-2</v>
      </c>
      <c r="I42" s="37"/>
      <c r="J42" s="378"/>
      <c r="K42" s="371">
        <f>K37+G44+G37+G24+G19+C41+C26+C14</f>
        <v>4281236</v>
      </c>
      <c r="L42" s="379">
        <f>(K42/$K$42)*100</f>
        <v>100</v>
      </c>
    </row>
    <row r="43" spans="2:14" s="15" customFormat="1" ht="15">
      <c r="D43" s="37"/>
      <c r="E43" s="37"/>
      <c r="F43" s="147" t="s">
        <v>86</v>
      </c>
      <c r="G43" s="147">
        <v>1119</v>
      </c>
      <c r="H43" s="148">
        <f>(G43/$K$42)*100</f>
        <v>2.6137311748289514E-2</v>
      </c>
      <c r="I43" s="37"/>
    </row>
    <row r="44" spans="2:14" ht="15">
      <c r="D44" s="5"/>
      <c r="E44" s="5"/>
      <c r="F44" s="144" t="s">
        <v>34</v>
      </c>
      <c r="G44" s="151">
        <f>SUM(G40:G43)</f>
        <v>2048</v>
      </c>
      <c r="H44" s="149">
        <f>(G44/$K$42)*100</f>
        <v>4.7836652779711282E-2</v>
      </c>
      <c r="I44" s="5"/>
    </row>
    <row r="45" spans="2:14" ht="18.75">
      <c r="D45" s="5"/>
      <c r="E45" s="5"/>
      <c r="F45" s="233"/>
      <c r="G45" s="233"/>
      <c r="H45" s="5"/>
      <c r="I45" s="5"/>
    </row>
    <row r="46" spans="2:14" ht="18.75">
      <c r="D46" s="5"/>
      <c r="E46" s="5"/>
      <c r="F46" s="233"/>
      <c r="G46" s="233"/>
      <c r="H46" s="5"/>
      <c r="I46" s="5"/>
    </row>
    <row r="47" spans="2:14" ht="15.75">
      <c r="D47" s="5"/>
      <c r="E47" s="5"/>
      <c r="F47" s="123"/>
      <c r="G47" s="123"/>
      <c r="H47" s="5"/>
      <c r="I47" s="5"/>
    </row>
    <row r="48" spans="2:14" ht="15.75">
      <c r="D48" s="5"/>
      <c r="E48" s="5"/>
      <c r="F48" s="123"/>
      <c r="G48" s="123"/>
      <c r="H48" s="5"/>
      <c r="I48" s="5"/>
    </row>
    <row r="49" spans="4:9">
      <c r="D49" s="5"/>
      <c r="E49" s="5"/>
      <c r="H49" s="5"/>
      <c r="I49" s="5"/>
    </row>
    <row r="50" spans="4:9">
      <c r="D50" s="5"/>
      <c r="E50" s="5"/>
      <c r="H50" s="5"/>
      <c r="I50" s="5"/>
    </row>
    <row r="51" spans="4:9">
      <c r="D51" s="5"/>
      <c r="E51" s="5"/>
    </row>
    <row r="52" spans="4:9" ht="15">
      <c r="D52" s="5"/>
      <c r="E52" s="5"/>
      <c r="H52" s="49"/>
      <c r="I52" s="49"/>
    </row>
    <row r="53" spans="4:9">
      <c r="D53" s="5"/>
      <c r="E53" s="5"/>
      <c r="H53" s="5"/>
      <c r="I53" s="5"/>
    </row>
    <row r="54" spans="4:9">
      <c r="D54" s="5"/>
      <c r="E54" s="5"/>
      <c r="H54" s="5"/>
      <c r="I54" s="5"/>
    </row>
    <row r="55" spans="4:9">
      <c r="D55" s="5"/>
      <c r="H55" s="5"/>
      <c r="I55" s="5"/>
    </row>
    <row r="56" spans="4:9">
      <c r="D56" s="5"/>
      <c r="H56" s="5"/>
      <c r="I56" s="5"/>
    </row>
    <row r="57" spans="4:9">
      <c r="D57" s="5"/>
      <c r="H57" s="5"/>
      <c r="I57" s="5"/>
    </row>
    <row r="58" spans="4:9">
      <c r="D58" s="5"/>
    </row>
    <row r="59" spans="4:9" ht="18.75">
      <c r="D59" s="5"/>
      <c r="E59" s="233"/>
    </row>
    <row r="60" spans="4:9" ht="18.75">
      <c r="D60" s="5"/>
      <c r="E60" s="233"/>
    </row>
    <row r="61" spans="4:9" ht="15.75">
      <c r="D61" s="5"/>
      <c r="E61" s="123"/>
    </row>
    <row r="62" spans="4:9" ht="15.75">
      <c r="D62" s="5"/>
      <c r="E62" s="123"/>
    </row>
  </sheetData>
  <mergeCells count="18">
    <mergeCell ref="J6:J7"/>
    <mergeCell ref="K6:K7"/>
    <mergeCell ref="L6:L7"/>
    <mergeCell ref="F9:H9"/>
    <mergeCell ref="J9:L9"/>
    <mergeCell ref="H6:H7"/>
    <mergeCell ref="B6:B7"/>
    <mergeCell ref="C6:C7"/>
    <mergeCell ref="D6:D7"/>
    <mergeCell ref="F6:F7"/>
    <mergeCell ref="G6:G7"/>
    <mergeCell ref="B9:D10"/>
    <mergeCell ref="F21:H21"/>
    <mergeCell ref="F26:H26"/>
    <mergeCell ref="B29:D29"/>
    <mergeCell ref="J41:L41"/>
    <mergeCell ref="B18:D18"/>
    <mergeCell ref="F39:H39"/>
  </mergeCells>
  <pageMargins left="0.39370078740157483" right="0" top="0.55118110236220474" bottom="0.74803149606299213" header="0" footer="0"/>
  <pageSetup orientation="portrait" r:id="rId1"/>
  <headerFooter>
    <oddFooter>&amp;CBARÓMETRO TURÍSTICO DE LA RIVIERA MAYA
FIDEICOMISO DE PROMOCIÓN TURÍSTICA DE LA RIVIERA MAYA&amp;R10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0">
    <pageSetUpPr fitToPage="1"/>
  </sheetPr>
  <dimension ref="B2:J46"/>
  <sheetViews>
    <sheetView showGridLines="0" workbookViewId="0">
      <selection activeCell="E38" sqref="E38"/>
    </sheetView>
  </sheetViews>
  <sheetFormatPr baseColWidth="10" defaultRowHeight="12.75"/>
  <cols>
    <col min="1" max="1" width="5.28515625" style="7" customWidth="1"/>
    <col min="2" max="2" width="20.140625" style="7" bestFit="1" customWidth="1"/>
    <col min="3" max="3" width="11.42578125" style="7"/>
    <col min="4" max="4" width="12.85546875" style="7" customWidth="1"/>
    <col min="5" max="5" width="11.140625" style="7" customWidth="1"/>
    <col min="6" max="6" width="9.85546875" style="7" customWidth="1"/>
    <col min="7" max="7" width="15.140625" style="7" customWidth="1"/>
    <col min="8" max="16384" width="11.42578125" style="7"/>
  </cols>
  <sheetData>
    <row r="2" spans="2:7" ht="17.25" customHeight="1">
      <c r="B2" s="22"/>
      <c r="C2" s="22"/>
      <c r="D2" s="30" t="s">
        <v>124</v>
      </c>
      <c r="E2" s="22"/>
      <c r="F2" s="22"/>
      <c r="G2" s="22"/>
    </row>
    <row r="3" spans="2:7" ht="18.75">
      <c r="B3" s="22"/>
      <c r="C3" s="22"/>
      <c r="D3" s="30" t="s">
        <v>41</v>
      </c>
      <c r="E3" s="22"/>
      <c r="F3" s="240"/>
      <c r="G3" s="22"/>
    </row>
    <row r="4" spans="2:7" ht="17.25" customHeight="1">
      <c r="B4" s="5"/>
      <c r="C4" s="5"/>
      <c r="D4" s="5"/>
      <c r="E4" s="5"/>
      <c r="F4" s="5"/>
    </row>
    <row r="5" spans="2:7" ht="15">
      <c r="B5" s="540" t="s">
        <v>39</v>
      </c>
      <c r="C5" s="539" t="s">
        <v>415</v>
      </c>
      <c r="D5" s="539"/>
      <c r="E5" s="539" t="s">
        <v>416</v>
      </c>
      <c r="F5" s="539"/>
      <c r="G5" s="373" t="s">
        <v>162</v>
      </c>
    </row>
    <row r="6" spans="2:7" ht="16.5" customHeight="1">
      <c r="B6" s="541"/>
      <c r="C6" s="373" t="s">
        <v>40</v>
      </c>
      <c r="D6" s="373" t="s">
        <v>33</v>
      </c>
      <c r="E6" s="373" t="s">
        <v>40</v>
      </c>
      <c r="F6" s="373" t="s">
        <v>33</v>
      </c>
      <c r="G6" s="373" t="s">
        <v>366</v>
      </c>
    </row>
    <row r="7" spans="2:7" ht="15">
      <c r="B7" s="221" t="s">
        <v>9</v>
      </c>
      <c r="C7" s="222">
        <f>SUM('RESUMEN NOVIEMBRE'!C30)</f>
        <v>79677</v>
      </c>
      <c r="D7" s="223">
        <f>SUM(C7/$C$13)</f>
        <v>0.21587359214936153</v>
      </c>
      <c r="E7" s="222">
        <f>SUM('RESUMEN NOVIEMBRE'!E30)</f>
        <v>77524</v>
      </c>
      <c r="F7" s="223">
        <f t="shared" ref="F7:F12" si="0">SUM(E7/$E$13)</f>
        <v>0.20746426029105583</v>
      </c>
      <c r="G7" s="161">
        <f>(E7/C7)-100%</f>
        <v>-2.702159970882434E-2</v>
      </c>
    </row>
    <row r="8" spans="2:7" ht="15">
      <c r="B8" s="224" t="s">
        <v>11</v>
      </c>
      <c r="C8" s="222">
        <f>SUM('RESUMEN NOVIEMBRE'!C31)</f>
        <v>124598</v>
      </c>
      <c r="D8" s="223">
        <f t="shared" ref="D8:D12" si="1">SUM(C8/$C$13)</f>
        <v>0.33758070502938298</v>
      </c>
      <c r="E8" s="222">
        <f>SUM('RESUMEN NOVIEMBRE'!E31)</f>
        <v>126784</v>
      </c>
      <c r="F8" s="223">
        <f t="shared" si="0"/>
        <v>0.33929039751227008</v>
      </c>
      <c r="G8" s="161">
        <f t="shared" ref="G8:G13" si="2">(E8/C8)-100%</f>
        <v>1.754442286393032E-2</v>
      </c>
    </row>
    <row r="9" spans="2:7" ht="15">
      <c r="B9" s="224" t="s">
        <v>153</v>
      </c>
      <c r="C9" s="222">
        <f>SUM('RESUMEN NOVIEMBRE'!C32)</f>
        <v>72942</v>
      </c>
      <c r="D9" s="223">
        <f t="shared" si="1"/>
        <v>0.19762605969801486</v>
      </c>
      <c r="E9" s="222">
        <f>SUM('RESUMEN NOVIEMBRE'!E32)</f>
        <v>73617</v>
      </c>
      <c r="F9" s="223">
        <f t="shared" si="0"/>
        <v>0.19700862248912154</v>
      </c>
      <c r="G9" s="161">
        <f t="shared" si="2"/>
        <v>9.2539277782348606E-3</v>
      </c>
    </row>
    <row r="10" spans="2:7" ht="15">
      <c r="B10" s="224" t="s">
        <v>160</v>
      </c>
      <c r="C10" s="222">
        <f>SUM('RESUMEN NOVIEMBRE'!C26)</f>
        <v>70766</v>
      </c>
      <c r="D10" s="223">
        <f t="shared" si="1"/>
        <v>0.19173049464766143</v>
      </c>
      <c r="E10" s="222">
        <f>SUM('RESUMEN NOVIEMBRE'!D26)</f>
        <v>65209</v>
      </c>
      <c r="F10" s="223">
        <f t="shared" si="0"/>
        <v>0.17450772598575229</v>
      </c>
      <c r="G10" s="161">
        <f t="shared" si="2"/>
        <v>-7.8526410988327688E-2</v>
      </c>
    </row>
    <row r="11" spans="2:7" ht="15">
      <c r="B11" s="224" t="s">
        <v>10</v>
      </c>
      <c r="C11" s="222">
        <f>SUM('RESUMEN NOVIEMBRE'!C33)</f>
        <v>17172</v>
      </c>
      <c r="D11" s="223">
        <f t="shared" si="1"/>
        <v>4.6525111693322241E-2</v>
      </c>
      <c r="E11" s="222">
        <f>SUM('RESUMEN NOVIEMBRE'!E33)</f>
        <v>24431</v>
      </c>
      <c r="F11" s="223">
        <f t="shared" si="0"/>
        <v>6.5380518847979796E-2</v>
      </c>
      <c r="G11" s="161">
        <f t="shared" si="2"/>
        <v>0.42272303750291162</v>
      </c>
    </row>
    <row r="12" spans="2:7" ht="15">
      <c r="B12" s="224" t="s">
        <v>12</v>
      </c>
      <c r="C12" s="222">
        <f>SUM('RESUMEN NOVIEMBRE'!C34)</f>
        <v>3936</v>
      </c>
      <c r="D12" s="223">
        <f t="shared" si="1"/>
        <v>1.066403678225695E-2</v>
      </c>
      <c r="E12" s="222">
        <f>SUM('RESUMEN NOVIEMBRE'!E34)</f>
        <v>6109</v>
      </c>
      <c r="F12" s="223">
        <f t="shared" si="0"/>
        <v>1.6348474873820497E-2</v>
      </c>
      <c r="G12" s="161">
        <f t="shared" si="2"/>
        <v>0.55208333333333326</v>
      </c>
    </row>
    <row r="13" spans="2:7" ht="16.5" customHeight="1">
      <c r="B13" s="380" t="s">
        <v>18</v>
      </c>
      <c r="C13" s="381">
        <f>SUM(C7:C12)</f>
        <v>369091</v>
      </c>
      <c r="D13" s="382">
        <f>SUM(D7:D12)</f>
        <v>0.99999999999999989</v>
      </c>
      <c r="E13" s="381">
        <f>SUM(E7:E12)</f>
        <v>373674</v>
      </c>
      <c r="F13" s="382">
        <f>SUM(F7:F12)</f>
        <v>1</v>
      </c>
      <c r="G13" s="382">
        <f t="shared" si="2"/>
        <v>1.2416992015519268E-2</v>
      </c>
    </row>
    <row r="14" spans="2:7">
      <c r="B14" s="5"/>
      <c r="C14" s="5"/>
      <c r="D14" s="5"/>
      <c r="E14" s="5"/>
      <c r="F14" s="5"/>
    </row>
    <row r="30" spans="2:7" ht="15">
      <c r="B30" s="540" t="s">
        <v>39</v>
      </c>
      <c r="C30" s="503" t="s">
        <v>417</v>
      </c>
      <c r="D30" s="503"/>
      <c r="E30" s="503" t="s">
        <v>418</v>
      </c>
      <c r="F30" s="503"/>
      <c r="G30" s="439" t="s">
        <v>162</v>
      </c>
    </row>
    <row r="31" spans="2:7" ht="15">
      <c r="B31" s="542"/>
      <c r="C31" s="439" t="s">
        <v>40</v>
      </c>
      <c r="D31" s="439" t="s">
        <v>33</v>
      </c>
      <c r="E31" s="439" t="s">
        <v>40</v>
      </c>
      <c r="F31" s="439" t="s">
        <v>33</v>
      </c>
      <c r="G31" s="439" t="s">
        <v>366</v>
      </c>
    </row>
    <row r="32" spans="2:7" ht="15">
      <c r="B32" s="253" t="s">
        <v>9</v>
      </c>
      <c r="C32" s="222">
        <f>SUM('RESUMEN ENERO-NOVIEMBRE'!C30)</f>
        <v>908301</v>
      </c>
      <c r="D32" s="223">
        <f>SUM(C32/$C$38)</f>
        <v>0.22592652657562623</v>
      </c>
      <c r="E32" s="222">
        <f>SUM('RESUMEN ENERO-NOVIEMBRE'!E30)</f>
        <v>842557</v>
      </c>
      <c r="F32" s="223">
        <f>SUM(E32/$E$38)</f>
        <v>0.19680227859431249</v>
      </c>
      <c r="G32" s="161">
        <f>(E32/C32)-100%</f>
        <v>-7.2381292104709782E-2</v>
      </c>
    </row>
    <row r="33" spans="2:10" ht="15">
      <c r="B33" s="254" t="s">
        <v>11</v>
      </c>
      <c r="C33" s="222">
        <f>SUM('RESUMEN ENERO-NOVIEMBRE'!C31)</f>
        <v>1415757</v>
      </c>
      <c r="D33" s="223">
        <f t="shared" ref="D33:D37" si="3">SUM(C33/$C$38)</f>
        <v>0.35214874968224064</v>
      </c>
      <c r="E33" s="222">
        <f>SUM('RESUMEN ENERO-NOVIEMBRE'!E31)</f>
        <v>1619402</v>
      </c>
      <c r="F33" s="223">
        <f t="shared" ref="F33:F37" si="4">SUM(E33/$E$38)</f>
        <v>0.37825571867563479</v>
      </c>
      <c r="G33" s="161">
        <f>(E33/C33)-100%</f>
        <v>0.14384177510688634</v>
      </c>
    </row>
    <row r="34" spans="2:10" ht="15">
      <c r="B34" s="254" t="s">
        <v>319</v>
      </c>
      <c r="C34" s="222">
        <f>SUM('RESUMEN ENERO-NOVIEMBRE'!C32)</f>
        <v>646028</v>
      </c>
      <c r="D34" s="223">
        <f t="shared" si="3"/>
        <v>0.16068997183818873</v>
      </c>
      <c r="E34" s="222">
        <f>SUM('RESUMEN ENERO-NOVIEMBRE'!E32)</f>
        <v>676054</v>
      </c>
      <c r="F34" s="223">
        <f t="shared" si="4"/>
        <v>0.15791093973796352</v>
      </c>
      <c r="G34" s="161">
        <f t="shared" ref="G34:G38" si="5">(E34/C34)-100%</f>
        <v>4.6477861640672025E-2</v>
      </c>
    </row>
    <row r="35" spans="2:10" ht="15">
      <c r="B35" s="254" t="s">
        <v>320</v>
      </c>
      <c r="C35" s="222">
        <f>SUM('RESUMEN ENERO-NOVIEMBRE'!C26)</f>
        <v>787140</v>
      </c>
      <c r="D35" s="223">
        <f t="shared" si="3"/>
        <v>0.19578950824532665</v>
      </c>
      <c r="E35" s="222">
        <f>SUM('RESUMEN ENERO-NOVIEMBRE'!D26)</f>
        <v>779247</v>
      </c>
      <c r="F35" s="223">
        <f t="shared" si="4"/>
        <v>0.18201449301089687</v>
      </c>
      <c r="G35" s="161">
        <f t="shared" si="5"/>
        <v>-1.0027441115938673E-2</v>
      </c>
    </row>
    <row r="36" spans="2:10" ht="15">
      <c r="B36" s="254" t="s">
        <v>10</v>
      </c>
      <c r="C36" s="222">
        <f>SUM('RESUMEN ENERO-NOVIEMBRE'!C33)</f>
        <v>225825</v>
      </c>
      <c r="D36" s="223">
        <f t="shared" si="3"/>
        <v>5.6170650328405222E-2</v>
      </c>
      <c r="E36" s="222">
        <f>SUM('RESUMEN ENERO-NOVIEMBRE'!E33)</f>
        <v>305779</v>
      </c>
      <c r="F36" s="223">
        <f t="shared" si="4"/>
        <v>7.1423065675426445E-2</v>
      </c>
      <c r="G36" s="161">
        <f t="shared" si="5"/>
        <v>0.35405291708181119</v>
      </c>
    </row>
    <row r="37" spans="2:10" ht="15">
      <c r="B37" s="254" t="s">
        <v>12</v>
      </c>
      <c r="C37" s="222">
        <f>SUM('RESUMEN ENERO-NOVIEMBRE'!C34)</f>
        <v>37287</v>
      </c>
      <c r="D37" s="223">
        <f t="shared" si="3"/>
        <v>9.2745933302125338E-3</v>
      </c>
      <c r="E37" s="222">
        <f>SUM('RESUMEN ENERO-NOVIEMBRE'!E34)</f>
        <v>58197</v>
      </c>
      <c r="F37" s="223">
        <f t="shared" si="4"/>
        <v>1.3593504305765905E-2</v>
      </c>
      <c r="G37" s="161">
        <f t="shared" si="5"/>
        <v>0.56078526027838116</v>
      </c>
    </row>
    <row r="38" spans="2:10" ht="15">
      <c r="B38" s="443" t="s">
        <v>18</v>
      </c>
      <c r="C38" s="381">
        <f>SUM(C32:C37)</f>
        <v>4020338</v>
      </c>
      <c r="D38" s="382">
        <f>SUM(D32:D37)</f>
        <v>1</v>
      </c>
      <c r="E38" s="381">
        <f>SUM(E32:E37)</f>
        <v>4281236</v>
      </c>
      <c r="F38" s="382">
        <f>SUM(F32:F37)</f>
        <v>1</v>
      </c>
      <c r="G38" s="382">
        <f t="shared" si="5"/>
        <v>6.4894543692594953E-2</v>
      </c>
    </row>
    <row r="46" spans="2:10">
      <c r="J46" s="7" t="s">
        <v>142</v>
      </c>
    </row>
  </sheetData>
  <mergeCells count="6">
    <mergeCell ref="E5:F5"/>
    <mergeCell ref="B5:B6"/>
    <mergeCell ref="C5:D5"/>
    <mergeCell ref="B30:B31"/>
    <mergeCell ref="C30:D30"/>
    <mergeCell ref="E30:F30"/>
  </mergeCells>
  <phoneticPr fontId="0" type="noConversion"/>
  <pageMargins left="0" right="0" top="0.39370078740157483" bottom="1.4173228346456694" header="0" footer="0.94488188976377963"/>
  <pageSetup scale="88" orientation="portrait" r:id="rId1"/>
  <headerFooter alignWithMargins="0">
    <oddFooter>&amp;C&amp;8BARÓMETRO TURÍSTICO DE LA RIVIERA MAYA
FIDEICOMISO DE PROMOCIÓN TURÍSTICA DE LA RIVIERA MAYA&amp;R11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1">
    <pageSetUpPr fitToPage="1"/>
  </sheetPr>
  <dimension ref="B3:P35"/>
  <sheetViews>
    <sheetView showGridLines="0" workbookViewId="0">
      <selection activeCell="N37" sqref="N37"/>
    </sheetView>
  </sheetViews>
  <sheetFormatPr baseColWidth="10" defaultRowHeight="12.75"/>
  <cols>
    <col min="1" max="1" width="2.7109375" style="7" customWidth="1"/>
    <col min="2" max="2" width="12.7109375" style="7" customWidth="1"/>
    <col min="3" max="3" width="10.140625" style="7" customWidth="1"/>
    <col min="4" max="4" width="5.7109375" style="7" customWidth="1"/>
    <col min="5" max="5" width="10.28515625" style="7" customWidth="1"/>
    <col min="6" max="6" width="5.7109375" style="7" customWidth="1"/>
    <col min="7" max="7" width="9.28515625" style="7" customWidth="1"/>
    <col min="8" max="8" width="5.7109375" style="7" customWidth="1"/>
    <col min="9" max="9" width="9.140625" style="7" customWidth="1"/>
    <col min="10" max="10" width="5.7109375" style="7" customWidth="1"/>
    <col min="11" max="11" width="8" style="7" customWidth="1"/>
    <col min="12" max="12" width="5.7109375" style="7" customWidth="1"/>
    <col min="13" max="13" width="10.5703125" style="7" customWidth="1"/>
    <col min="14" max="14" width="5.7109375" style="7" customWidth="1"/>
    <col min="15" max="15" width="9.42578125" style="7" customWidth="1"/>
    <col min="16" max="16" width="8.42578125" style="7" bestFit="1" customWidth="1"/>
    <col min="17" max="16384" width="11.42578125" style="7"/>
  </cols>
  <sheetData>
    <row r="3" spans="2:16" ht="18.75">
      <c r="C3" s="22"/>
      <c r="D3" s="22"/>
      <c r="E3" s="22"/>
      <c r="F3" s="22"/>
      <c r="G3" s="30" t="s">
        <v>138</v>
      </c>
      <c r="H3" s="22"/>
      <c r="I3" s="22"/>
      <c r="J3" s="22"/>
      <c r="K3" s="22"/>
      <c r="L3" s="22"/>
      <c r="M3" s="22"/>
      <c r="N3" s="22"/>
      <c r="O3" s="22"/>
    </row>
    <row r="4" spans="2:16" ht="18.75">
      <c r="C4" s="50"/>
      <c r="D4" s="50"/>
      <c r="E4" s="50"/>
      <c r="F4" s="50"/>
      <c r="H4" s="50"/>
      <c r="I4" s="30" t="s">
        <v>367</v>
      </c>
      <c r="K4" s="50"/>
      <c r="L4" s="50"/>
      <c r="M4" s="50"/>
      <c r="N4" s="50"/>
      <c r="O4" s="50"/>
    </row>
    <row r="7" spans="2:16" ht="15">
      <c r="B7" s="546" t="s">
        <v>61</v>
      </c>
      <c r="C7" s="548" t="s">
        <v>9</v>
      </c>
      <c r="D7" s="549"/>
      <c r="E7" s="548" t="s">
        <v>139</v>
      </c>
      <c r="F7" s="549"/>
      <c r="G7" s="548" t="s">
        <v>153</v>
      </c>
      <c r="H7" s="549"/>
      <c r="I7" s="548" t="s">
        <v>10</v>
      </c>
      <c r="J7" s="549"/>
      <c r="K7" s="548" t="s">
        <v>160</v>
      </c>
      <c r="L7" s="549"/>
      <c r="M7" s="499" t="s">
        <v>301</v>
      </c>
      <c r="N7" s="550"/>
      <c r="O7" s="544" t="s">
        <v>6</v>
      </c>
      <c r="P7" s="545"/>
    </row>
    <row r="8" spans="2:16" ht="15">
      <c r="B8" s="547"/>
      <c r="C8" s="383" t="s">
        <v>48</v>
      </c>
      <c r="D8" s="383" t="s">
        <v>33</v>
      </c>
      <c r="E8" s="383" t="s">
        <v>48</v>
      </c>
      <c r="F8" s="383" t="s">
        <v>33</v>
      </c>
      <c r="G8" s="383" t="s">
        <v>48</v>
      </c>
      <c r="H8" s="383" t="s">
        <v>33</v>
      </c>
      <c r="I8" s="383" t="s">
        <v>48</v>
      </c>
      <c r="J8" s="383" t="s">
        <v>33</v>
      </c>
      <c r="K8" s="383" t="s">
        <v>48</v>
      </c>
      <c r="L8" s="383" t="s">
        <v>33</v>
      </c>
      <c r="M8" s="383" t="s">
        <v>48</v>
      </c>
      <c r="N8" s="383" t="s">
        <v>33</v>
      </c>
      <c r="O8" s="383" t="s">
        <v>48</v>
      </c>
      <c r="P8" s="384" t="s">
        <v>33</v>
      </c>
    </row>
    <row r="9" spans="2:16">
      <c r="B9" s="9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9"/>
    </row>
    <row r="10" spans="2:16" ht="15">
      <c r="B10" s="255" t="s">
        <v>66</v>
      </c>
      <c r="C10" s="256">
        <v>70807</v>
      </c>
      <c r="D10" s="257">
        <f t="shared" ref="D10:D15" si="0">C10/$O10*100</f>
        <v>18.991460052140887</v>
      </c>
      <c r="E10" s="256">
        <v>131554</v>
      </c>
      <c r="F10" s="257">
        <f t="shared" ref="F10:F15" si="1">E10/$O10*100</f>
        <v>35.284682809599929</v>
      </c>
      <c r="G10" s="256">
        <v>93591</v>
      </c>
      <c r="H10" s="257">
        <f t="shared" ref="H10:H15" si="2">G10/$O10*100</f>
        <v>25.102457917153924</v>
      </c>
      <c r="I10" s="256">
        <v>27278</v>
      </c>
      <c r="J10" s="257">
        <f t="shared" ref="J10:J15" si="3">I10/$O10*100</f>
        <v>7.3163535710070917</v>
      </c>
      <c r="K10" s="256">
        <v>45956</v>
      </c>
      <c r="L10" s="257">
        <f t="shared" ref="L10:L15" si="4">K10/$O10*100</f>
        <v>12.326062933836861</v>
      </c>
      <c r="M10" s="256">
        <v>3650</v>
      </c>
      <c r="N10" s="257">
        <f t="shared" ref="N10:N15" si="5">M10/$O10*100</f>
        <v>0.97898271626130529</v>
      </c>
      <c r="O10" s="256">
        <f t="shared" ref="O10:P12" si="6">SUM(C10+E10+G10+I10+K10+M10)</f>
        <v>372836</v>
      </c>
      <c r="P10" s="258">
        <f t="shared" si="6"/>
        <v>99.999999999999986</v>
      </c>
    </row>
    <row r="11" spans="2:16" ht="15">
      <c r="B11" s="259" t="s">
        <v>67</v>
      </c>
      <c r="C11" s="260">
        <v>64591</v>
      </c>
      <c r="D11" s="257">
        <f t="shared" si="0"/>
        <v>18.048077164883495</v>
      </c>
      <c r="E11" s="260">
        <v>138390</v>
      </c>
      <c r="F11" s="257">
        <f t="shared" si="1"/>
        <v>38.669062235423304</v>
      </c>
      <c r="G11" s="260">
        <v>94121</v>
      </c>
      <c r="H11" s="257">
        <f t="shared" si="2"/>
        <v>26.299377170751338</v>
      </c>
      <c r="I11" s="260">
        <v>22562</v>
      </c>
      <c r="J11" s="257">
        <f t="shared" si="3"/>
        <v>6.304294979085344</v>
      </c>
      <c r="K11" s="260">
        <v>35202</v>
      </c>
      <c r="L11" s="257">
        <f t="shared" si="4"/>
        <v>9.836175509873339</v>
      </c>
      <c r="M11" s="260">
        <v>3017</v>
      </c>
      <c r="N11" s="257">
        <f t="shared" si="5"/>
        <v>0.84301293998317894</v>
      </c>
      <c r="O11" s="256">
        <f t="shared" si="6"/>
        <v>357883</v>
      </c>
      <c r="P11" s="258">
        <f t="shared" si="6"/>
        <v>100</v>
      </c>
    </row>
    <row r="12" spans="2:16" ht="15">
      <c r="B12" s="259" t="s">
        <v>68</v>
      </c>
      <c r="C12" s="260">
        <v>65914</v>
      </c>
      <c r="D12" s="257">
        <f t="shared" si="0"/>
        <v>16.482332142223065</v>
      </c>
      <c r="E12" s="256">
        <v>162995</v>
      </c>
      <c r="F12" s="257">
        <f t="shared" si="1"/>
        <v>40.758226287611869</v>
      </c>
      <c r="G12" s="256">
        <v>100726</v>
      </c>
      <c r="H12" s="257">
        <f t="shared" si="2"/>
        <v>25.187356060284017</v>
      </c>
      <c r="I12" s="256">
        <v>19688</v>
      </c>
      <c r="J12" s="257">
        <f t="shared" si="3"/>
        <v>4.9231446311267373</v>
      </c>
      <c r="K12" s="256">
        <v>47349</v>
      </c>
      <c r="L12" s="257">
        <f t="shared" si="4"/>
        <v>11.840002800651153</v>
      </c>
      <c r="M12" s="256">
        <v>3235</v>
      </c>
      <c r="N12" s="257">
        <f t="shared" si="5"/>
        <v>0.80893807810315899</v>
      </c>
      <c r="O12" s="256">
        <f t="shared" si="6"/>
        <v>399907</v>
      </c>
      <c r="P12" s="258">
        <f t="shared" si="6"/>
        <v>99.999999999999986</v>
      </c>
    </row>
    <row r="13" spans="2:16" ht="15">
      <c r="B13" s="259" t="s">
        <v>69</v>
      </c>
      <c r="C13" s="260">
        <v>70577</v>
      </c>
      <c r="D13" s="257">
        <f t="shared" si="0"/>
        <v>17.763934508752723</v>
      </c>
      <c r="E13" s="256">
        <v>161463</v>
      </c>
      <c r="F13" s="257">
        <f t="shared" si="1"/>
        <v>40.639559028957599</v>
      </c>
      <c r="G13" s="256">
        <v>79930</v>
      </c>
      <c r="H13" s="257">
        <f t="shared" si="2"/>
        <v>20.118045330413661</v>
      </c>
      <c r="I13" s="256">
        <v>22668</v>
      </c>
      <c r="J13" s="257">
        <f t="shared" si="3"/>
        <v>5.705440404726847</v>
      </c>
      <c r="K13" s="256">
        <v>59055</v>
      </c>
      <c r="L13" s="257">
        <f t="shared" si="4"/>
        <v>14.86389549590365</v>
      </c>
      <c r="M13" s="256">
        <v>3612</v>
      </c>
      <c r="N13" s="257">
        <f t="shared" si="5"/>
        <v>0.9091252312455167</v>
      </c>
      <c r="O13" s="256">
        <f t="shared" ref="O13" si="7">SUM(C13+E13+G13+I13+K13+M13)</f>
        <v>397305</v>
      </c>
      <c r="P13" s="258">
        <f t="shared" ref="P13" si="8">SUM(D13+F13+H13+J13+L13+N13)</f>
        <v>99.999999999999986</v>
      </c>
    </row>
    <row r="14" spans="2:16" ht="15">
      <c r="B14" s="259" t="s">
        <v>70</v>
      </c>
      <c r="C14" s="260">
        <v>82553</v>
      </c>
      <c r="D14" s="257">
        <f t="shared" si="0"/>
        <v>18.680149978842756</v>
      </c>
      <c r="E14" s="256">
        <v>167599</v>
      </c>
      <c r="F14" s="257">
        <f t="shared" si="1"/>
        <v>37.924417723208933</v>
      </c>
      <c r="G14" s="256">
        <v>50596</v>
      </c>
      <c r="H14" s="257">
        <f t="shared" si="2"/>
        <v>11.448897899888896</v>
      </c>
      <c r="I14" s="256">
        <v>37314</v>
      </c>
      <c r="J14" s="257">
        <f t="shared" si="3"/>
        <v>8.4434377467873798</v>
      </c>
      <c r="K14" s="256">
        <v>96401</v>
      </c>
      <c r="L14" s="257">
        <f t="shared" si="4"/>
        <v>21.813685003699689</v>
      </c>
      <c r="M14" s="256">
        <v>7466</v>
      </c>
      <c r="N14" s="257">
        <f t="shared" si="5"/>
        <v>1.6894116475723475</v>
      </c>
      <c r="O14" s="256">
        <f t="shared" ref="O14" si="9">SUM(C14+E14+G14+I14+K14+M14)</f>
        <v>441929</v>
      </c>
      <c r="P14" s="258">
        <f t="shared" ref="P14" si="10">SUM(D14+F14+H14+J14+L14+N14)</f>
        <v>100</v>
      </c>
    </row>
    <row r="15" spans="2:16" ht="15">
      <c r="B15" s="259" t="s">
        <v>71</v>
      </c>
      <c r="C15" s="260">
        <v>78682</v>
      </c>
      <c r="D15" s="257">
        <f t="shared" si="0"/>
        <v>19.358870580825165</v>
      </c>
      <c r="E15" s="256">
        <v>180943</v>
      </c>
      <c r="F15" s="257">
        <f t="shared" si="1"/>
        <v>44.519103727742667</v>
      </c>
      <c r="G15" s="256">
        <v>36442</v>
      </c>
      <c r="H15" s="257">
        <f t="shared" si="2"/>
        <v>8.9661671247099815</v>
      </c>
      <c r="I15" s="256">
        <v>26506</v>
      </c>
      <c r="J15" s="257">
        <f t="shared" si="3"/>
        <v>6.521519834464705</v>
      </c>
      <c r="K15" s="256">
        <v>78566</v>
      </c>
      <c r="L15" s="257">
        <f t="shared" si="4"/>
        <v>19.330330012621822</v>
      </c>
      <c r="M15" s="256">
        <v>5300</v>
      </c>
      <c r="N15" s="257">
        <f t="shared" si="5"/>
        <v>1.3040087196356649</v>
      </c>
      <c r="O15" s="256">
        <f t="shared" ref="O15" si="11">SUM(C15+E15+G15+I15+K15+M15)</f>
        <v>406439</v>
      </c>
      <c r="P15" s="258">
        <f t="shared" ref="P15" si="12">SUM(D15+F15+H15+J15+L15+N15)</f>
        <v>100.00000000000001</v>
      </c>
    </row>
    <row r="16" spans="2:16" ht="15">
      <c r="B16" s="259" t="s">
        <v>72</v>
      </c>
      <c r="C16" s="260">
        <v>87348</v>
      </c>
      <c r="D16" s="257">
        <f t="shared" ref="D16:D18" si="13">C16/$O16*100</f>
        <v>18.706391800266413</v>
      </c>
      <c r="E16" s="256">
        <v>193714</v>
      </c>
      <c r="F16" s="257">
        <f t="shared" ref="F16:F18" si="14">E16/$O16*100</f>
        <v>41.485666314017585</v>
      </c>
      <c r="G16" s="256">
        <v>42339</v>
      </c>
      <c r="H16" s="257">
        <f t="shared" ref="H16:H18" si="15">G16/$O16*100</f>
        <v>9.0672931541818897</v>
      </c>
      <c r="I16" s="256">
        <v>34835</v>
      </c>
      <c r="J16" s="257">
        <f t="shared" ref="J16:J18" si="16">I16/$O16*100</f>
        <v>7.4602413147671447</v>
      </c>
      <c r="K16" s="256">
        <v>103934</v>
      </c>
      <c r="L16" s="257">
        <f t="shared" ref="L16:L18" si="17">K16/$O16*100</f>
        <v>22.25843894959117</v>
      </c>
      <c r="M16" s="256">
        <v>4772</v>
      </c>
      <c r="N16" s="257">
        <f t="shared" ref="N16:N18" si="18">M16/$O16*100</f>
        <v>1.0219684671757949</v>
      </c>
      <c r="O16" s="256">
        <f t="shared" ref="O16:O18" si="19">SUM(C16+E16+G16+I16+K16+M16)</f>
        <v>466942</v>
      </c>
      <c r="P16" s="258">
        <f t="shared" ref="P16:P17" si="20">SUM(D16+F16+H16+J16+L16+N16)</f>
        <v>99.999999999999986</v>
      </c>
    </row>
    <row r="17" spans="2:16" ht="15">
      <c r="B17" s="259" t="s">
        <v>52</v>
      </c>
      <c r="C17" s="260">
        <v>95966</v>
      </c>
      <c r="D17" s="257">
        <f t="shared" si="13"/>
        <v>23.129799326105925</v>
      </c>
      <c r="E17" s="260">
        <v>146847</v>
      </c>
      <c r="F17" s="257">
        <f t="shared" si="14"/>
        <v>35.393177184009716</v>
      </c>
      <c r="G17" s="260">
        <v>39586</v>
      </c>
      <c r="H17" s="257">
        <f t="shared" si="15"/>
        <v>9.5410482475379723</v>
      </c>
      <c r="I17" s="260">
        <v>29690</v>
      </c>
      <c r="J17" s="257">
        <f t="shared" si="16"/>
        <v>7.1559066960390645</v>
      </c>
      <c r="K17" s="260">
        <v>97872</v>
      </c>
      <c r="L17" s="257">
        <f t="shared" si="17"/>
        <v>23.589184915956057</v>
      </c>
      <c r="M17" s="260">
        <v>4941</v>
      </c>
      <c r="N17" s="257">
        <f t="shared" si="18"/>
        <v>1.1908836303512635</v>
      </c>
      <c r="O17" s="260">
        <f t="shared" si="19"/>
        <v>414902</v>
      </c>
      <c r="P17" s="258">
        <f t="shared" si="20"/>
        <v>100</v>
      </c>
    </row>
    <row r="18" spans="2:16" ht="15">
      <c r="B18" s="259" t="s">
        <v>53</v>
      </c>
      <c r="C18" s="260">
        <v>77267</v>
      </c>
      <c r="D18" s="257">
        <f t="shared" si="13"/>
        <v>25.10804645510142</v>
      </c>
      <c r="E18" s="260">
        <v>91198</v>
      </c>
      <c r="F18" s="257">
        <f t="shared" si="14"/>
        <v>29.634949210042311</v>
      </c>
      <c r="G18" s="260">
        <v>28046</v>
      </c>
      <c r="H18" s="257">
        <f t="shared" si="15"/>
        <v>9.1135966309003109</v>
      </c>
      <c r="I18" s="260">
        <v>30197</v>
      </c>
      <c r="J18" s="257">
        <f t="shared" si="16"/>
        <v>9.8125678336766988</v>
      </c>
      <c r="K18" s="260">
        <v>70699</v>
      </c>
      <c r="L18" s="257">
        <f t="shared" si="17"/>
        <v>22.973763396135674</v>
      </c>
      <c r="M18" s="260">
        <v>10331</v>
      </c>
      <c r="N18" s="257">
        <f t="shared" si="18"/>
        <v>3.3570764741435895</v>
      </c>
      <c r="O18" s="260">
        <f t="shared" si="19"/>
        <v>307738</v>
      </c>
      <c r="P18" s="258">
        <f>SUM(D18+F18+H18+J18+L18+N18)</f>
        <v>100</v>
      </c>
    </row>
    <row r="19" spans="2:16" ht="15">
      <c r="B19" s="259" t="s">
        <v>44</v>
      </c>
      <c r="C19" s="260">
        <v>71328</v>
      </c>
      <c r="D19" s="257">
        <f t="shared" ref="D19" si="21">C19/$O19*100</f>
        <v>20.875612047494592</v>
      </c>
      <c r="E19" s="260">
        <v>117915</v>
      </c>
      <c r="F19" s="257">
        <f t="shared" ref="F19:F20" si="22">E19/$O19*100</f>
        <v>34.510259569598546</v>
      </c>
      <c r="G19" s="260">
        <v>37060</v>
      </c>
      <c r="H19" s="257">
        <f t="shared" ref="H19:H20" si="23">G19/$O19*100</f>
        <v>10.846374249665622</v>
      </c>
      <c r="I19" s="260">
        <v>30610</v>
      </c>
      <c r="J19" s="257">
        <f t="shared" ref="J19:J20" si="24">I19/$O19*100</f>
        <v>8.9586485640114599</v>
      </c>
      <c r="K19" s="260">
        <v>79004</v>
      </c>
      <c r="L19" s="257">
        <f t="shared" ref="L19:L20" si="25">K19/$O19*100</f>
        <v>23.122151948747515</v>
      </c>
      <c r="M19" s="260">
        <v>5764</v>
      </c>
      <c r="N19" s="257">
        <f t="shared" ref="N19:N20" si="26">M19/$O19*100</f>
        <v>1.6869536204822628</v>
      </c>
      <c r="O19" s="260">
        <f>SUM(C19+E19+G19+I19+K19+M19)</f>
        <v>341681</v>
      </c>
      <c r="P19" s="258">
        <f>SUM(D19+F19+H19+J19+L19+N19)</f>
        <v>99.999999999999986</v>
      </c>
    </row>
    <row r="20" spans="2:16" ht="15">
      <c r="B20" s="259" t="s">
        <v>45</v>
      </c>
      <c r="C20" s="260">
        <v>77524</v>
      </c>
      <c r="D20" s="257">
        <f>C20/$O20*100</f>
        <v>20.746426029105582</v>
      </c>
      <c r="E20" s="260">
        <v>126784</v>
      </c>
      <c r="F20" s="257">
        <f t="shared" si="22"/>
        <v>33.929039751227009</v>
      </c>
      <c r="G20" s="260">
        <v>73617</v>
      </c>
      <c r="H20" s="257">
        <f t="shared" si="23"/>
        <v>19.700862248912156</v>
      </c>
      <c r="I20" s="260">
        <v>24431</v>
      </c>
      <c r="J20" s="257">
        <f t="shared" si="24"/>
        <v>6.5380518847979801</v>
      </c>
      <c r="K20" s="260">
        <v>65209</v>
      </c>
      <c r="L20" s="257">
        <f t="shared" si="25"/>
        <v>17.450772598575227</v>
      </c>
      <c r="M20" s="260">
        <v>6109</v>
      </c>
      <c r="N20" s="257">
        <f t="shared" si="26"/>
        <v>1.6348474873820498</v>
      </c>
      <c r="O20" s="260">
        <f>SUM(C20+E20+G20+I20+K20+M20)</f>
        <v>373674</v>
      </c>
      <c r="P20" s="478">
        <f>SUM(D20+F20+H20+J20+L20+N20)</f>
        <v>100</v>
      </c>
    </row>
    <row r="21" spans="2:16" ht="15">
      <c r="B21" s="261" t="s">
        <v>51</v>
      </c>
      <c r="C21" s="262"/>
      <c r="D21" s="263"/>
      <c r="E21" s="262"/>
      <c r="F21" s="263"/>
      <c r="G21" s="262"/>
      <c r="H21" s="263"/>
      <c r="I21" s="262"/>
      <c r="J21" s="263"/>
      <c r="K21" s="262"/>
      <c r="L21" s="263"/>
      <c r="M21" s="264"/>
      <c r="N21" s="263"/>
      <c r="O21" s="262"/>
      <c r="P21" s="265"/>
    </row>
    <row r="22" spans="2:16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2:16" ht="15">
      <c r="B23" s="497" t="s">
        <v>125</v>
      </c>
      <c r="C23" s="543"/>
      <c r="D23" s="543"/>
      <c r="E23" s="543"/>
      <c r="F23" s="543"/>
      <c r="G23" s="543"/>
      <c r="H23" s="543"/>
      <c r="I23" s="543"/>
      <c r="J23" s="543"/>
      <c r="K23" s="543"/>
      <c r="L23" s="543"/>
      <c r="M23" s="543"/>
      <c r="N23" s="543"/>
      <c r="O23" s="543"/>
      <c r="P23" s="543"/>
    </row>
    <row r="24" spans="2:16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2:16" ht="15">
      <c r="B25" s="266" t="s">
        <v>126</v>
      </c>
      <c r="C25" s="346">
        <f>SUM(C10:C11)</f>
        <v>135398</v>
      </c>
      <c r="D25" s="257">
        <f t="shared" ref="D25:D30" si="27">C25/$O25*100</f>
        <v>18.529421022308163</v>
      </c>
      <c r="E25" s="346">
        <f>SUM(E10:E11)</f>
        <v>269944</v>
      </c>
      <c r="F25" s="257">
        <f t="shared" ref="F25:F30" si="28">E25/$O25*100</f>
        <v>36.942244556388978</v>
      </c>
      <c r="G25" s="346">
        <f>SUM(G10:G11)</f>
        <v>187712</v>
      </c>
      <c r="H25" s="257">
        <f t="shared" ref="H25:H30" si="29">G25/$O25*100</f>
        <v>25.688671021281777</v>
      </c>
      <c r="I25" s="346">
        <f>SUM(I10:I11)</f>
        <v>49840</v>
      </c>
      <c r="J25" s="257">
        <f t="shared" ref="J25:J30" si="30">I25/$O25*100</f>
        <v>6.82067935827589</v>
      </c>
      <c r="K25" s="346">
        <f>SUM(K10:K11)</f>
        <v>81158</v>
      </c>
      <c r="L25" s="257">
        <f t="shared" ref="L25:L30" si="31">K25/$O25*100</f>
        <v>11.106595011214981</v>
      </c>
      <c r="M25" s="346">
        <f>SUM(M10:M11)</f>
        <v>6667</v>
      </c>
      <c r="N25" s="257">
        <f t="shared" ref="N25:N30" si="32">M25/$O25*100</f>
        <v>0.91238903053020382</v>
      </c>
      <c r="O25" s="256">
        <f t="shared" ref="O25:P27" si="33">SUM(C25+E25+G25+I25+K25+M25)</f>
        <v>730719</v>
      </c>
      <c r="P25" s="258">
        <f t="shared" si="33"/>
        <v>100</v>
      </c>
    </row>
    <row r="26" spans="2:16" ht="15">
      <c r="B26" s="266" t="s">
        <v>127</v>
      </c>
      <c r="C26" s="346">
        <f>SUM(C10:C12)</f>
        <v>201312</v>
      </c>
      <c r="D26" s="257">
        <f t="shared" si="27"/>
        <v>17.80535738608523</v>
      </c>
      <c r="E26" s="346">
        <f>SUM(E10:E12)</f>
        <v>432939</v>
      </c>
      <c r="F26" s="257">
        <f t="shared" si="28"/>
        <v>38.291972765529891</v>
      </c>
      <c r="G26" s="346">
        <f>SUM(G10:G12)</f>
        <v>288438</v>
      </c>
      <c r="H26" s="257">
        <f t="shared" si="29"/>
        <v>25.511353887138625</v>
      </c>
      <c r="I26" s="346">
        <f>SUM(I10:I12)</f>
        <v>69528</v>
      </c>
      <c r="J26" s="257">
        <f t="shared" si="30"/>
        <v>6.1495136322709723</v>
      </c>
      <c r="K26" s="346">
        <f>SUM(K10:K12)</f>
        <v>128507</v>
      </c>
      <c r="L26" s="257">
        <f t="shared" si="31"/>
        <v>11.366004319730839</v>
      </c>
      <c r="M26" s="346">
        <f>SUM(M10:M12)</f>
        <v>9902</v>
      </c>
      <c r="N26" s="257">
        <f t="shared" si="32"/>
        <v>0.87579800924443629</v>
      </c>
      <c r="O26" s="256">
        <f t="shared" si="33"/>
        <v>1130626</v>
      </c>
      <c r="P26" s="258">
        <f t="shared" si="33"/>
        <v>99.999999999999986</v>
      </c>
    </row>
    <row r="27" spans="2:16" ht="15">
      <c r="B27" s="266" t="s">
        <v>128</v>
      </c>
      <c r="C27" s="346">
        <f>SUM(C10:C13)</f>
        <v>271889</v>
      </c>
      <c r="D27" s="257">
        <f t="shared" si="27"/>
        <v>17.794586273856609</v>
      </c>
      <c r="E27" s="346">
        <f>SUM(E10:E13)</f>
        <v>594402</v>
      </c>
      <c r="F27" s="257">
        <f t="shared" si="28"/>
        <v>38.902411169090747</v>
      </c>
      <c r="G27" s="346">
        <f>SUM(G10:G13)</f>
        <v>368368</v>
      </c>
      <c r="H27" s="257">
        <f t="shared" si="29"/>
        <v>24.108942092280344</v>
      </c>
      <c r="I27" s="346">
        <f>SUM(I10:I13)</f>
        <v>92196</v>
      </c>
      <c r="J27" s="257">
        <f t="shared" si="30"/>
        <v>6.0340421131582511</v>
      </c>
      <c r="K27" s="346">
        <f>SUM(K10:K13)</f>
        <v>187562</v>
      </c>
      <c r="L27" s="257">
        <f t="shared" si="31"/>
        <v>12.275554328042301</v>
      </c>
      <c r="M27" s="346">
        <f>SUM(M10:M13)</f>
        <v>13514</v>
      </c>
      <c r="N27" s="257">
        <f t="shared" si="32"/>
        <v>0.88446402357174503</v>
      </c>
      <c r="O27" s="256">
        <f t="shared" si="33"/>
        <v>1527931</v>
      </c>
      <c r="P27" s="258">
        <f t="shared" si="33"/>
        <v>100.00000000000001</v>
      </c>
    </row>
    <row r="28" spans="2:16" ht="15">
      <c r="B28" s="266" t="s">
        <v>129</v>
      </c>
      <c r="C28" s="346">
        <f>SUM(C10:C14)</f>
        <v>354442</v>
      </c>
      <c r="D28" s="257">
        <f t="shared" si="27"/>
        <v>17.993258404150549</v>
      </c>
      <c r="E28" s="346">
        <f>SUM(E10:E14)</f>
        <v>762001</v>
      </c>
      <c r="F28" s="257">
        <f t="shared" si="28"/>
        <v>38.683002852994633</v>
      </c>
      <c r="G28" s="346">
        <f>SUM(G10:G14)</f>
        <v>418964</v>
      </c>
      <c r="H28" s="257">
        <f t="shared" si="29"/>
        <v>21.268719604438893</v>
      </c>
      <c r="I28" s="346">
        <f>SUM(I10:I14)</f>
        <v>129510</v>
      </c>
      <c r="J28" s="257">
        <f t="shared" si="30"/>
        <v>6.5745789040845546</v>
      </c>
      <c r="K28" s="346">
        <f>SUM(K10:K14)</f>
        <v>283963</v>
      </c>
      <c r="L28" s="257">
        <f t="shared" si="31"/>
        <v>14.415389926187647</v>
      </c>
      <c r="M28" s="346">
        <f>SUM(M10:M14)</f>
        <v>20980</v>
      </c>
      <c r="N28" s="257">
        <f t="shared" si="32"/>
        <v>1.0650503081437259</v>
      </c>
      <c r="O28" s="256">
        <f>SUM(C28+E28+G28+I28+K28+M28)</f>
        <v>1969860</v>
      </c>
      <c r="P28" s="258">
        <f t="shared" ref="P28" si="34">SUM(D28+F28+H28+J28+L28+N28)</f>
        <v>100</v>
      </c>
    </row>
    <row r="29" spans="2:16" ht="15">
      <c r="B29" s="266" t="s">
        <v>130</v>
      </c>
      <c r="C29" s="346">
        <f>SUM(C10:C15)</f>
        <v>433124</v>
      </c>
      <c r="D29" s="257">
        <f t="shared" si="27"/>
        <v>18.226830882813989</v>
      </c>
      <c r="E29" s="346">
        <f>SUM(E10:E15)</f>
        <v>942944</v>
      </c>
      <c r="F29" s="257">
        <f t="shared" si="28"/>
        <v>39.681201734293538</v>
      </c>
      <c r="G29" s="346">
        <f>SUM(G10:G15)</f>
        <v>455406</v>
      </c>
      <c r="H29" s="257">
        <f t="shared" si="29"/>
        <v>19.164507496741781</v>
      </c>
      <c r="I29" s="346">
        <f>SUM(I10:I15)</f>
        <v>156016</v>
      </c>
      <c r="J29" s="257">
        <f t="shared" si="30"/>
        <v>6.5655037518426758</v>
      </c>
      <c r="K29" s="346">
        <f>SUM(K10:K15)</f>
        <v>362529</v>
      </c>
      <c r="L29" s="257">
        <f t="shared" si="31"/>
        <v>15.256034699337079</v>
      </c>
      <c r="M29" s="346">
        <f>SUM(M10:M15)</f>
        <v>26280</v>
      </c>
      <c r="N29" s="257">
        <f t="shared" si="32"/>
        <v>1.1059214349709359</v>
      </c>
      <c r="O29" s="256">
        <f>SUM(C29+E29+G29+I29+K29+M29)</f>
        <v>2376299</v>
      </c>
      <c r="P29" s="258">
        <f t="shared" ref="P29:P34" si="35">SUM(D29+F29+H29+J29+L29+N29)</f>
        <v>99.999999999999986</v>
      </c>
    </row>
    <row r="30" spans="2:16" ht="15">
      <c r="B30" s="266" t="s">
        <v>131</v>
      </c>
      <c r="C30" s="346">
        <f>SUM(C10:C16)</f>
        <v>520472</v>
      </c>
      <c r="D30" s="257">
        <f t="shared" si="27"/>
        <v>18.305588587108868</v>
      </c>
      <c r="E30" s="346">
        <f>SUM(E10:E16)</f>
        <v>1136658</v>
      </c>
      <c r="F30" s="257">
        <f t="shared" si="28"/>
        <v>39.977546750345823</v>
      </c>
      <c r="G30" s="346">
        <f>SUM(G10:G16)</f>
        <v>497745</v>
      </c>
      <c r="H30" s="257">
        <f t="shared" si="29"/>
        <v>17.50625430626528</v>
      </c>
      <c r="I30" s="346">
        <f>SUM(I10:I16)</f>
        <v>190851</v>
      </c>
      <c r="J30" s="257">
        <f t="shared" si="30"/>
        <v>6.7124454100092112</v>
      </c>
      <c r="K30" s="346">
        <f>SUM(K10:K16)</f>
        <v>466463</v>
      </c>
      <c r="L30" s="257">
        <f t="shared" si="31"/>
        <v>16.406031004758304</v>
      </c>
      <c r="M30" s="346">
        <f>SUM(M10:M16)</f>
        <v>31052</v>
      </c>
      <c r="N30" s="257">
        <f t="shared" si="32"/>
        <v>1.0921339415125204</v>
      </c>
      <c r="O30" s="256">
        <f>SUM(C30+E30+G30+I30+K30+M30)</f>
        <v>2843241</v>
      </c>
      <c r="P30" s="258">
        <f t="shared" si="35"/>
        <v>100</v>
      </c>
    </row>
    <row r="31" spans="2:16" ht="15">
      <c r="B31" s="266" t="s">
        <v>132</v>
      </c>
      <c r="C31" s="346">
        <f>SUM(C10:C17)</f>
        <v>616438</v>
      </c>
      <c r="D31" s="257">
        <f t="shared" ref="D31" si="36">C31/$O31*100</f>
        <v>18.919918493448566</v>
      </c>
      <c r="E31" s="346">
        <f>SUM(E10:E17)</f>
        <v>1283505</v>
      </c>
      <c r="F31" s="257">
        <f t="shared" ref="F31" si="37">E31/$O31*100</f>
        <v>39.393758960242074</v>
      </c>
      <c r="G31" s="346">
        <f>SUM(G10:G17)</f>
        <v>537331</v>
      </c>
      <c r="H31" s="257">
        <f t="shared" ref="H31" si="38">G31/$O31*100</f>
        <v>16.491940347615191</v>
      </c>
      <c r="I31" s="346">
        <f>SUM(I10:I17)</f>
        <v>220541</v>
      </c>
      <c r="J31" s="257">
        <f t="shared" ref="J31" si="39">I31/$O31*100</f>
        <v>6.7689171408375879</v>
      </c>
      <c r="K31" s="346">
        <f>SUM(K10:K17)</f>
        <v>564335</v>
      </c>
      <c r="L31" s="257">
        <f t="shared" ref="L31" si="40">K31/$O31*100</f>
        <v>17.320756025748409</v>
      </c>
      <c r="M31" s="346">
        <f>SUM(M10:M17)</f>
        <v>35993</v>
      </c>
      <c r="N31" s="257">
        <f t="shared" ref="N31" si="41">M31/$O31*100</f>
        <v>1.104709032108167</v>
      </c>
      <c r="O31" s="256">
        <f>SUM(C31+E31+G31+I31+K31+M31)</f>
        <v>3258143</v>
      </c>
      <c r="P31" s="258">
        <f t="shared" si="35"/>
        <v>99.999999999999986</v>
      </c>
    </row>
    <row r="32" spans="2:16" ht="15">
      <c r="B32" s="266" t="s">
        <v>137</v>
      </c>
      <c r="C32" s="346">
        <f>SUM(C10:C18)</f>
        <v>693705</v>
      </c>
      <c r="D32" s="257">
        <f>C32/$O32*100</f>
        <v>19.453958222385996</v>
      </c>
      <c r="E32" s="346">
        <f>SUM(E10:E18)</f>
        <v>1374703</v>
      </c>
      <c r="F32" s="257">
        <f>E32/$O32*100</f>
        <v>38.551566919928064</v>
      </c>
      <c r="G32" s="346">
        <f>SUM(G10:G18)</f>
        <v>565377</v>
      </c>
      <c r="H32" s="257">
        <f>G32/$O32*100</f>
        <v>15.855184174682218</v>
      </c>
      <c r="I32" s="346">
        <f>SUM(I10:I18)</f>
        <v>250738</v>
      </c>
      <c r="J32" s="257">
        <f>I32/$O32*100</f>
        <v>7.031586303637166</v>
      </c>
      <c r="K32" s="346">
        <f>SUM(K10:K18)</f>
        <v>635034</v>
      </c>
      <c r="L32" s="257">
        <f>K32/$O32*100</f>
        <v>17.808614477039477</v>
      </c>
      <c r="M32" s="346">
        <f>SUM(M10:M18)</f>
        <v>46324</v>
      </c>
      <c r="N32" s="257">
        <f>M32/$O32*100</f>
        <v>1.2990899023270825</v>
      </c>
      <c r="O32" s="346">
        <f>SUM(O10:O18)</f>
        <v>3565881</v>
      </c>
      <c r="P32" s="258">
        <f t="shared" si="35"/>
        <v>100.00000000000001</v>
      </c>
    </row>
    <row r="33" spans="2:16" ht="15">
      <c r="B33" s="266" t="s">
        <v>134</v>
      </c>
      <c r="C33" s="346">
        <f>SUM(C10:C19)</f>
        <v>765033</v>
      </c>
      <c r="D33" s="257">
        <f>C33/$O33*100</f>
        <v>19.578269007631867</v>
      </c>
      <c r="E33" s="346">
        <f>SUM(E10:E19)</f>
        <v>1492618</v>
      </c>
      <c r="F33" s="257">
        <f>E33/$O33*100</f>
        <v>38.198191097159814</v>
      </c>
      <c r="G33" s="346">
        <f>SUM(G10:G19)</f>
        <v>602437</v>
      </c>
      <c r="H33" s="257">
        <f>G33/$O33*100</f>
        <v>15.417208991181713</v>
      </c>
      <c r="I33" s="346">
        <f>SUM(I10:I19)</f>
        <v>281348</v>
      </c>
      <c r="J33" s="257">
        <f>I33/$O33*100</f>
        <v>7.2000904912065371</v>
      </c>
      <c r="K33" s="346">
        <f>SUM(K10:K19)</f>
        <v>714038</v>
      </c>
      <c r="L33" s="257">
        <f>K33/$O33*100</f>
        <v>18.273235331902605</v>
      </c>
      <c r="M33" s="346">
        <f>SUM(M10:M19)</f>
        <v>52088</v>
      </c>
      <c r="N33" s="257">
        <f>M33/$O33*100</f>
        <v>1.3330050809174621</v>
      </c>
      <c r="O33" s="346">
        <f>SUM(O10:O19)</f>
        <v>3907562</v>
      </c>
      <c r="P33" s="258">
        <f t="shared" si="35"/>
        <v>99.999999999999986</v>
      </c>
    </row>
    <row r="34" spans="2:16" ht="15">
      <c r="B34" s="266" t="s">
        <v>135</v>
      </c>
      <c r="C34" s="346">
        <f>SUM(C10:C20)</f>
        <v>842557</v>
      </c>
      <c r="D34" s="257">
        <f>C34/$O34*100</f>
        <v>19.680227859431248</v>
      </c>
      <c r="E34" s="346">
        <f>SUM(E10:E20)</f>
        <v>1619402</v>
      </c>
      <c r="F34" s="257">
        <f>E34/$O34*100</f>
        <v>37.825571867563482</v>
      </c>
      <c r="G34" s="346">
        <f>SUM(G10:G20)</f>
        <v>676054</v>
      </c>
      <c r="H34" s="257">
        <f>G34/$O34*100</f>
        <v>15.791093973796352</v>
      </c>
      <c r="I34" s="346">
        <f>SUM(I10:I20)</f>
        <v>305779</v>
      </c>
      <c r="J34" s="257">
        <f>I34/$O34*100</f>
        <v>7.1423065675426445</v>
      </c>
      <c r="K34" s="346">
        <f>SUM(K10:K20)</f>
        <v>779247</v>
      </c>
      <c r="L34" s="257">
        <f>K34/$O34*100</f>
        <v>18.201449301089685</v>
      </c>
      <c r="M34" s="346">
        <f>SUM(M10:M20)</f>
        <v>58197</v>
      </c>
      <c r="N34" s="257">
        <f>M34/$O34*100</f>
        <v>1.3593504305765904</v>
      </c>
      <c r="O34" s="346">
        <f>SUM(O10:O20)</f>
        <v>4281236</v>
      </c>
      <c r="P34" s="258">
        <f t="shared" si="35"/>
        <v>100</v>
      </c>
    </row>
    <row r="35" spans="2:16" ht="15">
      <c r="B35" s="266" t="s">
        <v>136</v>
      </c>
      <c r="C35" s="154"/>
      <c r="D35" s="155"/>
      <c r="E35" s="154"/>
      <c r="F35" s="155"/>
      <c r="G35" s="154"/>
      <c r="H35" s="155"/>
      <c r="I35" s="154"/>
      <c r="J35" s="155"/>
      <c r="K35" s="154"/>
      <c r="L35" s="155"/>
      <c r="M35" s="154"/>
      <c r="N35" s="155"/>
      <c r="O35" s="154"/>
      <c r="P35" s="146"/>
    </row>
  </sheetData>
  <mergeCells count="9">
    <mergeCell ref="B23:P23"/>
    <mergeCell ref="O7:P7"/>
    <mergeCell ref="B7:B8"/>
    <mergeCell ref="I7:J7"/>
    <mergeCell ref="K7:L7"/>
    <mergeCell ref="G7:H7"/>
    <mergeCell ref="E7:F7"/>
    <mergeCell ref="C7:D7"/>
    <mergeCell ref="M7:N7"/>
  </mergeCells>
  <phoneticPr fontId="0" type="noConversion"/>
  <printOptions horizontalCentered="1" verticalCentered="1"/>
  <pageMargins left="0" right="0" top="0" bottom="0" header="0" footer="0"/>
  <pageSetup orientation="landscape" r:id="rId1"/>
  <headerFooter alignWithMargins="0">
    <oddFooter>&amp;CBARÓMETRO TURÍSTICO DE LA RIVIERA MAYA
FIDEICOMISO DE PROMOCIÓN TURÍSTICA DE LA RIVIERA MAYA&amp;R12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2">
    <pageSetUpPr fitToPage="1"/>
  </sheetPr>
  <dimension ref="H2:P4"/>
  <sheetViews>
    <sheetView showGridLines="0" workbookViewId="0">
      <selection activeCell="M15" sqref="M15"/>
    </sheetView>
  </sheetViews>
  <sheetFormatPr baseColWidth="10" defaultRowHeight="12.75"/>
  <cols>
    <col min="1" max="1" width="5.42578125" style="7" customWidth="1"/>
    <col min="2" max="16384" width="11.42578125" style="7"/>
  </cols>
  <sheetData>
    <row r="2" spans="8:16" ht="23.25">
      <c r="H2" s="4" t="s">
        <v>140</v>
      </c>
      <c r="I2" s="52"/>
      <c r="J2" s="52"/>
      <c r="K2" s="52"/>
      <c r="L2" s="52"/>
      <c r="M2" s="52"/>
      <c r="N2" s="52"/>
      <c r="O2" s="52"/>
      <c r="P2" s="52"/>
    </row>
    <row r="3" spans="8:16" ht="23.25">
      <c r="H3" s="4" t="s">
        <v>138</v>
      </c>
      <c r="I3" s="52"/>
      <c r="J3" s="52"/>
      <c r="K3" s="52"/>
      <c r="L3" s="52"/>
      <c r="M3" s="52"/>
      <c r="N3" s="52"/>
      <c r="O3" s="52"/>
      <c r="P3" s="52"/>
    </row>
    <row r="4" spans="8:16" ht="23.25">
      <c r="H4" s="4" t="s">
        <v>368</v>
      </c>
      <c r="I4" s="52"/>
      <c r="J4" s="52"/>
      <c r="K4" s="52"/>
      <c r="L4" s="52"/>
      <c r="M4" s="52"/>
      <c r="N4" s="52"/>
      <c r="O4" s="52"/>
      <c r="P4" s="52"/>
    </row>
  </sheetData>
  <phoneticPr fontId="0" type="noConversion"/>
  <pageMargins left="1.2204724409448819" right="0" top="0.55118110236220474" bottom="0.27559055118110237" header="0" footer="0.35433070866141736"/>
  <pageSetup scale="83" orientation="landscape" r:id="rId1"/>
  <headerFooter alignWithMargins="0">
    <oddFooter>&amp;CBARÓMETRO TURÍSTICO DE LA RIVIERA MAYA
FIDEICOMISO DE PROMOCIÓN TURÍSTICA DE LA RIVIERA MAYA&amp;R13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13"/>
  <dimension ref="A2:N37"/>
  <sheetViews>
    <sheetView showGridLines="0" workbookViewId="0">
      <selection activeCell="E36" sqref="E36"/>
    </sheetView>
  </sheetViews>
  <sheetFormatPr baseColWidth="10" defaultRowHeight="12.75"/>
  <cols>
    <col min="1" max="1" width="4.42578125" style="7" customWidth="1"/>
    <col min="2" max="2" width="12" style="7" customWidth="1"/>
    <col min="3" max="3" width="9.140625" style="7" customWidth="1"/>
    <col min="4" max="4" width="10.28515625" style="7" customWidth="1"/>
    <col min="5" max="5" width="9.5703125" style="7" customWidth="1"/>
    <col min="6" max="6" width="8.85546875" style="7" customWidth="1"/>
    <col min="7" max="16384" width="11.42578125" style="7"/>
  </cols>
  <sheetData>
    <row r="2" spans="1:14" ht="21">
      <c r="I2" s="157" t="s">
        <v>270</v>
      </c>
    </row>
    <row r="3" spans="1:14" ht="21">
      <c r="I3" s="157" t="s">
        <v>271</v>
      </c>
      <c r="J3" s="30"/>
      <c r="K3" s="30"/>
      <c r="L3" s="30"/>
      <c r="M3" s="30"/>
      <c r="N3" s="30"/>
    </row>
    <row r="4" spans="1:14" ht="21">
      <c r="F4" s="10"/>
      <c r="G4" s="10"/>
      <c r="H4" s="10"/>
      <c r="I4" s="157" t="s">
        <v>419</v>
      </c>
    </row>
    <row r="6" spans="1:14">
      <c r="B6" s="5"/>
      <c r="C6" s="5"/>
      <c r="D6" s="5"/>
      <c r="E6" s="5"/>
      <c r="F6" s="5"/>
    </row>
    <row r="7" spans="1:14" ht="15">
      <c r="A7" s="5"/>
      <c r="B7" s="496" t="s">
        <v>32</v>
      </c>
      <c r="C7" s="539" t="s">
        <v>420</v>
      </c>
      <c r="D7" s="539"/>
      <c r="E7" s="539" t="s">
        <v>421</v>
      </c>
      <c r="F7" s="539"/>
      <c r="G7" s="5"/>
    </row>
    <row r="8" spans="1:14" ht="15">
      <c r="B8" s="551"/>
      <c r="C8" s="388" t="s">
        <v>55</v>
      </c>
      <c r="D8" s="388" t="s">
        <v>33</v>
      </c>
      <c r="E8" s="388" t="s">
        <v>55</v>
      </c>
      <c r="F8" s="388" t="s">
        <v>33</v>
      </c>
      <c r="G8" s="5"/>
    </row>
    <row r="9" spans="1:14">
      <c r="B9" s="156" t="s">
        <v>19</v>
      </c>
      <c r="C9" s="152">
        <f>SUM('COMPARATIVO PAISES NOVIEMBRE'!C30)</f>
        <v>16373</v>
      </c>
      <c r="D9" s="153">
        <f t="shared" ref="D9:D35" si="0">C9/$C$36</f>
        <v>0.20549217465517025</v>
      </c>
      <c r="E9" s="152">
        <f>SUM('COMPARATIVO PAISES NOVIEMBRE'!E30)</f>
        <v>16988</v>
      </c>
      <c r="F9" s="153">
        <f t="shared" ref="F9:F35" si="1">E9/$E$36</f>
        <v>0.21913213972447243</v>
      </c>
      <c r="G9" s="5"/>
    </row>
    <row r="10" spans="1:14">
      <c r="B10" s="156" t="s">
        <v>20</v>
      </c>
      <c r="C10" s="152">
        <f>SUM('COMPARATIVO PAISES NOVIEMBRE'!C31)</f>
        <v>323</v>
      </c>
      <c r="D10" s="153">
        <f t="shared" si="0"/>
        <v>4.0538674899908379E-3</v>
      </c>
      <c r="E10" s="152">
        <f>SUM('COMPARATIVO PAISES NOVIEMBRE'!E31)</f>
        <v>317</v>
      </c>
      <c r="F10" s="153">
        <f t="shared" si="1"/>
        <v>4.0890562922449823E-3</v>
      </c>
    </row>
    <row r="11" spans="1:14">
      <c r="B11" s="156" t="s">
        <v>147</v>
      </c>
      <c r="C11" s="152">
        <f>SUM('COMPARATIVO PAISES NOVIEMBRE'!C32)</f>
        <v>1618</v>
      </c>
      <c r="D11" s="153">
        <f t="shared" si="0"/>
        <v>2.0306989469985066E-2</v>
      </c>
      <c r="E11" s="152">
        <f>SUM('COMPARATIVO PAISES NOVIEMBRE'!E32)</f>
        <v>1116</v>
      </c>
      <c r="F11" s="153">
        <f t="shared" si="1"/>
        <v>1.4395542025695268E-2</v>
      </c>
    </row>
    <row r="12" spans="1:14">
      <c r="B12" s="156" t="s">
        <v>80</v>
      </c>
      <c r="C12" s="152">
        <f>SUM('COMPARATIVO PAISES NOVIEMBRE'!C33)</f>
        <v>15</v>
      </c>
      <c r="D12" s="153">
        <f t="shared" si="0"/>
        <v>1.8826010015437328E-4</v>
      </c>
      <c r="E12" s="152">
        <f>SUM('COMPARATIVO PAISES NOVIEMBRE'!E33)</f>
        <v>34</v>
      </c>
      <c r="F12" s="153">
        <f t="shared" si="1"/>
        <v>4.3857386099788452E-4</v>
      </c>
    </row>
    <row r="13" spans="1:14">
      <c r="B13" s="156" t="s">
        <v>21</v>
      </c>
      <c r="C13" s="152">
        <f>SUM('COMPARATIVO PAISES NOVIEMBRE'!C34)</f>
        <v>103</v>
      </c>
      <c r="D13" s="153">
        <f t="shared" si="0"/>
        <v>1.2927193543933633E-3</v>
      </c>
      <c r="E13" s="152">
        <f>SUM('COMPARATIVO PAISES NOVIEMBRE'!E34)</f>
        <v>60</v>
      </c>
      <c r="F13" s="153">
        <f t="shared" si="1"/>
        <v>7.7395387234920803E-4</v>
      </c>
    </row>
    <row r="14" spans="1:14">
      <c r="B14" s="156" t="s">
        <v>22</v>
      </c>
      <c r="C14" s="152">
        <f>SUM('COMPARATIVO PAISES NOVIEMBRE'!C35)</f>
        <v>9075</v>
      </c>
      <c r="D14" s="153">
        <f t="shared" si="0"/>
        <v>0.11389736059339584</v>
      </c>
      <c r="E14" s="152">
        <f>SUM('COMPARATIVO PAISES NOVIEMBRE'!E35)</f>
        <v>9864</v>
      </c>
      <c r="F14" s="153">
        <f t="shared" si="1"/>
        <v>0.1272380166142098</v>
      </c>
    </row>
    <row r="15" spans="1:14">
      <c r="B15" s="156" t="s">
        <v>23</v>
      </c>
      <c r="C15" s="152">
        <f>SUM('COMPARATIVO PAISES NOVIEMBRE'!C36)</f>
        <v>224</v>
      </c>
      <c r="D15" s="153">
        <f t="shared" si="0"/>
        <v>2.8113508289719742E-3</v>
      </c>
      <c r="E15" s="152">
        <f>SUM('COMPARATIVO PAISES NOVIEMBRE'!E36)</f>
        <v>148</v>
      </c>
      <c r="F15" s="153">
        <f t="shared" si="1"/>
        <v>1.9090862184613798E-3</v>
      </c>
    </row>
    <row r="16" spans="1:14">
      <c r="B16" s="156" t="s">
        <v>24</v>
      </c>
      <c r="C16" s="152">
        <f>SUM('COMPARATIVO PAISES NOVIEMBRE'!C37)</f>
        <v>6330</v>
      </c>
      <c r="D16" s="153">
        <f t="shared" si="0"/>
        <v>7.944576226514552E-2</v>
      </c>
      <c r="E16" s="152">
        <f>SUM('COMPARATIVO PAISES NOVIEMBRE'!E37)</f>
        <v>5714</v>
      </c>
      <c r="F16" s="153">
        <f t="shared" si="1"/>
        <v>7.3706207110056238E-2</v>
      </c>
    </row>
    <row r="17" spans="2:6">
      <c r="B17" s="156" t="s">
        <v>25</v>
      </c>
      <c r="C17" s="152">
        <f>SUM('COMPARATIVO PAISES NOVIEMBRE'!C38)</f>
        <v>23304</v>
      </c>
      <c r="D17" s="153">
        <f t="shared" si="0"/>
        <v>0.29248089159983431</v>
      </c>
      <c r="E17" s="152">
        <f>SUM('COMPARATIVO PAISES NOVIEMBRE'!E38)</f>
        <v>25743</v>
      </c>
      <c r="F17" s="153">
        <f t="shared" si="1"/>
        <v>0.3320649089314277</v>
      </c>
    </row>
    <row r="18" spans="2:6">
      <c r="B18" s="156" t="s">
        <v>56</v>
      </c>
      <c r="C18" s="152">
        <f>SUM('COMPARATIVO PAISES NOVIEMBRE'!C39)</f>
        <v>8</v>
      </c>
      <c r="D18" s="153">
        <f t="shared" si="0"/>
        <v>1.0040538674899909E-4</v>
      </c>
      <c r="E18" s="152">
        <f>SUM('COMPARATIVO PAISES NOVIEMBRE'!E39)</f>
        <v>11</v>
      </c>
      <c r="F18" s="153">
        <f t="shared" si="1"/>
        <v>1.4189154326402147E-4</v>
      </c>
    </row>
    <row r="19" spans="2:6">
      <c r="B19" s="156" t="s">
        <v>26</v>
      </c>
      <c r="C19" s="152">
        <f>SUM('COMPARATIVO PAISES NOVIEMBRE'!C40)</f>
        <v>2825</v>
      </c>
      <c r="D19" s="153">
        <f t="shared" si="0"/>
        <v>3.5455652195740303E-2</v>
      </c>
      <c r="E19" s="152">
        <f>SUM('COMPARATIVO PAISES NOVIEMBRE'!E40)</f>
        <v>2490</v>
      </c>
      <c r="F19" s="153">
        <f t="shared" si="1"/>
        <v>3.2119085702492133E-2</v>
      </c>
    </row>
    <row r="20" spans="2:6">
      <c r="B20" s="156" t="s">
        <v>90</v>
      </c>
      <c r="C20" s="152">
        <f>SUM('COMPARATIVO PAISES NOVIEMBRE'!C41)</f>
        <v>39</v>
      </c>
      <c r="D20" s="153">
        <f t="shared" si="0"/>
        <v>4.8947626040137058E-4</v>
      </c>
      <c r="E20" s="152">
        <f>SUM('COMPARATIVO PAISES NOVIEMBRE'!E41)</f>
        <v>60</v>
      </c>
      <c r="F20" s="153">
        <f t="shared" si="1"/>
        <v>7.7395387234920803E-4</v>
      </c>
    </row>
    <row r="21" spans="2:6">
      <c r="B21" s="156" t="s">
        <v>43</v>
      </c>
      <c r="C21" s="152">
        <f>SUM('COMPARATIVO PAISES NOVIEMBRE'!C42)</f>
        <v>266</v>
      </c>
      <c r="D21" s="153">
        <f t="shared" si="0"/>
        <v>3.3384791094042197E-3</v>
      </c>
      <c r="E21" s="152">
        <f>SUM('COMPARATIVO PAISES NOVIEMBRE'!E42)</f>
        <v>275</v>
      </c>
      <c r="F21" s="153">
        <f t="shared" si="1"/>
        <v>3.5472885816005364E-3</v>
      </c>
    </row>
    <row r="22" spans="2:6">
      <c r="B22" s="156" t="s">
        <v>95</v>
      </c>
      <c r="C22" s="152">
        <f>SUM('COMPARATIVO PAISES NOVIEMBRE'!C43)</f>
        <v>7</v>
      </c>
      <c r="D22" s="153">
        <f t="shared" si="0"/>
        <v>8.7854713405374193E-5</v>
      </c>
      <c r="E22" s="152">
        <f>SUM('COMPARATIVO PAISES NOVIEMBRE'!E43)</f>
        <v>6</v>
      </c>
      <c r="F22" s="153">
        <f t="shared" si="1"/>
        <v>7.7395387234920792E-5</v>
      </c>
    </row>
    <row r="23" spans="2:6">
      <c r="B23" s="156" t="s">
        <v>27</v>
      </c>
      <c r="C23" s="152">
        <f>SUM('COMPARATIVO PAISES NOVIEMBRE'!C44)</f>
        <v>6508</v>
      </c>
      <c r="D23" s="153">
        <f t="shared" si="0"/>
        <v>8.1679782120310754E-2</v>
      </c>
      <c r="E23" s="152">
        <f>SUM('COMPARATIVO PAISES NOVIEMBRE'!E44)</f>
        <v>6572</v>
      </c>
      <c r="F23" s="153">
        <f t="shared" si="1"/>
        <v>8.4773747484649914E-2</v>
      </c>
    </row>
    <row r="24" spans="2:6">
      <c r="B24" s="156" t="s">
        <v>57</v>
      </c>
      <c r="C24" s="152">
        <f>SUM('COMPARATIVO PAISES NOVIEMBRE'!C45)</f>
        <v>20</v>
      </c>
      <c r="D24" s="153">
        <f t="shared" si="0"/>
        <v>2.5101346687249771E-4</v>
      </c>
      <c r="E24" s="152">
        <f>SUM('COMPARATIVO PAISES NOVIEMBRE'!E45)</f>
        <v>6</v>
      </c>
      <c r="F24" s="153">
        <f t="shared" si="1"/>
        <v>7.7395387234920792E-5</v>
      </c>
    </row>
    <row r="25" spans="2:6">
      <c r="B25" s="156" t="s">
        <v>96</v>
      </c>
      <c r="C25" s="152">
        <f>SUM('COMPARATIVO PAISES NOVIEMBRE'!C46)</f>
        <v>5</v>
      </c>
      <c r="D25" s="153">
        <f t="shared" si="0"/>
        <v>6.2753366718124428E-5</v>
      </c>
      <c r="E25" s="152">
        <f>SUM('COMPARATIVO PAISES NOVIEMBRE'!E46)</f>
        <v>20</v>
      </c>
      <c r="F25" s="153">
        <f t="shared" si="1"/>
        <v>2.5798462411640266E-4</v>
      </c>
    </row>
    <row r="26" spans="2:6">
      <c r="B26" s="156" t="s">
        <v>28</v>
      </c>
      <c r="C26" s="152">
        <f>SUM('COMPARATIVO PAISES NOVIEMBRE'!C47)</f>
        <v>887</v>
      </c>
      <c r="D26" s="153">
        <f t="shared" si="0"/>
        <v>1.1132447255795274E-2</v>
      </c>
      <c r="E26" s="152">
        <f>SUM('COMPARATIVO PAISES NOVIEMBRE'!E47)</f>
        <v>469</v>
      </c>
      <c r="F26" s="153">
        <f t="shared" si="1"/>
        <v>6.049739435529642E-3</v>
      </c>
    </row>
    <row r="27" spans="2:6">
      <c r="B27" s="156" t="s">
        <v>47</v>
      </c>
      <c r="C27" s="152">
        <f>SUM('COMPARATIVO PAISES NOVIEMBRE'!C48)</f>
        <v>1372</v>
      </c>
      <c r="D27" s="153">
        <f t="shared" si="0"/>
        <v>1.7219523827453342E-2</v>
      </c>
      <c r="E27" s="152">
        <f>SUM('COMPARATIVO PAISES NOVIEMBRE'!E48)</f>
        <v>1285</v>
      </c>
      <c r="F27" s="153">
        <f t="shared" si="1"/>
        <v>1.657551209947887E-2</v>
      </c>
    </row>
    <row r="28" spans="2:6">
      <c r="B28" s="156" t="s">
        <v>29</v>
      </c>
      <c r="C28" s="152">
        <f>SUM('COMPARATIVO PAISES NOVIEMBRE'!C49)</f>
        <v>122</v>
      </c>
      <c r="D28" s="153">
        <f t="shared" si="0"/>
        <v>1.5311821479222359E-3</v>
      </c>
      <c r="E28" s="152">
        <f>SUM('COMPARATIVO PAISES NOVIEMBRE'!E49)</f>
        <v>507</v>
      </c>
      <c r="F28" s="153">
        <f t="shared" si="1"/>
        <v>6.5399102213508078E-3</v>
      </c>
    </row>
    <row r="29" spans="2:6">
      <c r="B29" s="156" t="s">
        <v>46</v>
      </c>
      <c r="C29" s="152">
        <f>SUM('COMPARATIVO PAISES NOVIEMBRE'!C50)</f>
        <v>164</v>
      </c>
      <c r="D29" s="153">
        <f t="shared" si="0"/>
        <v>2.0583104283544811E-3</v>
      </c>
      <c r="E29" s="152">
        <f>SUM('COMPARATIVO PAISES NOVIEMBRE'!E50)</f>
        <v>435</v>
      </c>
      <c r="F29" s="153">
        <f t="shared" si="1"/>
        <v>5.6111655745317577E-3</v>
      </c>
    </row>
    <row r="30" spans="2:6">
      <c r="B30" s="156" t="s">
        <v>104</v>
      </c>
      <c r="C30" s="152">
        <f>SUM('COMPARATIVO PAISES NOVIEMBRE'!C51)</f>
        <v>31</v>
      </c>
      <c r="D30" s="153">
        <f t="shared" si="0"/>
        <v>3.8907087365237146E-4</v>
      </c>
      <c r="E30" s="152">
        <f>SUM('COMPARATIVO PAISES NOVIEMBRE'!E51)</f>
        <v>41</v>
      </c>
      <c r="F30" s="153">
        <f t="shared" si="1"/>
        <v>5.2886847943862546E-4</v>
      </c>
    </row>
    <row r="31" spans="2:6">
      <c r="B31" s="156" t="s">
        <v>107</v>
      </c>
      <c r="C31" s="152">
        <f>SUM('COMPARATIVO PAISES NOVIEMBRE'!C52)</f>
        <v>6098</v>
      </c>
      <c r="D31" s="153">
        <f t="shared" si="0"/>
        <v>7.6534006049424549E-2</v>
      </c>
      <c r="E31" s="152">
        <f>SUM('COMPARATIVO PAISES NOVIEMBRE'!E52)</f>
        <v>1696</v>
      </c>
      <c r="F31" s="153">
        <f>E31/$E$36</f>
        <v>2.1877096125070945E-2</v>
      </c>
    </row>
    <row r="32" spans="2:6">
      <c r="B32" s="156" t="s">
        <v>110</v>
      </c>
      <c r="C32" s="152">
        <f>SUM('COMPARATIVO PAISES NOVIEMBRE'!C53)</f>
        <v>27</v>
      </c>
      <c r="D32" s="153">
        <f t="shared" si="0"/>
        <v>3.3886818027787193E-4</v>
      </c>
      <c r="E32" s="152">
        <f>SUM('COMPARATIVO PAISES NOVIEMBRE'!E53)</f>
        <v>13</v>
      </c>
      <c r="F32" s="153">
        <f t="shared" si="1"/>
        <v>1.6769000567566172E-4</v>
      </c>
    </row>
    <row r="33" spans="2:7">
      <c r="B33" s="156" t="s">
        <v>30</v>
      </c>
      <c r="C33" s="152">
        <f>SUM('COMPARATIVO PAISES NOVIEMBRE'!C54)</f>
        <v>1896</v>
      </c>
      <c r="D33" s="153">
        <f t="shared" si="0"/>
        <v>2.3796076659512784E-2</v>
      </c>
      <c r="E33" s="152">
        <f>SUM('COMPARATIVO PAISES NOVIEMBRE'!E54)</f>
        <v>2075</v>
      </c>
      <c r="F33" s="153">
        <f t="shared" si="1"/>
        <v>2.6765904752076776E-2</v>
      </c>
    </row>
    <row r="34" spans="2:7">
      <c r="B34" s="156" t="s">
        <v>31</v>
      </c>
      <c r="C34" s="152">
        <f>SUM('COMPARATIVO PAISES NOVIEMBRE'!C55)</f>
        <v>884</v>
      </c>
      <c r="D34" s="153">
        <f t="shared" si="0"/>
        <v>1.1094795235764399E-2</v>
      </c>
      <c r="E34" s="152">
        <f>SUM('COMPARATIVO PAISES NOVIEMBRE'!E55)</f>
        <v>845</v>
      </c>
      <c r="F34" s="153">
        <f t="shared" si="1"/>
        <v>1.0899850368918013E-2</v>
      </c>
    </row>
    <row r="35" spans="2:7">
      <c r="B35" s="156" t="s">
        <v>86</v>
      </c>
      <c r="C35" s="152">
        <f>SUM('COMPARATIVO PAISES NOVIEMBRE'!C56)</f>
        <v>1153</v>
      </c>
      <c r="D35" s="153">
        <f t="shared" si="0"/>
        <v>1.4470926365199492E-2</v>
      </c>
      <c r="E35" s="152">
        <f>SUM('COMPARATIVO PAISES NOVIEMBRE'!E56)</f>
        <v>734</v>
      </c>
      <c r="F35" s="153">
        <f t="shared" si="1"/>
        <v>9.4680357050719779E-3</v>
      </c>
      <c r="G35" s="5"/>
    </row>
    <row r="36" spans="2:7">
      <c r="B36" s="385" t="s">
        <v>34</v>
      </c>
      <c r="C36" s="386">
        <f>SUM(C9:C35)</f>
        <v>79677</v>
      </c>
      <c r="D36" s="387">
        <f>SUM(D9:D35)</f>
        <v>1</v>
      </c>
      <c r="E36" s="386">
        <f>SUM(E9:E35)</f>
        <v>77524</v>
      </c>
      <c r="F36" s="387">
        <f>SUM(F9:F35)</f>
        <v>1.0000000000000002</v>
      </c>
      <c r="G36" s="5"/>
    </row>
    <row r="37" spans="2:7">
      <c r="B37" s="5"/>
      <c r="C37" s="5"/>
      <c r="E37" s="5"/>
      <c r="F37" s="5"/>
    </row>
  </sheetData>
  <mergeCells count="3">
    <mergeCell ref="C7:D7"/>
    <mergeCell ref="E7:F7"/>
    <mergeCell ref="B7:B8"/>
  </mergeCells>
  <phoneticPr fontId="0" type="noConversion"/>
  <pageMargins left="0.27559055118110237" right="0" top="0.31496062992125984" bottom="0.35433070866141736" header="0" footer="0.70866141732283472"/>
  <pageSetup orientation="landscape" r:id="rId1"/>
  <headerFooter alignWithMargins="0">
    <oddFooter>&amp;CBARÓMETRO TURÍSTICO DE LA RIVIERA MAYA
FIDEICOMISO DE PROMOCIÓN TURÍSTICA DE LA RIVIERA MAYA&amp;R14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2:N37"/>
  <sheetViews>
    <sheetView showGridLines="0" workbookViewId="0">
      <selection activeCell="G5" sqref="G5"/>
    </sheetView>
  </sheetViews>
  <sheetFormatPr baseColWidth="10" defaultRowHeight="12.75"/>
  <cols>
    <col min="1" max="1" width="0.85546875" style="7" customWidth="1"/>
    <col min="2" max="2" width="12" style="7" customWidth="1"/>
    <col min="3" max="3" width="9.140625" style="7" customWidth="1"/>
    <col min="4" max="4" width="10.28515625" style="7" customWidth="1"/>
    <col min="5" max="5" width="9.5703125" style="7" customWidth="1"/>
    <col min="6" max="6" width="8.85546875" style="7" customWidth="1"/>
    <col min="7" max="16384" width="11.42578125" style="7"/>
  </cols>
  <sheetData>
    <row r="2" spans="1:14" ht="18.75">
      <c r="I2" s="233" t="s">
        <v>270</v>
      </c>
    </row>
    <row r="3" spans="1:14" ht="18.75">
      <c r="I3" s="233" t="s">
        <v>271</v>
      </c>
      <c r="J3" s="30"/>
      <c r="K3" s="30"/>
      <c r="L3" s="30"/>
      <c r="M3" s="30"/>
      <c r="N3" s="30"/>
    </row>
    <row r="4" spans="1:14" ht="21">
      <c r="F4" s="123"/>
      <c r="G4" s="123"/>
      <c r="H4" s="123"/>
      <c r="I4" s="157" t="s">
        <v>424</v>
      </c>
    </row>
    <row r="6" spans="1:14">
      <c r="B6" s="5"/>
      <c r="C6" s="5"/>
      <c r="D6" s="5"/>
      <c r="E6" s="5"/>
      <c r="F6" s="5"/>
    </row>
    <row r="7" spans="1:14">
      <c r="A7" s="5"/>
      <c r="B7" s="552" t="s">
        <v>32</v>
      </c>
      <c r="C7" s="552" t="s">
        <v>422</v>
      </c>
      <c r="D7" s="552"/>
      <c r="E7" s="552" t="s">
        <v>423</v>
      </c>
      <c r="F7" s="552"/>
      <c r="G7" s="5"/>
    </row>
    <row r="8" spans="1:14">
      <c r="B8" s="553"/>
      <c r="C8" s="389" t="s">
        <v>55</v>
      </c>
      <c r="D8" s="389" t="s">
        <v>33</v>
      </c>
      <c r="E8" s="389" t="s">
        <v>55</v>
      </c>
      <c r="F8" s="389" t="s">
        <v>33</v>
      </c>
      <c r="G8" s="5"/>
    </row>
    <row r="9" spans="1:14">
      <c r="B9" s="156" t="s">
        <v>19</v>
      </c>
      <c r="C9" s="152">
        <f>SUM('COMPARATIVO PAÍSES ENE-NOV'!C30)</f>
        <v>123804</v>
      </c>
      <c r="D9" s="153">
        <f t="shared" ref="D9:D35" si="0">C9/$C$36</f>
        <v>0.13630283353205599</v>
      </c>
      <c r="E9" s="152">
        <f>SUM('COMPARATIVO PAÍSES ENE-NOV'!E30)</f>
        <v>125024</v>
      </c>
      <c r="F9" s="153">
        <f t="shared" ref="F9:F35" si="1">E9/$E$36</f>
        <v>0.1483863999705658</v>
      </c>
      <c r="G9" s="5"/>
    </row>
    <row r="10" spans="1:14">
      <c r="B10" s="156" t="s">
        <v>20</v>
      </c>
      <c r="C10" s="152">
        <f>SUM('COMPARATIVO PAÍSES ENE-NOV'!C31)</f>
        <v>3325</v>
      </c>
      <c r="D10" s="153">
        <f t="shared" si="0"/>
        <v>3.6606807655171578E-3</v>
      </c>
      <c r="E10" s="152">
        <f>SUM('COMPARATIVO PAÍSES ENE-NOV'!E31)</f>
        <v>3265</v>
      </c>
      <c r="F10" s="153">
        <f t="shared" si="1"/>
        <v>3.8751087463518787E-3</v>
      </c>
    </row>
    <row r="11" spans="1:14">
      <c r="B11" s="156" t="s">
        <v>147</v>
      </c>
      <c r="C11" s="152">
        <f>SUM('COMPARATIVO PAÍSES ENE-NOV'!C32)</f>
        <v>16417</v>
      </c>
      <c r="D11" s="153">
        <f t="shared" si="0"/>
        <v>1.8074404850374492E-2</v>
      </c>
      <c r="E11" s="152">
        <f>SUM('COMPARATIVO PAÍSES ENE-NOV'!E32)</f>
        <v>12970</v>
      </c>
      <c r="F11" s="153">
        <f t="shared" si="1"/>
        <v>1.5393617286426912E-2</v>
      </c>
    </row>
    <row r="12" spans="1:14">
      <c r="B12" s="156" t="s">
        <v>80</v>
      </c>
      <c r="C12" s="152">
        <f>SUM('COMPARATIVO PAÍSES ENE-NOV'!C33)</f>
        <v>189</v>
      </c>
      <c r="D12" s="153">
        <f t="shared" si="0"/>
        <v>2.0808080140834371E-4</v>
      </c>
      <c r="E12" s="152">
        <f>SUM('COMPARATIVO PAÍSES ENE-NOV'!E33)</f>
        <v>253</v>
      </c>
      <c r="F12" s="153">
        <f t="shared" si="1"/>
        <v>3.0027642046769537E-4</v>
      </c>
    </row>
    <row r="13" spans="1:14">
      <c r="B13" s="156" t="s">
        <v>21</v>
      </c>
      <c r="C13" s="152">
        <f>SUM('COMPARATIVO PAÍSES ENE-NOV'!C34)</f>
        <v>1256</v>
      </c>
      <c r="D13" s="153">
        <f t="shared" si="0"/>
        <v>1.3828015162374587E-3</v>
      </c>
      <c r="E13" s="152">
        <f>SUM('COMPARATIVO PAÍSES ENE-NOV'!E34)</f>
        <v>1365</v>
      </c>
      <c r="F13" s="153">
        <f t="shared" si="1"/>
        <v>1.620068434539147E-3</v>
      </c>
    </row>
    <row r="14" spans="1:14">
      <c r="B14" s="156" t="s">
        <v>22</v>
      </c>
      <c r="C14" s="152">
        <f>SUM('COMPARATIVO PAÍSES ENE-NOV'!C35)</f>
        <v>159759</v>
      </c>
      <c r="D14" s="153">
        <f t="shared" si="0"/>
        <v>0.17588772884759568</v>
      </c>
      <c r="E14" s="152">
        <f>SUM('COMPARATIVO PAÍSES ENE-NOV'!E35)</f>
        <v>151445</v>
      </c>
      <c r="F14" s="153">
        <f t="shared" si="1"/>
        <v>0.17974451580130485</v>
      </c>
    </row>
    <row r="15" spans="1:14">
      <c r="B15" s="156" t="s">
        <v>23</v>
      </c>
      <c r="C15" s="152">
        <f>SUM('COMPARATIVO PAÍSES ENE-NOV'!C36)</f>
        <v>2547</v>
      </c>
      <c r="D15" s="153">
        <f t="shared" si="0"/>
        <v>2.8041365142172031E-3</v>
      </c>
      <c r="E15" s="152">
        <f>SUM('COMPARATIVO PAÍSES ENE-NOV'!E36)</f>
        <v>900</v>
      </c>
      <c r="F15" s="153">
        <f t="shared" si="1"/>
        <v>1.0681769898060309E-3</v>
      </c>
    </row>
    <row r="16" spans="1:14">
      <c r="B16" s="156" t="s">
        <v>24</v>
      </c>
      <c r="C16" s="152">
        <f>SUM('COMPARATIVO PAÍSES ENE-NOV'!C37)</f>
        <v>72891</v>
      </c>
      <c r="D16" s="153">
        <f t="shared" si="0"/>
        <v>8.0249829076484563E-2</v>
      </c>
      <c r="E16" s="152">
        <f>SUM('COMPARATIVO PAÍSES ENE-NOV'!E37)</f>
        <v>71721</v>
      </c>
      <c r="F16" s="153">
        <f t="shared" si="1"/>
        <v>8.5123024317642598E-2</v>
      </c>
    </row>
    <row r="17" spans="2:6">
      <c r="B17" s="156" t="s">
        <v>25</v>
      </c>
      <c r="C17" s="152">
        <f>SUM('COMPARATIVO PAÍSES ENE-NOV'!C38)</f>
        <v>290568</v>
      </c>
      <c r="D17" s="153">
        <f t="shared" si="0"/>
        <v>0.31990276351121488</v>
      </c>
      <c r="E17" s="152">
        <f>SUM('COMPARATIVO PAÍSES ENE-NOV'!E38)</f>
        <v>280939</v>
      </c>
      <c r="F17" s="153">
        <f t="shared" si="1"/>
        <v>0.33343619482124059</v>
      </c>
    </row>
    <row r="18" spans="2:6">
      <c r="B18" s="156" t="s">
        <v>56</v>
      </c>
      <c r="C18" s="152">
        <f>SUM('COMPARATIVO PAÍSES ENE-NOV'!C39)</f>
        <v>459</v>
      </c>
      <c r="D18" s="153">
        <f t="shared" si="0"/>
        <v>5.0533908913454897E-4</v>
      </c>
      <c r="E18" s="152">
        <f>SUM('COMPARATIVO PAÍSES ENE-NOV'!E39)</f>
        <v>316</v>
      </c>
      <c r="F18" s="153">
        <f t="shared" si="1"/>
        <v>3.7504880975411755E-4</v>
      </c>
    </row>
    <row r="19" spans="2:6">
      <c r="B19" s="156" t="s">
        <v>26</v>
      </c>
      <c r="C19" s="152">
        <f>SUM('COMPARATIVO PAÍSES ENE-NOV'!C40)</f>
        <v>34224</v>
      </c>
      <c r="D19" s="153">
        <f t="shared" si="0"/>
        <v>3.7679139404228332E-2</v>
      </c>
      <c r="E19" s="152">
        <f>SUM('COMPARATIVO PAÍSES ENE-NOV'!E40)</f>
        <v>34166</v>
      </c>
      <c r="F19" s="153">
        <f t="shared" si="1"/>
        <v>4.0550372259680945E-2</v>
      </c>
    </row>
    <row r="20" spans="2:6">
      <c r="B20" s="156" t="s">
        <v>90</v>
      </c>
      <c r="C20" s="152">
        <f>SUM('COMPARATIVO PAÍSES ENE-NOV'!C41)</f>
        <v>463</v>
      </c>
      <c r="D20" s="153">
        <f t="shared" si="0"/>
        <v>5.0974291561938173E-4</v>
      </c>
      <c r="E20" s="152">
        <f>SUM('COMPARATIVO PAÍSES ENE-NOV'!E41)</f>
        <v>572</v>
      </c>
      <c r="F20" s="153">
        <f t="shared" si="1"/>
        <v>6.7888582018783296E-4</v>
      </c>
    </row>
    <row r="21" spans="2:6">
      <c r="B21" s="156" t="s">
        <v>43</v>
      </c>
      <c r="C21" s="152">
        <f>SUM('COMPARATIVO PAÍSES ENE-NOV'!C42)</f>
        <v>3180</v>
      </c>
      <c r="D21" s="153">
        <f t="shared" si="0"/>
        <v>3.5010420554419737E-3</v>
      </c>
      <c r="E21" s="152">
        <f>SUM('COMPARATIVO PAÍSES ENE-NOV'!E42)</f>
        <v>2681</v>
      </c>
      <c r="F21" s="153">
        <f t="shared" si="1"/>
        <v>3.1819805662999653E-3</v>
      </c>
    </row>
    <row r="22" spans="2:6">
      <c r="B22" s="156" t="s">
        <v>95</v>
      </c>
      <c r="C22" s="152">
        <f>SUM('COMPARATIVO PAÍSES ENE-NOV'!C43)</f>
        <v>302</v>
      </c>
      <c r="D22" s="153">
        <f t="shared" si="0"/>
        <v>3.3248889960486665E-4</v>
      </c>
      <c r="E22" s="152">
        <f>SUM('COMPARATIVO PAÍSES ENE-NOV'!E43)</f>
        <v>174</v>
      </c>
      <c r="F22" s="153">
        <f t="shared" si="1"/>
        <v>2.0651421802916599E-4</v>
      </c>
    </row>
    <row r="23" spans="2:6">
      <c r="B23" s="156" t="s">
        <v>27</v>
      </c>
      <c r="C23" s="152">
        <f>SUM('COMPARATIVO PAÍSES ENE-NOV'!C44)</f>
        <v>85405</v>
      </c>
      <c r="D23" s="153">
        <f t="shared" si="0"/>
        <v>9.402720023428357E-2</v>
      </c>
      <c r="E23" s="152">
        <f>SUM('COMPARATIVO PAÍSES ENE-NOV'!E44)</f>
        <v>81951</v>
      </c>
      <c r="F23" s="153">
        <f t="shared" si="1"/>
        <v>9.7264636101771162E-2</v>
      </c>
    </row>
    <row r="24" spans="2:6">
      <c r="B24" s="156" t="s">
        <v>57</v>
      </c>
      <c r="C24" s="152">
        <f>SUM('COMPARATIVO PAÍSES ENE-NOV'!C45)</f>
        <v>320</v>
      </c>
      <c r="D24" s="153">
        <f t="shared" si="0"/>
        <v>3.5230611878661367E-4</v>
      </c>
      <c r="E24" s="152">
        <f>SUM('COMPARATIVO PAÍSES ENE-NOV'!E45)</f>
        <v>326</v>
      </c>
      <c r="F24" s="153">
        <f t="shared" si="1"/>
        <v>3.8691744297418454E-4</v>
      </c>
    </row>
    <row r="25" spans="2:6">
      <c r="B25" s="156" t="s">
        <v>96</v>
      </c>
      <c r="C25" s="152">
        <f>SUM('COMPARATIVO PAÍSES ENE-NOV'!C46)</f>
        <v>180</v>
      </c>
      <c r="D25" s="153">
        <f t="shared" si="0"/>
        <v>1.981721918174702E-4</v>
      </c>
      <c r="E25" s="152">
        <f>SUM('COMPARATIVO PAÍSES ENE-NOV'!E46)</f>
        <v>88</v>
      </c>
      <c r="F25" s="153">
        <f t="shared" si="1"/>
        <v>1.0444397233658969E-4</v>
      </c>
    </row>
    <row r="26" spans="2:6">
      <c r="B26" s="156" t="s">
        <v>28</v>
      </c>
      <c r="C26" s="152">
        <f>SUM('COMPARATIVO PAÍSES ENE-NOV'!C47)</f>
        <v>6743</v>
      </c>
      <c r="D26" s="153">
        <f t="shared" si="0"/>
        <v>7.4237504968066755E-3</v>
      </c>
      <c r="E26" s="152">
        <f>SUM('COMPARATIVO PAÍSES ENE-NOV'!E47)</f>
        <v>5719</v>
      </c>
      <c r="F26" s="153">
        <f t="shared" si="1"/>
        <v>6.7876713385563231E-3</v>
      </c>
    </row>
    <row r="27" spans="2:6">
      <c r="B27" s="156" t="s">
        <v>47</v>
      </c>
      <c r="C27" s="152">
        <f>SUM('COMPARATIVO PAÍSES ENE-NOV'!C48)</f>
        <v>4422</v>
      </c>
      <c r="D27" s="153">
        <f t="shared" si="0"/>
        <v>4.868430178982518E-3</v>
      </c>
      <c r="E27" s="152">
        <f>SUM('COMPARATIVO PAÍSES ENE-NOV'!E48)</f>
        <v>6799</v>
      </c>
      <c r="F27" s="153">
        <f t="shared" si="1"/>
        <v>8.0694837263235609E-3</v>
      </c>
    </row>
    <row r="28" spans="2:6">
      <c r="B28" s="156" t="s">
        <v>29</v>
      </c>
      <c r="C28" s="152">
        <f>SUM('COMPARATIVO PAÍSES ENE-NOV'!C49)</f>
        <v>2251</v>
      </c>
      <c r="D28" s="153">
        <f t="shared" si="0"/>
        <v>2.4782533543395856E-3</v>
      </c>
      <c r="E28" s="152">
        <f>SUM('COMPARATIVO PAÍSES ENE-NOV'!E49)</f>
        <v>6951</v>
      </c>
      <c r="F28" s="153">
        <f t="shared" si="1"/>
        <v>8.2498869512685792E-3</v>
      </c>
    </row>
    <row r="29" spans="2:6">
      <c r="B29" s="156" t="s">
        <v>46</v>
      </c>
      <c r="C29" s="152">
        <f>SUM('COMPARATIVO PAÍSES ENE-NOV'!C50)</f>
        <v>978</v>
      </c>
      <c r="D29" s="153">
        <f t="shared" si="0"/>
        <v>1.076735575541588E-3</v>
      </c>
      <c r="E29" s="152">
        <f>SUM('COMPARATIVO PAÍSES ENE-NOV'!E50)</f>
        <v>1641</v>
      </c>
      <c r="F29" s="153">
        <f t="shared" si="1"/>
        <v>1.9476427114129963E-3</v>
      </c>
    </row>
    <row r="30" spans="2:6">
      <c r="B30" s="156" t="s">
        <v>104</v>
      </c>
      <c r="C30" s="152">
        <f>SUM('COMPARATIVO PAÍSES ENE-NOV'!C51)</f>
        <v>1080</v>
      </c>
      <c r="D30" s="153">
        <f t="shared" si="0"/>
        <v>1.1890331509048211E-3</v>
      </c>
      <c r="E30" s="152">
        <f>SUM('COMPARATIVO PAÍSES ENE-NOV'!E51)</f>
        <v>385</v>
      </c>
      <c r="F30" s="153">
        <f t="shared" si="1"/>
        <v>4.5694237897257988E-4</v>
      </c>
    </row>
    <row r="31" spans="2:6">
      <c r="B31" s="156" t="s">
        <v>107</v>
      </c>
      <c r="C31" s="152">
        <f>SUM('COMPARATIVO PAÍSES ENE-NOV'!C52)</f>
        <v>48537</v>
      </c>
      <c r="D31" s="153">
        <f t="shared" si="0"/>
        <v>5.3437131523580837E-2</v>
      </c>
      <c r="E31" s="152">
        <f>SUM('COMPARATIVO PAÍSES ENE-NOV'!E52)</f>
        <v>10878</v>
      </c>
      <c r="F31" s="153">
        <f t="shared" si="1"/>
        <v>1.2910699216788894E-2</v>
      </c>
    </row>
    <row r="32" spans="2:6">
      <c r="B32" s="156" t="s">
        <v>110</v>
      </c>
      <c r="C32" s="152">
        <f>SUM('COMPARATIVO PAÍSES ENE-NOV'!C53)</f>
        <v>249</v>
      </c>
      <c r="D32" s="153">
        <f t="shared" si="0"/>
        <v>2.7413819868083377E-4</v>
      </c>
      <c r="E32" s="152">
        <f>SUM('COMPARATIVO PAÍSES ENE-NOV'!E53)</f>
        <v>176</v>
      </c>
      <c r="F32" s="153">
        <f t="shared" si="1"/>
        <v>2.0888794467317938E-4</v>
      </c>
    </row>
    <row r="33" spans="2:7">
      <c r="B33" s="156" t="s">
        <v>30</v>
      </c>
      <c r="C33" s="152">
        <f>SUM('COMPARATIVO PAÍSES ENE-NOV'!C54)</f>
        <v>25565</v>
      </c>
      <c r="D33" s="153">
        <f t="shared" si="0"/>
        <v>2.8145956021186809E-2</v>
      </c>
      <c r="E33" s="152">
        <f>SUM('COMPARATIVO PAÍSES ENE-NOV'!E54)</f>
        <v>22634</v>
      </c>
      <c r="F33" s="153">
        <f t="shared" si="1"/>
        <v>2.6863464430299671E-2</v>
      </c>
    </row>
    <row r="34" spans="2:7">
      <c r="B34" s="156" t="s">
        <v>31</v>
      </c>
      <c r="C34" s="152">
        <f>SUM('COMPARATIVO PAÍSES ENE-NOV'!C55)</f>
        <v>8901</v>
      </c>
      <c r="D34" s="153">
        <f>C34/$C$36</f>
        <v>9.7996148853739008E-3</v>
      </c>
      <c r="E34" s="152">
        <f>SUM('COMPARATIVO PAÍSES ENE-NOV'!E55)</f>
        <v>9017</v>
      </c>
      <c r="F34" s="153">
        <f t="shared" si="1"/>
        <v>1.0701946574534424E-2</v>
      </c>
    </row>
    <row r="35" spans="2:7">
      <c r="B35" s="156" t="s">
        <v>86</v>
      </c>
      <c r="C35" s="152">
        <f>SUM('COMPARATIVO PAÍSES ENE-NOV'!C56)</f>
        <v>14286</v>
      </c>
      <c r="D35" s="153">
        <f t="shared" si="0"/>
        <v>1.5728266290579884E-2</v>
      </c>
      <c r="E35" s="152">
        <f>SUM('COMPARATIVO PAÍSES ENE-NOV'!E56)</f>
        <v>10201</v>
      </c>
      <c r="F35" s="153">
        <f t="shared" si="1"/>
        <v>1.2107192747790357E-2</v>
      </c>
      <c r="G35" s="5"/>
    </row>
    <row r="36" spans="2:7">
      <c r="B36" s="385" t="s">
        <v>34</v>
      </c>
      <c r="C36" s="386">
        <f>SUM(C9:C35)</f>
        <v>908301</v>
      </c>
      <c r="D36" s="387">
        <f>SUM(D9:D35)</f>
        <v>1</v>
      </c>
      <c r="E36" s="386">
        <f>SUM(E9:E35)</f>
        <v>842557</v>
      </c>
      <c r="F36" s="387">
        <f>SUM(F9:F35)</f>
        <v>0.99999999999999989</v>
      </c>
      <c r="G36" s="5"/>
    </row>
    <row r="37" spans="2:7">
      <c r="B37" s="5"/>
      <c r="C37" s="5"/>
      <c r="E37" s="5"/>
      <c r="F37" s="5"/>
    </row>
  </sheetData>
  <mergeCells count="3">
    <mergeCell ref="B7:B8"/>
    <mergeCell ref="C7:D7"/>
    <mergeCell ref="E7:F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&amp;CBARÓMETRO TURÍSTICO DE LA RIVIERA MAYA
FIDEICOMISO DE PROMOCIÓN TURÍSTICA DE LA RIVIERA MAYA&amp;R15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4">
    <pageSetUpPr fitToPage="1"/>
  </sheetPr>
  <dimension ref="A2:U38"/>
  <sheetViews>
    <sheetView showGridLines="0" workbookViewId="0">
      <selection activeCell="P3" sqref="P3"/>
    </sheetView>
  </sheetViews>
  <sheetFormatPr baseColWidth="10" defaultRowHeight="12.75"/>
  <cols>
    <col min="1" max="1" width="1.7109375" style="7" customWidth="1"/>
    <col min="2" max="2" width="16.42578125" style="7" customWidth="1"/>
    <col min="3" max="3" width="6.5703125" style="44" bestFit="1" customWidth="1"/>
    <col min="4" max="4" width="9.42578125" style="7" customWidth="1"/>
    <col min="5" max="5" width="6.5703125" style="44" bestFit="1" customWidth="1"/>
    <col min="6" max="6" width="9.42578125" style="7" customWidth="1"/>
    <col min="7" max="7" width="6.5703125" style="44" bestFit="1" customWidth="1"/>
    <col min="8" max="8" width="9.42578125" style="7" customWidth="1"/>
    <col min="9" max="9" width="6.5703125" style="44" bestFit="1" customWidth="1"/>
    <col min="10" max="10" width="9.42578125" style="7" customWidth="1"/>
    <col min="11" max="11" width="6.5703125" style="44" bestFit="1" customWidth="1"/>
    <col min="12" max="12" width="9.42578125" style="7" customWidth="1"/>
    <col min="13" max="13" width="6.5703125" style="44" bestFit="1" customWidth="1"/>
    <col min="14" max="14" width="9.42578125" style="7" customWidth="1"/>
    <col min="15" max="15" width="7.5703125" style="7" bestFit="1" customWidth="1"/>
    <col min="16" max="16" width="11.42578125" style="7"/>
    <col min="17" max="17" width="7.85546875" style="7" customWidth="1"/>
    <col min="18" max="16384" width="11.42578125" style="7"/>
  </cols>
  <sheetData>
    <row r="2" spans="1:21" ht="18.75">
      <c r="A2" s="12"/>
      <c r="B2" s="12"/>
      <c r="C2" s="7"/>
      <c r="D2" s="22"/>
      <c r="E2" s="22"/>
      <c r="F2" s="22"/>
      <c r="G2" s="22"/>
      <c r="H2" s="22"/>
      <c r="I2" s="22"/>
      <c r="J2" s="22"/>
      <c r="K2" s="22"/>
      <c r="M2" s="22"/>
    </row>
    <row r="3" spans="1:21" ht="21">
      <c r="A3" s="12"/>
      <c r="B3" s="12"/>
      <c r="C3" s="7"/>
      <c r="D3" s="22"/>
      <c r="E3" s="22"/>
      <c r="F3" s="22"/>
      <c r="G3" s="22"/>
      <c r="H3" s="22"/>
      <c r="I3" s="22"/>
      <c r="J3" s="22"/>
      <c r="K3" s="22"/>
      <c r="L3" s="157" t="s">
        <v>266</v>
      </c>
      <c r="M3" s="22"/>
    </row>
    <row r="4" spans="1:21" ht="21">
      <c r="A4" s="12"/>
      <c r="B4" s="12"/>
      <c r="C4" s="7"/>
      <c r="D4" s="10"/>
      <c r="E4" s="10"/>
      <c r="F4" s="10"/>
      <c r="G4" s="10"/>
      <c r="H4" s="10"/>
      <c r="I4" s="10"/>
      <c r="J4" s="10"/>
      <c r="K4" s="10"/>
      <c r="L4" s="157" t="s">
        <v>38</v>
      </c>
      <c r="M4" s="10"/>
    </row>
    <row r="5" spans="1:21" ht="18.75">
      <c r="L5" s="240" t="s">
        <v>375</v>
      </c>
    </row>
    <row r="6" spans="1:21">
      <c r="D6" s="5"/>
    </row>
    <row r="7" spans="1:21" ht="6" customHeight="1">
      <c r="C7" s="53"/>
      <c r="D7" s="5"/>
      <c r="I7" s="53"/>
      <c r="K7" s="53"/>
      <c r="M7" s="53"/>
    </row>
    <row r="8" spans="1:21" ht="15" customHeight="1">
      <c r="B8" s="540" t="s">
        <v>32</v>
      </c>
      <c r="C8" s="557" t="s">
        <v>369</v>
      </c>
      <c r="D8" s="557"/>
      <c r="E8" s="555" t="s">
        <v>370</v>
      </c>
      <c r="F8" s="556"/>
      <c r="G8" s="555" t="s">
        <v>371</v>
      </c>
      <c r="H8" s="556"/>
      <c r="I8" s="555" t="s">
        <v>372</v>
      </c>
      <c r="J8" s="556"/>
      <c r="K8" s="555" t="s">
        <v>373</v>
      </c>
      <c r="L8" s="556"/>
      <c r="M8" s="555" t="s">
        <v>374</v>
      </c>
      <c r="N8" s="556"/>
      <c r="O8" s="503" t="s">
        <v>222</v>
      </c>
      <c r="P8" s="503"/>
      <c r="Q8" s="518" t="s">
        <v>376</v>
      </c>
    </row>
    <row r="9" spans="1:21" ht="15">
      <c r="B9" s="542"/>
      <c r="C9" s="373" t="s">
        <v>55</v>
      </c>
      <c r="D9" s="373" t="s">
        <v>33</v>
      </c>
      <c r="E9" s="373" t="s">
        <v>55</v>
      </c>
      <c r="F9" s="373" t="s">
        <v>33</v>
      </c>
      <c r="G9" s="373" t="s">
        <v>55</v>
      </c>
      <c r="H9" s="373" t="s">
        <v>33</v>
      </c>
      <c r="I9" s="373" t="s">
        <v>55</v>
      </c>
      <c r="J9" s="373" t="s">
        <v>33</v>
      </c>
      <c r="K9" s="373" t="s">
        <v>55</v>
      </c>
      <c r="L9" s="373" t="s">
        <v>33</v>
      </c>
      <c r="M9" s="373" t="s">
        <v>55</v>
      </c>
      <c r="N9" s="373" t="s">
        <v>33</v>
      </c>
      <c r="O9" s="373" t="s">
        <v>55</v>
      </c>
      <c r="P9" s="373" t="s">
        <v>33</v>
      </c>
      <c r="Q9" s="554"/>
    </row>
    <row r="10" spans="1:21" ht="15">
      <c r="B10" s="335" t="s">
        <v>19</v>
      </c>
      <c r="C10" s="222">
        <v>11700</v>
      </c>
      <c r="D10" s="223">
        <f>C10/$C$37</f>
        <v>0.16523790020760659</v>
      </c>
      <c r="E10" s="222">
        <v>10051</v>
      </c>
      <c r="F10" s="223">
        <f>E10/$E$37</f>
        <v>0.15560991469399763</v>
      </c>
      <c r="G10" s="222">
        <v>12658</v>
      </c>
      <c r="H10" s="223">
        <f>G10/$G$37</f>
        <v>0.19203811026489062</v>
      </c>
      <c r="I10" s="222">
        <v>14574</v>
      </c>
      <c r="J10" s="223">
        <f>I10/$I$37</f>
        <v>0.20649906440693797</v>
      </c>
      <c r="K10" s="222">
        <v>16046</v>
      </c>
      <c r="L10" s="223">
        <f>K10/$K$37</f>
        <v>0.19437210034765545</v>
      </c>
      <c r="M10" s="222">
        <v>8464</v>
      </c>
      <c r="N10" s="223">
        <f>M10/$M$37</f>
        <v>0.10757225286596681</v>
      </c>
      <c r="O10" s="160">
        <f>SUM(C10,E10,G10,I10,K10,M10,)</f>
        <v>73493</v>
      </c>
      <c r="P10" s="223">
        <f>O10/$O$37</f>
        <v>0.16968136009163598</v>
      </c>
      <c r="Q10" s="348">
        <v>2</v>
      </c>
    </row>
    <row r="11" spans="1:21" ht="15">
      <c r="B11" s="335" t="s">
        <v>20</v>
      </c>
      <c r="C11" s="222">
        <v>413</v>
      </c>
      <c r="D11" s="223">
        <f t="shared" ref="D11:D36" si="0">C11/$C$37</f>
        <v>5.8327566483539761E-3</v>
      </c>
      <c r="E11" s="222">
        <v>280</v>
      </c>
      <c r="F11" s="223">
        <f t="shared" ref="F11:F36" si="1">E11/$E$37</f>
        <v>4.3349692681642956E-3</v>
      </c>
      <c r="G11" s="222">
        <v>330</v>
      </c>
      <c r="H11" s="223">
        <f t="shared" ref="H11:H36" si="2">G11/$G$37</f>
        <v>5.0065236520314346E-3</v>
      </c>
      <c r="I11" s="222">
        <v>317</v>
      </c>
      <c r="J11" s="223">
        <f t="shared" ref="J11:J36" si="3">I11/$I$37</f>
        <v>4.4915742704130183E-3</v>
      </c>
      <c r="K11" s="222">
        <v>247</v>
      </c>
      <c r="L11" s="223">
        <f t="shared" ref="L11:L36" si="4">K11/$K$37</f>
        <v>2.9920172495245478E-3</v>
      </c>
      <c r="M11" s="222">
        <v>379</v>
      </c>
      <c r="N11" s="223">
        <f t="shared" ref="N11:N35" si="5">M11/$M$37</f>
        <v>4.8168577311202051E-3</v>
      </c>
      <c r="O11" s="160">
        <f t="shared" ref="O11:O36" si="6">SUM(C11,E11,G11,I11,K11,M11,)</f>
        <v>1966</v>
      </c>
      <c r="P11" s="223">
        <f t="shared" ref="P11:P36" si="7">O11/$O$37</f>
        <v>4.5391201058625494E-3</v>
      </c>
      <c r="Q11" s="348"/>
    </row>
    <row r="12" spans="1:21" ht="15">
      <c r="B12" s="335" t="s">
        <v>147</v>
      </c>
      <c r="C12" s="222">
        <v>916</v>
      </c>
      <c r="D12" s="223">
        <f t="shared" si="0"/>
        <v>1.2936574067535695E-2</v>
      </c>
      <c r="E12" s="222">
        <v>1276</v>
      </c>
      <c r="F12" s="223">
        <f t="shared" si="1"/>
        <v>1.9755074236348716E-2</v>
      </c>
      <c r="G12" s="222">
        <v>899</v>
      </c>
      <c r="H12" s="223">
        <f t="shared" si="2"/>
        <v>1.3638984130837152E-2</v>
      </c>
      <c r="I12" s="222">
        <v>941</v>
      </c>
      <c r="J12" s="223">
        <f t="shared" si="3"/>
        <v>1.3333032771162935E-2</v>
      </c>
      <c r="K12" s="222">
        <v>1317</v>
      </c>
      <c r="L12" s="223">
        <f t="shared" si="4"/>
        <v>1.5953387520744249E-2</v>
      </c>
      <c r="M12" s="222">
        <v>1113</v>
      </c>
      <c r="N12" s="223">
        <f t="shared" si="5"/>
        <v>1.4145547901680182E-2</v>
      </c>
      <c r="O12" s="160">
        <f t="shared" si="6"/>
        <v>6462</v>
      </c>
      <c r="P12" s="223">
        <f t="shared" si="7"/>
        <v>1.4919529055993792E-2</v>
      </c>
      <c r="Q12" s="348">
        <v>9</v>
      </c>
      <c r="T12" s="353"/>
      <c r="U12" s="352"/>
    </row>
    <row r="13" spans="1:21" ht="15">
      <c r="B13" s="335" t="s">
        <v>80</v>
      </c>
      <c r="C13" s="222">
        <v>31</v>
      </c>
      <c r="D13" s="223">
        <f t="shared" si="0"/>
        <v>4.3780982106288928E-4</v>
      </c>
      <c r="E13" s="222">
        <v>15</v>
      </c>
      <c r="F13" s="223">
        <f t="shared" si="1"/>
        <v>2.3223049650880154E-4</v>
      </c>
      <c r="G13" s="222">
        <v>16</v>
      </c>
      <c r="H13" s="223">
        <f t="shared" si="2"/>
        <v>2.4274054070455442E-4</v>
      </c>
      <c r="I13" s="222">
        <v>33</v>
      </c>
      <c r="J13" s="223">
        <f t="shared" si="3"/>
        <v>4.6757713225119751E-4</v>
      </c>
      <c r="K13" s="222">
        <v>9</v>
      </c>
      <c r="L13" s="223">
        <f t="shared" si="4"/>
        <v>1.0902087144016571E-4</v>
      </c>
      <c r="M13" s="222">
        <v>11</v>
      </c>
      <c r="N13" s="223">
        <f t="shared" si="5"/>
        <v>1.3980325868686612E-4</v>
      </c>
      <c r="O13" s="160">
        <f t="shared" si="6"/>
        <v>115</v>
      </c>
      <c r="P13" s="223">
        <f t="shared" si="7"/>
        <v>2.655131292849406E-4</v>
      </c>
      <c r="Q13" s="348"/>
      <c r="T13" s="353"/>
      <c r="U13" s="352"/>
    </row>
    <row r="14" spans="1:21" ht="15">
      <c r="B14" s="335" t="s">
        <v>21</v>
      </c>
      <c r="C14" s="222">
        <v>242</v>
      </c>
      <c r="D14" s="223">
        <f t="shared" si="0"/>
        <v>3.4177411837812647E-3</v>
      </c>
      <c r="E14" s="222">
        <v>306</v>
      </c>
      <c r="F14" s="223">
        <f t="shared" si="1"/>
        <v>4.7375021287795515E-3</v>
      </c>
      <c r="G14" s="222">
        <v>118</v>
      </c>
      <c r="H14" s="223">
        <f t="shared" si="2"/>
        <v>1.7902114876960889E-3</v>
      </c>
      <c r="I14" s="222">
        <v>131</v>
      </c>
      <c r="J14" s="223">
        <f t="shared" si="3"/>
        <v>1.856139524997178E-3</v>
      </c>
      <c r="K14" s="222">
        <v>12</v>
      </c>
      <c r="L14" s="223">
        <f t="shared" si="4"/>
        <v>1.4536116192022096E-4</v>
      </c>
      <c r="M14" s="222">
        <v>22</v>
      </c>
      <c r="N14" s="223">
        <f t="shared" si="5"/>
        <v>2.7960651737373224E-4</v>
      </c>
      <c r="O14" s="160">
        <f t="shared" si="6"/>
        <v>831</v>
      </c>
      <c r="P14" s="223">
        <f t="shared" si="7"/>
        <v>1.9186209603111793E-3</v>
      </c>
      <c r="Q14" s="348"/>
      <c r="T14" s="353"/>
      <c r="U14" s="352"/>
    </row>
    <row r="15" spans="1:21" ht="15">
      <c r="B15" s="335" t="s">
        <v>22</v>
      </c>
      <c r="C15" s="222">
        <v>6263</v>
      </c>
      <c r="D15" s="223">
        <f t="shared" si="0"/>
        <v>8.8451706752157272E-2</v>
      </c>
      <c r="E15" s="222">
        <v>5819</v>
      </c>
      <c r="F15" s="223">
        <f t="shared" si="1"/>
        <v>9.0089950612314409E-2</v>
      </c>
      <c r="G15" s="222">
        <v>7318</v>
      </c>
      <c r="H15" s="223">
        <f t="shared" si="2"/>
        <v>0.11102345480474558</v>
      </c>
      <c r="I15" s="222">
        <v>9074</v>
      </c>
      <c r="J15" s="223">
        <f t="shared" si="3"/>
        <v>0.1285695423650717</v>
      </c>
      <c r="K15" s="222">
        <v>13234</v>
      </c>
      <c r="L15" s="223">
        <f t="shared" si="4"/>
        <v>0.16030913473768366</v>
      </c>
      <c r="M15" s="222">
        <v>15115</v>
      </c>
      <c r="N15" s="223">
        <f t="shared" si="5"/>
        <v>0.19210238682290739</v>
      </c>
      <c r="O15" s="160">
        <f t="shared" si="6"/>
        <v>56823</v>
      </c>
      <c r="P15" s="223">
        <f t="shared" si="7"/>
        <v>0.13119350039441893</v>
      </c>
      <c r="Q15" s="348">
        <v>3</v>
      </c>
      <c r="T15" s="353"/>
      <c r="U15" s="352"/>
    </row>
    <row r="16" spans="1:21" ht="15">
      <c r="B16" s="335" t="s">
        <v>23</v>
      </c>
      <c r="C16" s="222">
        <v>221</v>
      </c>
      <c r="D16" s="223">
        <f t="shared" si="0"/>
        <v>3.1211603372547914E-3</v>
      </c>
      <c r="E16" s="222">
        <v>247</v>
      </c>
      <c r="F16" s="223">
        <f t="shared" si="1"/>
        <v>3.824062175844932E-3</v>
      </c>
      <c r="G16" s="222">
        <v>168</v>
      </c>
      <c r="H16" s="223">
        <f t="shared" si="2"/>
        <v>2.5487756773978215E-3</v>
      </c>
      <c r="I16" s="222">
        <v>23</v>
      </c>
      <c r="J16" s="223">
        <f t="shared" si="3"/>
        <v>3.2588709217507705E-4</v>
      </c>
      <c r="K16" s="222">
        <v>7</v>
      </c>
      <c r="L16" s="223">
        <f t="shared" si="4"/>
        <v>8.4794011120128881E-5</v>
      </c>
      <c r="M16" s="222">
        <v>12</v>
      </c>
      <c r="N16" s="223">
        <f t="shared" si="5"/>
        <v>1.5251264584021759E-4</v>
      </c>
      <c r="O16" s="160">
        <f t="shared" si="6"/>
        <v>678</v>
      </c>
      <c r="P16" s="223">
        <f t="shared" si="7"/>
        <v>1.5653730578712149E-3</v>
      </c>
      <c r="Q16" s="348"/>
      <c r="T16" s="353"/>
      <c r="U16" s="352"/>
    </row>
    <row r="17" spans="2:21" ht="15">
      <c r="B17" s="335" t="s">
        <v>24</v>
      </c>
      <c r="C17" s="222">
        <v>8504</v>
      </c>
      <c r="D17" s="223">
        <f t="shared" si="0"/>
        <v>0.12010111994576807</v>
      </c>
      <c r="E17" s="222">
        <v>9466</v>
      </c>
      <c r="F17" s="223">
        <f t="shared" si="1"/>
        <v>0.14655292533015435</v>
      </c>
      <c r="G17" s="222">
        <v>8440</v>
      </c>
      <c r="H17" s="223">
        <f t="shared" si="2"/>
        <v>0.12804563522165247</v>
      </c>
      <c r="I17" s="222">
        <v>9047</v>
      </c>
      <c r="J17" s="223">
        <f t="shared" si="3"/>
        <v>0.12818697925686617</v>
      </c>
      <c r="K17" s="222">
        <v>6951</v>
      </c>
      <c r="L17" s="223">
        <f t="shared" si="4"/>
        <v>8.4200453042287987E-2</v>
      </c>
      <c r="M17" s="222">
        <v>3904</v>
      </c>
      <c r="N17" s="223">
        <f t="shared" si="5"/>
        <v>4.9617447446684122E-2</v>
      </c>
      <c r="O17" s="160">
        <f t="shared" si="6"/>
        <v>46312</v>
      </c>
      <c r="P17" s="223">
        <f t="shared" si="7"/>
        <v>0.10692560037777538</v>
      </c>
      <c r="Q17" s="348">
        <v>4</v>
      </c>
      <c r="T17" s="353"/>
      <c r="U17" s="352"/>
    </row>
    <row r="18" spans="2:21" ht="15">
      <c r="B18" s="335" t="s">
        <v>25</v>
      </c>
      <c r="C18" s="222">
        <v>15502</v>
      </c>
      <c r="D18" s="223">
        <f t="shared" si="0"/>
        <v>0.21893315632635191</v>
      </c>
      <c r="E18" s="222">
        <v>14514</v>
      </c>
      <c r="F18" s="223">
        <f t="shared" si="1"/>
        <v>0.22470622842191637</v>
      </c>
      <c r="G18" s="222">
        <v>16670</v>
      </c>
      <c r="H18" s="223">
        <f t="shared" si="2"/>
        <v>0.25290530084655766</v>
      </c>
      <c r="I18" s="222">
        <v>24775</v>
      </c>
      <c r="J18" s="223">
        <f t="shared" si="3"/>
        <v>0.35103707428858844</v>
      </c>
      <c r="K18" s="222">
        <v>31254</v>
      </c>
      <c r="L18" s="223">
        <f t="shared" si="4"/>
        <v>0.37859314622121548</v>
      </c>
      <c r="M18" s="222">
        <v>33179</v>
      </c>
      <c r="N18" s="223">
        <f t="shared" si="5"/>
        <v>0.4216847563610483</v>
      </c>
      <c r="O18" s="160">
        <f t="shared" si="6"/>
        <v>135894</v>
      </c>
      <c r="P18" s="223">
        <f t="shared" si="7"/>
        <v>0.31375340166128446</v>
      </c>
      <c r="Q18" s="348">
        <v>1</v>
      </c>
      <c r="T18" s="353"/>
      <c r="U18" s="352"/>
    </row>
    <row r="19" spans="2:21" ht="15">
      <c r="B19" s="335" t="s">
        <v>56</v>
      </c>
      <c r="C19" s="222">
        <v>17</v>
      </c>
      <c r="D19" s="223">
        <f t="shared" si="0"/>
        <v>2.4008925671190702E-4</v>
      </c>
      <c r="E19" s="222">
        <v>53</v>
      </c>
      <c r="F19" s="223">
        <f t="shared" si="1"/>
        <v>8.2054775433109881E-4</v>
      </c>
      <c r="G19" s="222">
        <v>29</v>
      </c>
      <c r="H19" s="223">
        <f t="shared" si="2"/>
        <v>4.3996723002700486E-4</v>
      </c>
      <c r="I19" s="222">
        <v>21</v>
      </c>
      <c r="J19" s="223">
        <f t="shared" si="3"/>
        <v>2.9754908415985295E-4</v>
      </c>
      <c r="K19" s="222">
        <v>54</v>
      </c>
      <c r="L19" s="223">
        <f t="shared" si="4"/>
        <v>6.5412522864099424E-4</v>
      </c>
      <c r="M19" s="222">
        <v>11</v>
      </c>
      <c r="N19" s="223">
        <f t="shared" si="5"/>
        <v>1.3980325868686612E-4</v>
      </c>
      <c r="O19" s="160">
        <f t="shared" si="6"/>
        <v>185</v>
      </c>
      <c r="P19" s="223">
        <f t="shared" si="7"/>
        <v>4.2712981667577399E-4</v>
      </c>
      <c r="Q19" s="348"/>
      <c r="T19" s="353"/>
      <c r="U19" s="352"/>
    </row>
    <row r="20" spans="2:21" ht="15">
      <c r="B20" s="335" t="s">
        <v>26</v>
      </c>
      <c r="C20" s="222">
        <v>3140</v>
      </c>
      <c r="D20" s="223">
        <f t="shared" si="0"/>
        <v>4.4345898004434593E-2</v>
      </c>
      <c r="E20" s="222">
        <v>2513</v>
      </c>
      <c r="F20" s="223">
        <f t="shared" si="1"/>
        <v>3.8906349181774554E-2</v>
      </c>
      <c r="G20" s="222">
        <v>2370</v>
      </c>
      <c r="H20" s="223">
        <f t="shared" si="2"/>
        <v>3.5955942591862126E-2</v>
      </c>
      <c r="I20" s="222">
        <v>2363</v>
      </c>
      <c r="J20" s="223">
        <f t="shared" si="3"/>
        <v>3.3481356469987261E-2</v>
      </c>
      <c r="K20" s="222">
        <v>3880</v>
      </c>
      <c r="L20" s="223">
        <f t="shared" si="4"/>
        <v>4.7000109020871442E-2</v>
      </c>
      <c r="M20" s="222">
        <v>3896</v>
      </c>
      <c r="N20" s="223">
        <f t="shared" si="5"/>
        <v>4.951577234945731E-2</v>
      </c>
      <c r="O20" s="160">
        <f t="shared" si="6"/>
        <v>18162</v>
      </c>
      <c r="P20" s="223">
        <f t="shared" si="7"/>
        <v>4.1932603948461662E-2</v>
      </c>
      <c r="Q20" s="348">
        <v>7</v>
      </c>
      <c r="T20" s="353"/>
      <c r="U20" s="352"/>
    </row>
    <row r="21" spans="2:21" ht="15">
      <c r="B21" s="335" t="s">
        <v>90</v>
      </c>
      <c r="C21" s="222">
        <v>145</v>
      </c>
      <c r="D21" s="223">
        <f t="shared" si="0"/>
        <v>2.0478201307780304E-3</v>
      </c>
      <c r="E21" s="222">
        <v>81</v>
      </c>
      <c r="F21" s="223">
        <f t="shared" si="1"/>
        <v>1.2540446811475283E-3</v>
      </c>
      <c r="G21" s="222">
        <v>36</v>
      </c>
      <c r="H21" s="223">
        <f t="shared" si="2"/>
        <v>5.4616621658524741E-4</v>
      </c>
      <c r="I21" s="222">
        <v>73</v>
      </c>
      <c r="J21" s="223">
        <f t="shared" si="3"/>
        <v>1.0343372925556793E-3</v>
      </c>
      <c r="K21" s="222">
        <v>25</v>
      </c>
      <c r="L21" s="223">
        <f t="shared" si="4"/>
        <v>3.0283575400046032E-4</v>
      </c>
      <c r="M21" s="222">
        <v>29</v>
      </c>
      <c r="N21" s="223">
        <f t="shared" si="5"/>
        <v>3.6857222744719249E-4</v>
      </c>
      <c r="O21" s="160">
        <f t="shared" si="6"/>
        <v>389</v>
      </c>
      <c r="P21" s="223">
        <f t="shared" si="7"/>
        <v>8.981270199290599E-4</v>
      </c>
      <c r="Q21" s="348"/>
      <c r="T21" s="353"/>
      <c r="U21" s="352"/>
    </row>
    <row r="22" spans="2:21" ht="15">
      <c r="B22" s="335" t="s">
        <v>43</v>
      </c>
      <c r="C22" s="222">
        <v>138</v>
      </c>
      <c r="D22" s="223">
        <f t="shared" si="0"/>
        <v>1.9489598486025393E-3</v>
      </c>
      <c r="E22" s="222">
        <v>87</v>
      </c>
      <c r="F22" s="223">
        <f t="shared" si="1"/>
        <v>1.3469368797510489E-3</v>
      </c>
      <c r="G22" s="222">
        <v>126</v>
      </c>
      <c r="H22" s="223">
        <f t="shared" si="2"/>
        <v>1.9115817580483661E-3</v>
      </c>
      <c r="I22" s="222">
        <v>239</v>
      </c>
      <c r="J22" s="223">
        <f t="shared" si="3"/>
        <v>3.3863919578192791E-3</v>
      </c>
      <c r="K22" s="222">
        <v>197</v>
      </c>
      <c r="L22" s="223">
        <f t="shared" si="4"/>
        <v>2.3863457415236274E-3</v>
      </c>
      <c r="M22" s="222">
        <v>186</v>
      </c>
      <c r="N22" s="223">
        <f t="shared" si="5"/>
        <v>2.3639460105233726E-3</v>
      </c>
      <c r="O22" s="160">
        <f t="shared" si="6"/>
        <v>973</v>
      </c>
      <c r="P22" s="223">
        <f t="shared" si="7"/>
        <v>2.2464719547325841E-3</v>
      </c>
      <c r="Q22" s="348"/>
      <c r="T22" s="5"/>
      <c r="U22" s="5"/>
    </row>
    <row r="23" spans="2:21" ht="15">
      <c r="B23" s="335" t="s">
        <v>95</v>
      </c>
      <c r="C23" s="222">
        <v>13</v>
      </c>
      <c r="D23" s="223">
        <f t="shared" si="0"/>
        <v>1.8359766689734065E-4</v>
      </c>
      <c r="E23" s="222">
        <v>14</v>
      </c>
      <c r="F23" s="223">
        <f t="shared" si="1"/>
        <v>2.1674846340821477E-4</v>
      </c>
      <c r="G23" s="222">
        <v>21</v>
      </c>
      <c r="H23" s="223">
        <f t="shared" si="2"/>
        <v>3.1859695967472769E-4</v>
      </c>
      <c r="I23" s="222">
        <v>8</v>
      </c>
      <c r="J23" s="223">
        <f t="shared" si="3"/>
        <v>1.1335203206089637E-4</v>
      </c>
      <c r="K23" s="222">
        <v>3</v>
      </c>
      <c r="L23" s="223">
        <f t="shared" si="4"/>
        <v>3.6340290480055239E-5</v>
      </c>
      <c r="M23" s="222">
        <v>18</v>
      </c>
      <c r="N23" s="223">
        <f t="shared" si="5"/>
        <v>2.2876896876032637E-4</v>
      </c>
      <c r="O23" s="160">
        <f t="shared" si="6"/>
        <v>77</v>
      </c>
      <c r="P23" s="223">
        <f t="shared" si="7"/>
        <v>1.7777835612991673E-4</v>
      </c>
      <c r="Q23" s="348"/>
    </row>
    <row r="24" spans="2:21" ht="15">
      <c r="B24" s="335" t="s">
        <v>27</v>
      </c>
      <c r="C24" s="222">
        <v>7099</v>
      </c>
      <c r="D24" s="223">
        <f t="shared" si="0"/>
        <v>0.10025844902340164</v>
      </c>
      <c r="E24" s="222">
        <v>5752</v>
      </c>
      <c r="F24" s="223">
        <f t="shared" si="1"/>
        <v>8.905265439457509E-2</v>
      </c>
      <c r="G24" s="222">
        <v>5964</v>
      </c>
      <c r="H24" s="223">
        <f t="shared" si="2"/>
        <v>9.0481536547622657E-2</v>
      </c>
      <c r="I24" s="222">
        <v>4706</v>
      </c>
      <c r="J24" s="223">
        <f t="shared" si="3"/>
        <v>6.6679332859822291E-2</v>
      </c>
      <c r="K24" s="222">
        <v>6283</v>
      </c>
      <c r="L24" s="223">
        <f t="shared" si="4"/>
        <v>7.6108681695395683E-2</v>
      </c>
      <c r="M24" s="222">
        <v>9068</v>
      </c>
      <c r="N24" s="223">
        <f t="shared" si="5"/>
        <v>0.11524872270659109</v>
      </c>
      <c r="O24" s="160">
        <f t="shared" si="6"/>
        <v>38872</v>
      </c>
      <c r="P24" s="223">
        <f t="shared" si="7"/>
        <v>8.974805531794966E-2</v>
      </c>
      <c r="Q24" s="348">
        <v>5</v>
      </c>
    </row>
    <row r="25" spans="2:21" ht="15">
      <c r="B25" s="335" t="s">
        <v>57</v>
      </c>
      <c r="C25" s="222">
        <v>27</v>
      </c>
      <c r="D25" s="223">
        <f t="shared" si="0"/>
        <v>3.8131823124832291E-4</v>
      </c>
      <c r="E25" s="222">
        <v>3</v>
      </c>
      <c r="F25" s="223">
        <f t="shared" si="1"/>
        <v>4.6446099301760305E-5</v>
      </c>
      <c r="G25" s="222">
        <v>15</v>
      </c>
      <c r="H25" s="223">
        <f t="shared" si="2"/>
        <v>2.2756925691051977E-4</v>
      </c>
      <c r="I25" s="222">
        <v>45</v>
      </c>
      <c r="J25" s="223">
        <f t="shared" si="3"/>
        <v>6.3760518034254208E-4</v>
      </c>
      <c r="K25" s="222">
        <v>4</v>
      </c>
      <c r="L25" s="223">
        <f t="shared" si="4"/>
        <v>4.8453720640073648E-5</v>
      </c>
      <c r="M25" s="222">
        <v>15</v>
      </c>
      <c r="N25" s="223">
        <f t="shared" si="5"/>
        <v>1.9064080730027199E-4</v>
      </c>
      <c r="O25" s="160">
        <f t="shared" si="6"/>
        <v>109</v>
      </c>
      <c r="P25" s="223">
        <f t="shared" si="7"/>
        <v>2.5166027036572629E-4</v>
      </c>
      <c r="Q25" s="348"/>
    </row>
    <row r="26" spans="2:21" ht="15">
      <c r="B26" s="335" t="s">
        <v>96</v>
      </c>
      <c r="C26" s="222">
        <v>6</v>
      </c>
      <c r="D26" s="223">
        <f t="shared" si="0"/>
        <v>8.4737384721849537E-5</v>
      </c>
      <c r="E26" s="222">
        <v>10</v>
      </c>
      <c r="F26" s="223">
        <f t="shared" si="1"/>
        <v>1.5482033100586769E-4</v>
      </c>
      <c r="G26" s="222">
        <v>4</v>
      </c>
      <c r="H26" s="223">
        <f t="shared" si="2"/>
        <v>6.0685135176138606E-5</v>
      </c>
      <c r="I26" s="222">
        <v>0</v>
      </c>
      <c r="J26" s="223">
        <f t="shared" si="3"/>
        <v>0</v>
      </c>
      <c r="K26" s="222">
        <v>0</v>
      </c>
      <c r="L26" s="223">
        <f t="shared" si="4"/>
        <v>0</v>
      </c>
      <c r="M26" s="222">
        <v>3</v>
      </c>
      <c r="N26" s="223">
        <f t="shared" si="5"/>
        <v>3.8128161460054397E-5</v>
      </c>
      <c r="O26" s="160">
        <f t="shared" si="6"/>
        <v>23</v>
      </c>
      <c r="P26" s="223">
        <f t="shared" si="7"/>
        <v>5.3102625856988116E-5</v>
      </c>
      <c r="Q26" s="348"/>
    </row>
    <row r="27" spans="2:21" ht="15">
      <c r="B27" s="335" t="s">
        <v>28</v>
      </c>
      <c r="C27" s="222">
        <v>670</v>
      </c>
      <c r="D27" s="223">
        <f t="shared" si="0"/>
        <v>9.4623412939398646E-3</v>
      </c>
      <c r="E27" s="222">
        <v>623</v>
      </c>
      <c r="F27" s="223">
        <f t="shared" si="1"/>
        <v>9.6453066216655569E-3</v>
      </c>
      <c r="G27" s="222">
        <v>562</v>
      </c>
      <c r="H27" s="223">
        <f t="shared" si="2"/>
        <v>8.5262614922474739E-3</v>
      </c>
      <c r="I27" s="222">
        <v>438</v>
      </c>
      <c r="J27" s="223">
        <f t="shared" si="3"/>
        <v>6.2060237553340763E-3</v>
      </c>
      <c r="K27" s="222">
        <v>505</v>
      </c>
      <c r="L27" s="223">
        <f t="shared" si="4"/>
        <v>6.1172822308092987E-3</v>
      </c>
      <c r="M27" s="222">
        <v>510</v>
      </c>
      <c r="N27" s="223">
        <f t="shared" si="5"/>
        <v>6.4817874482092476E-3</v>
      </c>
      <c r="O27" s="160">
        <f t="shared" si="6"/>
        <v>3308</v>
      </c>
      <c r="P27" s="223">
        <f t="shared" si="7"/>
        <v>7.6375428841268123E-3</v>
      </c>
      <c r="Q27" s="348"/>
    </row>
    <row r="28" spans="2:21" ht="15">
      <c r="B28" s="335" t="s">
        <v>47</v>
      </c>
      <c r="C28" s="222">
        <v>1745</v>
      </c>
      <c r="D28" s="223">
        <f t="shared" si="0"/>
        <v>2.4644456056604574E-2</v>
      </c>
      <c r="E28" s="222">
        <v>1509</v>
      </c>
      <c r="F28" s="223">
        <f t="shared" si="1"/>
        <v>2.3362387948785434E-2</v>
      </c>
      <c r="G28" s="222">
        <v>1039</v>
      </c>
      <c r="H28" s="223">
        <f t="shared" si="2"/>
        <v>1.5762963862002002E-2</v>
      </c>
      <c r="I28" s="222">
        <v>220.25247485546842</v>
      </c>
      <c r="J28" s="223">
        <f t="shared" si="3"/>
        <v>3.1207581989136034E-3</v>
      </c>
      <c r="K28" s="222">
        <v>161</v>
      </c>
      <c r="L28" s="223">
        <f t="shared" si="4"/>
        <v>1.9502622557629643E-3</v>
      </c>
      <c r="M28" s="222">
        <v>268</v>
      </c>
      <c r="N28" s="223">
        <f t="shared" si="5"/>
        <v>3.4061157570981927E-3</v>
      </c>
      <c r="O28" s="160">
        <f t="shared" si="6"/>
        <v>4942.2524748554688</v>
      </c>
      <c r="P28" s="223">
        <f t="shared" si="7"/>
        <v>1.1410721046218415E-2</v>
      </c>
      <c r="Q28" s="348"/>
    </row>
    <row r="29" spans="2:21" ht="15">
      <c r="B29" s="335" t="s">
        <v>29</v>
      </c>
      <c r="C29" s="222">
        <v>78</v>
      </c>
      <c r="D29" s="223">
        <f t="shared" si="0"/>
        <v>1.101586001384044E-3</v>
      </c>
      <c r="E29" s="222">
        <v>178</v>
      </c>
      <c r="F29" s="223">
        <f t="shared" si="1"/>
        <v>2.7558018919044448E-3</v>
      </c>
      <c r="G29" s="222">
        <v>168</v>
      </c>
      <c r="H29" s="223">
        <f t="shared" si="2"/>
        <v>2.5487756773978215E-3</v>
      </c>
      <c r="I29" s="222">
        <v>190.15586338453485</v>
      </c>
      <c r="J29" s="223">
        <f t="shared" si="3"/>
        <v>2.6943191903664029E-3</v>
      </c>
      <c r="K29" s="222">
        <v>391</v>
      </c>
      <c r="L29" s="223">
        <f t="shared" si="4"/>
        <v>4.7363511925671989E-3</v>
      </c>
      <c r="M29" s="222">
        <v>996</v>
      </c>
      <c r="N29" s="223">
        <f t="shared" si="5"/>
        <v>1.265854960473806E-2</v>
      </c>
      <c r="O29" s="160">
        <f t="shared" si="6"/>
        <v>2001.1558633845348</v>
      </c>
      <c r="P29" s="223">
        <f t="shared" si="7"/>
        <v>4.6202883084707378E-3</v>
      </c>
      <c r="Q29" s="348"/>
    </row>
    <row r="30" spans="2:21" ht="15">
      <c r="B30" s="335" t="s">
        <v>46</v>
      </c>
      <c r="C30" s="222">
        <v>133</v>
      </c>
      <c r="D30" s="223">
        <f t="shared" si="0"/>
        <v>1.8783453613343314E-3</v>
      </c>
      <c r="E30" s="222">
        <v>142</v>
      </c>
      <c r="F30" s="223">
        <f t="shared" si="1"/>
        <v>2.1984487002833213E-3</v>
      </c>
      <c r="G30" s="222">
        <v>102</v>
      </c>
      <c r="H30" s="223">
        <f t="shared" si="2"/>
        <v>1.5474709469915345E-3</v>
      </c>
      <c r="I30" s="222">
        <v>284.54978117973565</v>
      </c>
      <c r="J30" s="223">
        <f t="shared" si="3"/>
        <v>4.0317869899008053E-3</v>
      </c>
      <c r="K30" s="222">
        <v>122</v>
      </c>
      <c r="L30" s="223">
        <f t="shared" si="4"/>
        <v>1.4778384795222463E-3</v>
      </c>
      <c r="M30" s="222">
        <v>116</v>
      </c>
      <c r="N30" s="223">
        <f t="shared" si="5"/>
        <v>1.47428890978877E-3</v>
      </c>
      <c r="O30" s="160">
        <f t="shared" si="6"/>
        <v>899.54978117973565</v>
      </c>
      <c r="P30" s="223">
        <f t="shared" si="7"/>
        <v>2.0768893682488274E-3</v>
      </c>
      <c r="Q30" s="348"/>
    </row>
    <row r="31" spans="2:21" ht="15">
      <c r="B31" s="335" t="s">
        <v>104</v>
      </c>
      <c r="C31" s="222">
        <v>61</v>
      </c>
      <c r="D31" s="223">
        <f t="shared" si="0"/>
        <v>8.6149674467213689E-4</v>
      </c>
      <c r="E31" s="222">
        <v>28</v>
      </c>
      <c r="F31" s="223">
        <f t="shared" si="1"/>
        <v>4.3349692681642955E-4</v>
      </c>
      <c r="G31" s="222">
        <v>33</v>
      </c>
      <c r="H31" s="223">
        <f t="shared" si="2"/>
        <v>5.0065236520314353E-4</v>
      </c>
      <c r="I31" s="222">
        <v>36.936750441600296</v>
      </c>
      <c r="J31" s="223">
        <f t="shared" si="3"/>
        <v>5.2335696503520062E-4</v>
      </c>
      <c r="K31" s="222">
        <v>32</v>
      </c>
      <c r="L31" s="223">
        <f t="shared" si="4"/>
        <v>3.8762976512058918E-4</v>
      </c>
      <c r="M31" s="222">
        <v>30</v>
      </c>
      <c r="N31" s="223">
        <f t="shared" si="5"/>
        <v>3.8128161460054398E-4</v>
      </c>
      <c r="O31" s="160">
        <f t="shared" si="6"/>
        <v>220.93675044160028</v>
      </c>
      <c r="P31" s="223">
        <f t="shared" si="7"/>
        <v>5.1010093898952403E-4</v>
      </c>
      <c r="Q31" s="348"/>
    </row>
    <row r="32" spans="2:21" ht="15">
      <c r="B32" s="335" t="s">
        <v>107</v>
      </c>
      <c r="C32" s="222">
        <v>3723</v>
      </c>
      <c r="D32" s="223">
        <f t="shared" si="0"/>
        <v>5.2579547219907638E-2</v>
      </c>
      <c r="E32" s="222">
        <v>1234</v>
      </c>
      <c r="F32" s="223">
        <f t="shared" si="1"/>
        <v>1.9104828846124074E-2</v>
      </c>
      <c r="G32" s="222">
        <v>974</v>
      </c>
      <c r="H32" s="223">
        <f t="shared" si="2"/>
        <v>1.477683041538975E-2</v>
      </c>
      <c r="I32" s="222">
        <v>437.76889412267019</v>
      </c>
      <c r="J32" s="223">
        <f t="shared" si="3"/>
        <v>6.2027492152320072E-3</v>
      </c>
      <c r="K32" s="222">
        <v>459</v>
      </c>
      <c r="L32" s="223">
        <f t="shared" si="4"/>
        <v>5.5600644434484515E-3</v>
      </c>
      <c r="M32" s="222">
        <v>285</v>
      </c>
      <c r="N32" s="223">
        <f t="shared" si="5"/>
        <v>3.6221753387051677E-3</v>
      </c>
      <c r="O32" s="160">
        <f t="shared" si="6"/>
        <v>7112.7688941226697</v>
      </c>
      <c r="P32" s="223">
        <f t="shared" si="7"/>
        <v>1.6422030669209532E-2</v>
      </c>
      <c r="Q32" s="348">
        <v>8</v>
      </c>
    </row>
    <row r="33" spans="2:17" ht="15">
      <c r="B33" s="335" t="s">
        <v>110</v>
      </c>
      <c r="C33" s="222">
        <v>18</v>
      </c>
      <c r="D33" s="223">
        <f t="shared" si="0"/>
        <v>2.5421215416554862E-4</v>
      </c>
      <c r="E33" s="222">
        <v>31</v>
      </c>
      <c r="F33" s="223">
        <f t="shared" si="1"/>
        <v>4.7994302611818984E-4</v>
      </c>
      <c r="G33" s="222">
        <v>16</v>
      </c>
      <c r="H33" s="223">
        <f t="shared" si="2"/>
        <v>2.4274054070455442E-4</v>
      </c>
      <c r="I33" s="222">
        <v>10.944222353066754</v>
      </c>
      <c r="J33" s="223">
        <f t="shared" si="3"/>
        <v>1.5506873038080018E-4</v>
      </c>
      <c r="K33" s="222">
        <v>13</v>
      </c>
      <c r="L33" s="223">
        <f t="shared" si="4"/>
        <v>1.5747459208023936E-4</v>
      </c>
      <c r="M33" s="222">
        <v>21</v>
      </c>
      <c r="N33" s="223">
        <f t="shared" si="5"/>
        <v>2.668971302203808E-4</v>
      </c>
      <c r="O33" s="160">
        <f t="shared" si="6"/>
        <v>109.94422235306675</v>
      </c>
      <c r="P33" s="223">
        <f t="shared" si="7"/>
        <v>2.5384030020662667E-4</v>
      </c>
      <c r="Q33" s="348"/>
    </row>
    <row r="34" spans="2:17" ht="15">
      <c r="B34" s="335" t="s">
        <v>30</v>
      </c>
      <c r="C34" s="222">
        <v>7370</v>
      </c>
      <c r="D34" s="223">
        <f t="shared" si="0"/>
        <v>0.10408575423333852</v>
      </c>
      <c r="E34" s="222">
        <v>6201</v>
      </c>
      <c r="F34" s="223">
        <f t="shared" si="1"/>
        <v>9.6004087256738549E-2</v>
      </c>
      <c r="G34" s="222">
        <v>5286</v>
      </c>
      <c r="H34" s="223">
        <f t="shared" si="2"/>
        <v>8.0195406135267169E-2</v>
      </c>
      <c r="I34" s="222">
        <v>651.18123000747187</v>
      </c>
      <c r="J34" s="223">
        <f t="shared" si="3"/>
        <v>9.22658945765761E-3</v>
      </c>
      <c r="K34" s="222">
        <v>156</v>
      </c>
      <c r="L34" s="223">
        <f t="shared" si="4"/>
        <v>1.8896951049628724E-3</v>
      </c>
      <c r="M34" s="222">
        <v>153</v>
      </c>
      <c r="N34" s="223">
        <f t="shared" si="5"/>
        <v>1.9445362344627742E-3</v>
      </c>
      <c r="O34" s="160">
        <f t="shared" si="6"/>
        <v>19817.181230007471</v>
      </c>
      <c r="P34" s="223">
        <f t="shared" si="7"/>
        <v>4.575410262596584E-2</v>
      </c>
      <c r="Q34" s="348">
        <v>6</v>
      </c>
    </row>
    <row r="35" spans="2:17" ht="15">
      <c r="B35" s="335" t="s">
        <v>31</v>
      </c>
      <c r="C35" s="222">
        <v>1257</v>
      </c>
      <c r="D35" s="223">
        <f t="shared" si="0"/>
        <v>1.7752482099227477E-2</v>
      </c>
      <c r="E35" s="222">
        <v>1519</v>
      </c>
      <c r="F35" s="223">
        <f t="shared" si="1"/>
        <v>2.3517208279791302E-2</v>
      </c>
      <c r="G35" s="222">
        <v>1329</v>
      </c>
      <c r="H35" s="223">
        <f t="shared" si="2"/>
        <v>2.0162636162272051E-2</v>
      </c>
      <c r="I35" s="222">
        <v>872.80173265707367</v>
      </c>
      <c r="J35" s="223">
        <f t="shared" si="3"/>
        <v>1.2366731247868815E-2</v>
      </c>
      <c r="K35" s="222">
        <v>732</v>
      </c>
      <c r="L35" s="223">
        <f t="shared" si="4"/>
        <v>8.8670308771334784E-3</v>
      </c>
      <c r="M35" s="222">
        <v>311</v>
      </c>
      <c r="N35" s="223">
        <f t="shared" si="5"/>
        <v>3.9526194046923058E-3</v>
      </c>
      <c r="O35" s="160">
        <f t="shared" si="6"/>
        <v>6020.8017326570734</v>
      </c>
      <c r="P35" s="223">
        <f t="shared" si="7"/>
        <v>1.3900886163843234E-2</v>
      </c>
      <c r="Q35" s="348">
        <v>10</v>
      </c>
    </row>
    <row r="36" spans="2:17" ht="15">
      <c r="B36" s="335" t="s">
        <v>86</v>
      </c>
      <c r="C36" s="222">
        <v>1375</v>
      </c>
      <c r="D36" s="223">
        <f t="shared" si="0"/>
        <v>1.9418983998757185E-2</v>
      </c>
      <c r="E36" s="222">
        <v>2639</v>
      </c>
      <c r="F36" s="223">
        <f t="shared" si="1"/>
        <v>4.0857085352448481E-2</v>
      </c>
      <c r="G36" s="222">
        <v>1223</v>
      </c>
      <c r="H36" s="223">
        <f t="shared" si="2"/>
        <v>1.855448008010438E-2</v>
      </c>
      <c r="I36" s="222">
        <v>1064</v>
      </c>
      <c r="J36" s="223">
        <f t="shared" si="3"/>
        <v>1.5075820264099217E-2</v>
      </c>
      <c r="K36" s="222">
        <v>459</v>
      </c>
      <c r="L36" s="223">
        <f t="shared" si="4"/>
        <v>5.5600644434484515E-3</v>
      </c>
      <c r="M36" s="222">
        <v>567</v>
      </c>
      <c r="N36" s="223">
        <f>M36/$M$37</f>
        <v>7.2062225159502807E-3</v>
      </c>
      <c r="O36" s="160">
        <f t="shared" si="6"/>
        <v>7327</v>
      </c>
      <c r="P36" s="223">
        <f t="shared" si="7"/>
        <v>1.6916649550180518E-2</v>
      </c>
      <c r="Q36" s="134"/>
    </row>
    <row r="37" spans="2:17" ht="15">
      <c r="B37" s="390" t="s">
        <v>34</v>
      </c>
      <c r="C37" s="381">
        <f t="shared" ref="C37:I37" si="8">SUM(C10:C36)</f>
        <v>70807</v>
      </c>
      <c r="D37" s="382">
        <f t="shared" si="8"/>
        <v>1</v>
      </c>
      <c r="E37" s="381">
        <f>SUM(E10:E36)</f>
        <v>64591</v>
      </c>
      <c r="F37" s="382">
        <f t="shared" si="8"/>
        <v>1</v>
      </c>
      <c r="G37" s="381">
        <f t="shared" si="8"/>
        <v>65914</v>
      </c>
      <c r="H37" s="382">
        <f t="shared" si="8"/>
        <v>1</v>
      </c>
      <c r="I37" s="381">
        <f t="shared" si="8"/>
        <v>70576.59094900162</v>
      </c>
      <c r="J37" s="382">
        <f t="shared" ref="J37:P37" si="9">SUM(J10:J36)</f>
        <v>1</v>
      </c>
      <c r="K37" s="381">
        <f t="shared" si="9"/>
        <v>82553</v>
      </c>
      <c r="L37" s="382">
        <f t="shared" si="9"/>
        <v>1</v>
      </c>
      <c r="M37" s="381">
        <f t="shared" si="9"/>
        <v>78682</v>
      </c>
      <c r="N37" s="382">
        <f t="shared" si="9"/>
        <v>1.0000000000000002</v>
      </c>
      <c r="O37" s="381">
        <f>SUM(O10:O36)</f>
        <v>433123.59094900166</v>
      </c>
      <c r="P37" s="382">
        <f t="shared" si="9"/>
        <v>0.99999999999999956</v>
      </c>
      <c r="Q37" s="382"/>
    </row>
    <row r="38" spans="2:17">
      <c r="B38" s="5"/>
      <c r="C38" s="53"/>
      <c r="D38" s="5"/>
      <c r="E38" s="53"/>
      <c r="F38" s="5"/>
      <c r="H38" s="5"/>
      <c r="I38" s="53"/>
      <c r="J38" s="5"/>
      <c r="L38" s="5"/>
      <c r="M38" s="53"/>
      <c r="N38" s="5"/>
      <c r="O38" s="55"/>
    </row>
  </sheetData>
  <mergeCells count="9">
    <mergeCell ref="Q8:Q9"/>
    <mergeCell ref="B8:B9"/>
    <mergeCell ref="O8:P8"/>
    <mergeCell ref="M8:N8"/>
    <mergeCell ref="C8:D8"/>
    <mergeCell ref="I8:J8"/>
    <mergeCell ref="G8:H8"/>
    <mergeCell ref="E8:F8"/>
    <mergeCell ref="K8:L8"/>
  </mergeCells>
  <phoneticPr fontId="0" type="noConversion"/>
  <pageMargins left="0" right="0" top="0" bottom="0" header="0" footer="0"/>
  <pageSetup scale="97" orientation="landscape" r:id="rId1"/>
  <headerFooter alignWithMargins="0">
    <oddFooter>&amp;CBARÓMETRO TURÍSTICO DE LA RIVIERA MAYA
FIDEICOMISO DE PROMOCIÓN TURÍSTICA DE LA RIVIERA MAYA&amp;R16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38"/>
  <sheetViews>
    <sheetView showGridLines="0" workbookViewId="0">
      <selection activeCell="R13" sqref="R13"/>
    </sheetView>
  </sheetViews>
  <sheetFormatPr baseColWidth="10" defaultRowHeight="12.75"/>
  <cols>
    <col min="1" max="1" width="1.7109375" style="7" customWidth="1"/>
    <col min="2" max="2" width="16.42578125" style="7" customWidth="1"/>
    <col min="3" max="3" width="8.140625" style="44" customWidth="1"/>
    <col min="4" max="4" width="9.42578125" style="7" customWidth="1"/>
    <col min="5" max="5" width="6.5703125" style="44" bestFit="1" customWidth="1"/>
    <col min="6" max="6" width="9.42578125" style="7" customWidth="1"/>
    <col min="7" max="7" width="6.5703125" style="44" bestFit="1" customWidth="1"/>
    <col min="8" max="8" width="9.42578125" style="7" customWidth="1"/>
    <col min="9" max="9" width="6.5703125" style="44" bestFit="1" customWidth="1"/>
    <col min="10" max="10" width="9.42578125" style="7" customWidth="1"/>
    <col min="11" max="11" width="9.140625" style="44" customWidth="1"/>
    <col min="12" max="12" width="8.5703125" style="7" customWidth="1"/>
    <col min="13" max="13" width="6.5703125" style="44" bestFit="1" customWidth="1"/>
    <col min="14" max="14" width="9.42578125" style="7" customWidth="1"/>
    <col min="15" max="15" width="7.5703125" style="7" bestFit="1" customWidth="1"/>
    <col min="16" max="16" width="11.42578125" style="7"/>
    <col min="17" max="17" width="7.85546875" style="7" customWidth="1"/>
    <col min="18" max="16384" width="11.42578125" style="7"/>
  </cols>
  <sheetData>
    <row r="2" spans="1:18" ht="18.75">
      <c r="A2" s="12"/>
      <c r="B2" s="12"/>
      <c r="C2" s="7"/>
      <c r="D2" s="240"/>
      <c r="E2" s="240"/>
      <c r="F2" s="240"/>
      <c r="G2" s="240"/>
      <c r="H2" s="240"/>
      <c r="I2" s="240"/>
      <c r="J2" s="240"/>
      <c r="K2" s="240"/>
      <c r="M2" s="240"/>
    </row>
    <row r="3" spans="1:18" ht="21">
      <c r="A3" s="12"/>
      <c r="B3" s="12"/>
      <c r="C3" s="7"/>
      <c r="D3" s="240"/>
      <c r="E3" s="240"/>
      <c r="F3" s="240"/>
      <c r="G3" s="240"/>
      <c r="H3" s="240"/>
      <c r="I3" s="240"/>
      <c r="J3" s="240"/>
      <c r="K3" s="240"/>
      <c r="L3" s="157" t="s">
        <v>266</v>
      </c>
      <c r="M3" s="240"/>
    </row>
    <row r="4" spans="1:18" ht="21">
      <c r="A4" s="12"/>
      <c r="B4" s="12"/>
      <c r="C4" s="7"/>
      <c r="D4" s="349"/>
      <c r="E4" s="349"/>
      <c r="F4" s="349"/>
      <c r="G4" s="349"/>
      <c r="H4" s="349"/>
      <c r="I4" s="349"/>
      <c r="J4" s="349"/>
      <c r="K4" s="349"/>
      <c r="L4" s="157" t="s">
        <v>38</v>
      </c>
      <c r="M4" s="349"/>
    </row>
    <row r="5" spans="1:18" ht="18.75">
      <c r="L5" s="240" t="s">
        <v>394</v>
      </c>
    </row>
    <row r="6" spans="1:18">
      <c r="D6" s="5"/>
    </row>
    <row r="7" spans="1:18" ht="6" customHeight="1">
      <c r="C7" s="53"/>
      <c r="D7" s="5"/>
      <c r="I7" s="53"/>
      <c r="K7" s="53"/>
      <c r="M7" s="53"/>
    </row>
    <row r="8" spans="1:18" ht="15" customHeight="1">
      <c r="B8" s="540" t="s">
        <v>32</v>
      </c>
      <c r="C8" s="539" t="s">
        <v>386</v>
      </c>
      <c r="D8" s="539"/>
      <c r="E8" s="558" t="s">
        <v>387</v>
      </c>
      <c r="F8" s="559"/>
      <c r="G8" s="558" t="s">
        <v>388</v>
      </c>
      <c r="H8" s="559"/>
      <c r="I8" s="558" t="s">
        <v>389</v>
      </c>
      <c r="J8" s="559"/>
      <c r="K8" s="558" t="s">
        <v>393</v>
      </c>
      <c r="L8" s="559"/>
      <c r="M8" s="558" t="s">
        <v>391</v>
      </c>
      <c r="N8" s="559"/>
      <c r="O8" s="560" t="s">
        <v>426</v>
      </c>
      <c r="P8" s="561"/>
      <c r="Q8" s="518" t="s">
        <v>376</v>
      </c>
    </row>
    <row r="9" spans="1:18" ht="15">
      <c r="B9" s="542"/>
      <c r="C9" s="373" t="s">
        <v>55</v>
      </c>
      <c r="D9" s="373" t="s">
        <v>33</v>
      </c>
      <c r="E9" s="373" t="s">
        <v>55</v>
      </c>
      <c r="F9" s="373" t="s">
        <v>33</v>
      </c>
      <c r="G9" s="373" t="s">
        <v>55</v>
      </c>
      <c r="H9" s="373" t="s">
        <v>33</v>
      </c>
      <c r="I9" s="373" t="s">
        <v>55</v>
      </c>
      <c r="J9" s="373" t="s">
        <v>33</v>
      </c>
      <c r="K9" s="373" t="s">
        <v>55</v>
      </c>
      <c r="L9" s="373" t="s">
        <v>33</v>
      </c>
      <c r="M9" s="373" t="s">
        <v>55</v>
      </c>
      <c r="N9" s="373" t="s">
        <v>33</v>
      </c>
      <c r="O9" s="373" t="s">
        <v>55</v>
      </c>
      <c r="P9" s="373" t="s">
        <v>33</v>
      </c>
      <c r="Q9" s="554"/>
    </row>
    <row r="10" spans="1:18" ht="15">
      <c r="B10" s="335" t="s">
        <v>19</v>
      </c>
      <c r="C10" s="222">
        <v>6972</v>
      </c>
      <c r="D10" s="223">
        <f>C10/$C$37</f>
        <v>7.9818656408847374E-2</v>
      </c>
      <c r="E10" s="222">
        <v>8508</v>
      </c>
      <c r="F10" s="223">
        <f>E10/$E$37</f>
        <v>8.8656399141362571E-2</v>
      </c>
      <c r="G10" s="222">
        <v>8923</v>
      </c>
      <c r="H10" s="223">
        <f>G10/$G$37</f>
        <v>0.11548267695135052</v>
      </c>
      <c r="I10" s="222">
        <v>10140</v>
      </c>
      <c r="J10" s="223">
        <f>I10/$I$37</f>
        <v>0.14216016150740243</v>
      </c>
      <c r="K10" s="222">
        <v>16988</v>
      </c>
      <c r="L10" s="223">
        <f>K10/$K$37</f>
        <v>0.21913213972447243</v>
      </c>
      <c r="M10" s="363"/>
      <c r="N10" s="362" t="e">
        <f>M10/$M$37</f>
        <v>#DIV/0!</v>
      </c>
      <c r="O10" s="160">
        <f>SUM('DESGLOSE EUROPA I'!O10,C10,E10,G10,I10,K10,M10,)</f>
        <v>125024</v>
      </c>
      <c r="P10" s="223">
        <f>O10/$O$37</f>
        <v>0.14838647201036193</v>
      </c>
      <c r="Q10" s="479">
        <v>3</v>
      </c>
    </row>
    <row r="11" spans="1:18" ht="15">
      <c r="B11" s="335" t="s">
        <v>20</v>
      </c>
      <c r="C11" s="222">
        <v>406</v>
      </c>
      <c r="D11" s="223">
        <f t="shared" ref="D11:D36" si="0">C11/$C$37</f>
        <v>4.6480743691899072E-3</v>
      </c>
      <c r="E11" s="222">
        <v>178</v>
      </c>
      <c r="F11" s="223">
        <f t="shared" ref="F11:F36" si="1">E11/$E$37</f>
        <v>1.8548235833524373E-3</v>
      </c>
      <c r="G11" s="222">
        <v>166</v>
      </c>
      <c r="H11" s="223">
        <f t="shared" ref="H11:H36" si="2">G11/$G$37</f>
        <v>2.1483945280650215E-3</v>
      </c>
      <c r="I11" s="222">
        <v>232</v>
      </c>
      <c r="J11" s="223">
        <f t="shared" ref="J11:J36" si="3">I11/$I$37</f>
        <v>3.2525796321220277E-3</v>
      </c>
      <c r="K11" s="222">
        <v>317</v>
      </c>
      <c r="L11" s="223">
        <f t="shared" ref="L11:L36" si="4">K11/$K$37</f>
        <v>4.0890562922449823E-3</v>
      </c>
      <c r="M11" s="363"/>
      <c r="N11" s="362" t="e">
        <f t="shared" ref="N11:N35" si="5">M11/$M$37</f>
        <v>#DIV/0!</v>
      </c>
      <c r="O11" s="160">
        <f>SUM('DESGLOSE EUROPA I'!O11,C11,E11,G11,I11,K11,M11,)</f>
        <v>3265</v>
      </c>
      <c r="P11" s="223">
        <f t="shared" ref="P11:P36" si="6">O11/$O$37</f>
        <v>3.8751106276701413E-3</v>
      </c>
      <c r="Q11" s="479"/>
    </row>
    <row r="12" spans="1:18" ht="15">
      <c r="B12" s="335" t="s">
        <v>147</v>
      </c>
      <c r="C12" s="222">
        <v>1638</v>
      </c>
      <c r="D12" s="223">
        <f t="shared" si="0"/>
        <v>1.8752575903283417E-2</v>
      </c>
      <c r="E12" s="222">
        <v>1292</v>
      </c>
      <c r="F12" s="223">
        <f t="shared" si="1"/>
        <v>1.3463101515119938E-2</v>
      </c>
      <c r="G12" s="222">
        <v>1103</v>
      </c>
      <c r="H12" s="223">
        <f t="shared" si="2"/>
        <v>1.427517568949228E-2</v>
      </c>
      <c r="I12" s="222">
        <v>1359</v>
      </c>
      <c r="J12" s="223">
        <f t="shared" si="3"/>
        <v>1.9052826379542396E-2</v>
      </c>
      <c r="K12" s="222">
        <v>1116</v>
      </c>
      <c r="L12" s="223">
        <f t="shared" si="4"/>
        <v>1.4395542025695268E-2</v>
      </c>
      <c r="M12" s="363"/>
      <c r="N12" s="362" t="e">
        <f t="shared" si="5"/>
        <v>#DIV/0!</v>
      </c>
      <c r="O12" s="160">
        <f>SUM('DESGLOSE EUROPA I'!O12,C12,E12,G12,I12,K12,M12,)</f>
        <v>12970</v>
      </c>
      <c r="P12" s="223">
        <f t="shared" si="6"/>
        <v>1.5393624759841264E-2</v>
      </c>
      <c r="Q12" s="479">
        <v>8</v>
      </c>
      <c r="R12" s="352"/>
    </row>
    <row r="13" spans="1:18" ht="15">
      <c r="B13" s="335" t="s">
        <v>80</v>
      </c>
      <c r="C13" s="222">
        <v>62</v>
      </c>
      <c r="D13" s="223">
        <f t="shared" si="0"/>
        <v>7.0980446031964099E-4</v>
      </c>
      <c r="E13" s="222">
        <v>8</v>
      </c>
      <c r="F13" s="223">
        <f t="shared" si="1"/>
        <v>8.336285767876123E-5</v>
      </c>
      <c r="G13" s="222">
        <v>11</v>
      </c>
      <c r="H13" s="223">
        <f t="shared" si="2"/>
        <v>1.4236349282358574E-4</v>
      </c>
      <c r="I13" s="222">
        <v>23</v>
      </c>
      <c r="J13" s="223">
        <f t="shared" si="3"/>
        <v>3.2245401525347688E-4</v>
      </c>
      <c r="K13" s="222">
        <v>34</v>
      </c>
      <c r="L13" s="223">
        <f t="shared" si="4"/>
        <v>4.3857386099788452E-4</v>
      </c>
      <c r="M13" s="363"/>
      <c r="N13" s="362" t="e">
        <f t="shared" si="5"/>
        <v>#DIV/0!</v>
      </c>
      <c r="O13" s="160">
        <f>SUM('DESGLOSE EUROPA I'!O13,C13,E13,G13,I13,K13,M13,)</f>
        <v>253</v>
      </c>
      <c r="P13" s="223">
        <f t="shared" si="6"/>
        <v>3.0027656624825291E-4</v>
      </c>
      <c r="Q13" s="479"/>
    </row>
    <row r="14" spans="1:18" ht="15">
      <c r="B14" s="335" t="s">
        <v>21</v>
      </c>
      <c r="C14" s="222">
        <v>258</v>
      </c>
      <c r="D14" s="223">
        <f t="shared" si="0"/>
        <v>2.9537024316526996E-3</v>
      </c>
      <c r="E14" s="222">
        <v>46</v>
      </c>
      <c r="F14" s="223">
        <f t="shared" si="1"/>
        <v>4.7933643165287704E-4</v>
      </c>
      <c r="G14" s="222">
        <v>54</v>
      </c>
      <c r="H14" s="223">
        <f t="shared" si="2"/>
        <v>6.9887532840669372E-4</v>
      </c>
      <c r="I14" s="222">
        <v>116</v>
      </c>
      <c r="J14" s="223">
        <f t="shared" si="3"/>
        <v>1.6262898160610138E-3</v>
      </c>
      <c r="K14" s="222">
        <v>60</v>
      </c>
      <c r="L14" s="223">
        <f t="shared" si="4"/>
        <v>7.7395387234920803E-4</v>
      </c>
      <c r="M14" s="363"/>
      <c r="N14" s="362" t="e">
        <f t="shared" si="5"/>
        <v>#DIV/0!</v>
      </c>
      <c r="O14" s="160">
        <f>SUM('DESGLOSE EUROPA I'!O14,C14,E14,G14,I14,K14,M14,)</f>
        <v>1365</v>
      </c>
      <c r="P14" s="223">
        <f t="shared" si="6"/>
        <v>1.6200692210627083E-3</v>
      </c>
      <c r="Q14" s="479"/>
    </row>
    <row r="15" spans="1:18" ht="15">
      <c r="B15" s="335" t="s">
        <v>22</v>
      </c>
      <c r="C15" s="222">
        <v>23491</v>
      </c>
      <c r="D15" s="223">
        <f t="shared" si="0"/>
        <v>0.26893575124788205</v>
      </c>
      <c r="E15" s="222">
        <v>28069</v>
      </c>
      <c r="F15" s="223">
        <f t="shared" si="1"/>
        <v>0.29248900652314364</v>
      </c>
      <c r="G15" s="222">
        <v>19668</v>
      </c>
      <c r="H15" s="223">
        <f t="shared" si="2"/>
        <v>0.25454592516857133</v>
      </c>
      <c r="I15" s="222">
        <v>13530</v>
      </c>
      <c r="J15" s="223">
        <f t="shared" si="3"/>
        <v>0.18968707940780619</v>
      </c>
      <c r="K15" s="222">
        <v>9864</v>
      </c>
      <c r="L15" s="223">
        <f t="shared" si="4"/>
        <v>0.1272380166142098</v>
      </c>
      <c r="M15" s="363"/>
      <c r="N15" s="362" t="e">
        <f t="shared" si="5"/>
        <v>#DIV/0!</v>
      </c>
      <c r="O15" s="160">
        <f>SUM('DESGLOSE EUROPA I'!O15,C15,E15,G15,I15,K15,M15,)</f>
        <v>151445</v>
      </c>
      <c r="P15" s="223">
        <f t="shared" si="6"/>
        <v>0.17974460306508561</v>
      </c>
      <c r="Q15" s="479">
        <v>2</v>
      </c>
      <c r="R15" s="352"/>
    </row>
    <row r="16" spans="1:18" ht="15">
      <c r="B16" s="335" t="s">
        <v>23</v>
      </c>
      <c r="C16" s="222">
        <v>22</v>
      </c>
      <c r="D16" s="223">
        <f t="shared" si="0"/>
        <v>2.5186609882309842E-4</v>
      </c>
      <c r="E16" s="222">
        <v>16</v>
      </c>
      <c r="F16" s="223">
        <f t="shared" si="1"/>
        <v>1.6672571535752246E-4</v>
      </c>
      <c r="G16" s="222">
        <v>20</v>
      </c>
      <c r="H16" s="223">
        <f t="shared" si="2"/>
        <v>2.5884271422470137E-4</v>
      </c>
      <c r="I16" s="222">
        <v>16</v>
      </c>
      <c r="J16" s="223">
        <f t="shared" si="3"/>
        <v>2.2431583669807088E-4</v>
      </c>
      <c r="K16" s="222">
        <v>148</v>
      </c>
      <c r="L16" s="223">
        <f t="shared" si="4"/>
        <v>1.9090862184613798E-3</v>
      </c>
      <c r="M16" s="363"/>
      <c r="N16" s="362" t="e">
        <f t="shared" si="5"/>
        <v>#DIV/0!</v>
      </c>
      <c r="O16" s="160">
        <f>SUM('DESGLOSE EUROPA I'!O16,C16,E16,G16,I16,K16,M16,)</f>
        <v>900</v>
      </c>
      <c r="P16" s="223">
        <f t="shared" si="6"/>
        <v>1.0681775083929946E-3</v>
      </c>
      <c r="Q16" s="479"/>
    </row>
    <row r="17" spans="2:18" ht="15">
      <c r="B17" s="335" t="s">
        <v>24</v>
      </c>
      <c r="C17" s="222">
        <v>5484</v>
      </c>
      <c r="D17" s="223">
        <f t="shared" si="0"/>
        <v>6.278334936117598E-2</v>
      </c>
      <c r="E17" s="222">
        <v>6979</v>
      </c>
      <c r="F17" s="223">
        <f t="shared" si="1"/>
        <v>7.2723672967509326E-2</v>
      </c>
      <c r="G17" s="222">
        <v>2959</v>
      </c>
      <c r="H17" s="223">
        <f t="shared" si="2"/>
        <v>3.8295779569544566E-2</v>
      </c>
      <c r="I17" s="222">
        <v>4273</v>
      </c>
      <c r="J17" s="223">
        <f t="shared" si="3"/>
        <v>5.9906348138178557E-2</v>
      </c>
      <c r="K17" s="222">
        <v>5714</v>
      </c>
      <c r="L17" s="223">
        <f t="shared" si="4"/>
        <v>7.3706207110056238E-2</v>
      </c>
      <c r="M17" s="363"/>
      <c r="N17" s="362" t="e">
        <f t="shared" si="5"/>
        <v>#DIV/0!</v>
      </c>
      <c r="O17" s="160">
        <f>SUM('DESGLOSE EUROPA I'!O17,C17,E17,G17,I17,K17,M17,)</f>
        <v>71721</v>
      </c>
      <c r="P17" s="223">
        <f t="shared" si="6"/>
        <v>8.5123065643837731E-2</v>
      </c>
      <c r="Q17" s="479">
        <v>5</v>
      </c>
    </row>
    <row r="18" spans="2:18" ht="15">
      <c r="B18" s="335" t="s">
        <v>25</v>
      </c>
      <c r="C18" s="222">
        <v>29355</v>
      </c>
      <c r="D18" s="223">
        <f t="shared" si="0"/>
        <v>0.3360695150432752</v>
      </c>
      <c r="E18" s="222">
        <v>30890</v>
      </c>
      <c r="F18" s="223">
        <f t="shared" si="1"/>
        <v>0.32188483421211678</v>
      </c>
      <c r="G18" s="222">
        <v>30382</v>
      </c>
      <c r="H18" s="223">
        <f t="shared" si="2"/>
        <v>0.39320796717874384</v>
      </c>
      <c r="I18" s="222">
        <v>28675</v>
      </c>
      <c r="J18" s="223">
        <f t="shared" si="3"/>
        <v>0.40201603858232393</v>
      </c>
      <c r="K18" s="222">
        <v>25743</v>
      </c>
      <c r="L18" s="223">
        <f t="shared" si="4"/>
        <v>0.3320649089314277</v>
      </c>
      <c r="M18" s="363"/>
      <c r="N18" s="362" t="e">
        <f t="shared" si="5"/>
        <v>#DIV/0!</v>
      </c>
      <c r="O18" s="160">
        <f>SUM('DESGLOSE EUROPA I'!O18,C18,E18,G18,I18,K18,M18,)</f>
        <v>280939</v>
      </c>
      <c r="P18" s="223">
        <f t="shared" si="6"/>
        <v>0.33343635670046612</v>
      </c>
      <c r="Q18" s="479">
        <v>1</v>
      </c>
      <c r="R18" s="352"/>
    </row>
    <row r="19" spans="2:18" ht="15">
      <c r="B19" s="335" t="s">
        <v>56</v>
      </c>
      <c r="C19" s="222">
        <v>35</v>
      </c>
      <c r="D19" s="223">
        <f t="shared" si="0"/>
        <v>4.0069606630947476E-4</v>
      </c>
      <c r="E19" s="222">
        <v>19</v>
      </c>
      <c r="F19" s="223">
        <f t="shared" si="1"/>
        <v>1.9798678698705792E-4</v>
      </c>
      <c r="G19" s="222">
        <v>17</v>
      </c>
      <c r="H19" s="223">
        <f t="shared" si="2"/>
        <v>2.2001630709099615E-4</v>
      </c>
      <c r="I19" s="222">
        <v>49</v>
      </c>
      <c r="J19" s="223">
        <f t="shared" si="3"/>
        <v>6.8696724988784211E-4</v>
      </c>
      <c r="K19" s="222">
        <v>11</v>
      </c>
      <c r="L19" s="223">
        <f t="shared" si="4"/>
        <v>1.4189154326402147E-4</v>
      </c>
      <c r="M19" s="363"/>
      <c r="N19" s="362" t="e">
        <f t="shared" si="5"/>
        <v>#DIV/0!</v>
      </c>
      <c r="O19" s="160">
        <f>SUM('DESGLOSE EUROPA I'!O19,C19,E19,G19,I19,K19,M19,)</f>
        <v>316</v>
      </c>
      <c r="P19" s="223">
        <f t="shared" si="6"/>
        <v>3.7504899183576251E-4</v>
      </c>
      <c r="Q19" s="479"/>
    </row>
    <row r="20" spans="2:18" ht="15">
      <c r="B20" s="335" t="s">
        <v>26</v>
      </c>
      <c r="C20" s="222">
        <v>3726</v>
      </c>
      <c r="D20" s="223">
        <f t="shared" si="0"/>
        <v>4.2656958373402942E-2</v>
      </c>
      <c r="E20" s="222">
        <v>2988</v>
      </c>
      <c r="F20" s="223">
        <f t="shared" si="1"/>
        <v>3.113602734301732E-2</v>
      </c>
      <c r="G20" s="222">
        <v>3674</v>
      </c>
      <c r="H20" s="223">
        <f t="shared" si="2"/>
        <v>4.7549406603077639E-2</v>
      </c>
      <c r="I20" s="222">
        <v>3126</v>
      </c>
      <c r="J20" s="223">
        <f t="shared" si="3"/>
        <v>4.3825706594885598E-2</v>
      </c>
      <c r="K20" s="222">
        <v>2490</v>
      </c>
      <c r="L20" s="223">
        <f t="shared" si="4"/>
        <v>3.2119085702492133E-2</v>
      </c>
      <c r="M20" s="363"/>
      <c r="N20" s="362" t="e">
        <f t="shared" si="5"/>
        <v>#DIV/0!</v>
      </c>
      <c r="O20" s="160">
        <f>SUM('DESGLOSE EUROPA I'!O20,C20,E20,G20,I20,K20,M20,)</f>
        <v>34166</v>
      </c>
      <c r="P20" s="223">
        <f t="shared" si="6"/>
        <v>4.0550391946394503E-2</v>
      </c>
      <c r="Q20" s="479">
        <v>6</v>
      </c>
    </row>
    <row r="21" spans="2:18" ht="15">
      <c r="B21" s="335" t="s">
        <v>90</v>
      </c>
      <c r="C21" s="222">
        <v>14</v>
      </c>
      <c r="D21" s="223">
        <f t="shared" si="0"/>
        <v>1.6027842652378989E-4</v>
      </c>
      <c r="E21" s="222">
        <v>73</v>
      </c>
      <c r="F21" s="223">
        <f t="shared" si="1"/>
        <v>7.6068607631869616E-4</v>
      </c>
      <c r="G21" s="222">
        <v>18</v>
      </c>
      <c r="H21" s="223">
        <f t="shared" si="2"/>
        <v>2.3295844280223123E-4</v>
      </c>
      <c r="I21" s="222">
        <v>18</v>
      </c>
      <c r="J21" s="223">
        <f t="shared" si="3"/>
        <v>2.5235531628532975E-4</v>
      </c>
      <c r="K21" s="222">
        <v>60</v>
      </c>
      <c r="L21" s="223">
        <f t="shared" si="4"/>
        <v>7.7395387234920803E-4</v>
      </c>
      <c r="M21" s="363"/>
      <c r="N21" s="362" t="e">
        <f t="shared" si="5"/>
        <v>#DIV/0!</v>
      </c>
      <c r="O21" s="160">
        <f>SUM('DESGLOSE EUROPA I'!O21,C21,E21,G21,I21,K21,M21,)</f>
        <v>572</v>
      </c>
      <c r="P21" s="223">
        <f t="shared" si="6"/>
        <v>6.7888614977865873E-4</v>
      </c>
      <c r="Q21" s="479"/>
      <c r="R21" s="352"/>
    </row>
    <row r="22" spans="2:18" ht="15">
      <c r="B22" s="335" t="s">
        <v>43</v>
      </c>
      <c r="C22" s="222">
        <v>437</v>
      </c>
      <c r="D22" s="223">
        <f t="shared" si="0"/>
        <v>5.002976599349728E-3</v>
      </c>
      <c r="E22" s="222">
        <v>387</v>
      </c>
      <c r="F22" s="223">
        <f t="shared" si="1"/>
        <v>4.0326782402100745E-3</v>
      </c>
      <c r="G22" s="222">
        <v>365</v>
      </c>
      <c r="H22" s="223">
        <f t="shared" si="2"/>
        <v>4.7238795346007997E-3</v>
      </c>
      <c r="I22" s="222">
        <v>244</v>
      </c>
      <c r="J22" s="223">
        <f t="shared" si="3"/>
        <v>3.4208165096455811E-3</v>
      </c>
      <c r="K22" s="222">
        <v>275</v>
      </c>
      <c r="L22" s="223">
        <f t="shared" si="4"/>
        <v>3.5472885816005364E-3</v>
      </c>
      <c r="M22" s="363"/>
      <c r="N22" s="362" t="e">
        <f t="shared" si="5"/>
        <v>#DIV/0!</v>
      </c>
      <c r="O22" s="160">
        <f>SUM('DESGLOSE EUROPA I'!O22,C22,E22,G22,I22,K22,M22,)</f>
        <v>2681</v>
      </c>
      <c r="P22" s="223">
        <f t="shared" si="6"/>
        <v>3.1819821111129091E-3</v>
      </c>
      <c r="Q22" s="479"/>
      <c r="R22" s="5"/>
    </row>
    <row r="23" spans="2:18" ht="15">
      <c r="B23" s="335" t="s">
        <v>95</v>
      </c>
      <c r="C23" s="222">
        <v>54</v>
      </c>
      <c r="D23" s="223">
        <f t="shared" si="0"/>
        <v>6.1821678802033246E-4</v>
      </c>
      <c r="E23" s="222">
        <v>4</v>
      </c>
      <c r="F23" s="223">
        <f t="shared" si="1"/>
        <v>4.1681428839380615E-5</v>
      </c>
      <c r="G23" s="222">
        <v>6</v>
      </c>
      <c r="H23" s="223">
        <f t="shared" si="2"/>
        <v>7.765281426741041E-5</v>
      </c>
      <c r="I23" s="222">
        <v>27</v>
      </c>
      <c r="J23" s="223">
        <f t="shared" si="3"/>
        <v>3.7853297442799462E-4</v>
      </c>
      <c r="K23" s="222">
        <v>6</v>
      </c>
      <c r="L23" s="223">
        <f t="shared" si="4"/>
        <v>7.7395387234920792E-5</v>
      </c>
      <c r="M23" s="363"/>
      <c r="N23" s="362" t="e">
        <f t="shared" si="5"/>
        <v>#DIV/0!</v>
      </c>
      <c r="O23" s="160">
        <f>SUM('DESGLOSE EUROPA I'!O23,C23,E23,G23,I23,K23,M23,)</f>
        <v>174</v>
      </c>
      <c r="P23" s="223">
        <f t="shared" si="6"/>
        <v>2.0651431828931226E-4</v>
      </c>
      <c r="Q23" s="479"/>
    </row>
    <row r="24" spans="2:18" ht="15">
      <c r="B24" s="335" t="s">
        <v>27</v>
      </c>
      <c r="C24" s="222">
        <v>11041</v>
      </c>
      <c r="D24" s="223">
        <f t="shared" si="0"/>
        <v>0.12640243623208317</v>
      </c>
      <c r="E24" s="222">
        <v>13029</v>
      </c>
      <c r="F24" s="223">
        <f t="shared" si="1"/>
        <v>0.13576683408707249</v>
      </c>
      <c r="G24" s="222">
        <v>6824</v>
      </c>
      <c r="H24" s="223">
        <f t="shared" si="2"/>
        <v>8.83171340934681E-2</v>
      </c>
      <c r="I24" s="222">
        <v>5613</v>
      </c>
      <c r="J24" s="223">
        <f t="shared" si="3"/>
        <v>7.8692799461641996E-2</v>
      </c>
      <c r="K24" s="222">
        <v>6572</v>
      </c>
      <c r="L24" s="223">
        <f t="shared" si="4"/>
        <v>8.4773747484649914E-2</v>
      </c>
      <c r="M24" s="363"/>
      <c r="N24" s="362" t="e">
        <f t="shared" si="5"/>
        <v>#DIV/0!</v>
      </c>
      <c r="O24" s="160">
        <f>SUM('DESGLOSE EUROPA I'!O24,C24,E24,G24,I24,K24,M24,)</f>
        <v>81951</v>
      </c>
      <c r="P24" s="223">
        <f t="shared" si="6"/>
        <v>9.7264683322571432E-2</v>
      </c>
      <c r="Q24" s="479">
        <v>4</v>
      </c>
    </row>
    <row r="25" spans="2:18" ht="15">
      <c r="B25" s="335" t="s">
        <v>57</v>
      </c>
      <c r="C25" s="222">
        <v>54</v>
      </c>
      <c r="D25" s="223">
        <f t="shared" si="0"/>
        <v>6.1821678802033246E-4</v>
      </c>
      <c r="E25" s="222">
        <v>85</v>
      </c>
      <c r="F25" s="223">
        <f t="shared" si="1"/>
        <v>8.8573036283683809E-4</v>
      </c>
      <c r="G25" s="222">
        <v>53</v>
      </c>
      <c r="H25" s="223">
        <f t="shared" si="2"/>
        <v>6.8593319269545856E-4</v>
      </c>
      <c r="I25" s="222">
        <v>19</v>
      </c>
      <c r="J25" s="223">
        <f t="shared" si="3"/>
        <v>2.6637505607895919E-4</v>
      </c>
      <c r="K25" s="222">
        <v>6</v>
      </c>
      <c r="L25" s="223">
        <f t="shared" si="4"/>
        <v>7.7395387234920792E-5</v>
      </c>
      <c r="M25" s="363"/>
      <c r="N25" s="362" t="e">
        <f t="shared" si="5"/>
        <v>#DIV/0!</v>
      </c>
      <c r="O25" s="160">
        <f>SUM('DESGLOSE EUROPA I'!O25,C25,E25,G25,I25,K25,M25,)</f>
        <v>326</v>
      </c>
      <c r="P25" s="223">
        <f t="shared" si="6"/>
        <v>3.8691763081790688E-4</v>
      </c>
      <c r="Q25" s="479"/>
    </row>
    <row r="26" spans="2:18" ht="15">
      <c r="B26" s="335" t="s">
        <v>96</v>
      </c>
      <c r="C26" s="222">
        <v>15</v>
      </c>
      <c r="D26" s="223">
        <f t="shared" si="0"/>
        <v>1.7172688556120347E-4</v>
      </c>
      <c r="E26" s="222">
        <v>4</v>
      </c>
      <c r="F26" s="223">
        <f t="shared" si="1"/>
        <v>4.1681428839380615E-5</v>
      </c>
      <c r="G26" s="222">
        <v>1</v>
      </c>
      <c r="H26" s="223">
        <f t="shared" si="2"/>
        <v>1.2942135711235068E-5</v>
      </c>
      <c r="I26" s="222">
        <v>25</v>
      </c>
      <c r="J26" s="223">
        <f t="shared" si="3"/>
        <v>3.5049349484073578E-4</v>
      </c>
      <c r="K26" s="222">
        <v>20</v>
      </c>
      <c r="L26" s="223">
        <f t="shared" si="4"/>
        <v>2.5798462411640266E-4</v>
      </c>
      <c r="M26" s="363"/>
      <c r="N26" s="362" t="e">
        <f t="shared" si="5"/>
        <v>#DIV/0!</v>
      </c>
      <c r="O26" s="160">
        <f>SUM('DESGLOSE EUROPA I'!O26,C26,E26,G26,I26,K26,M26,)</f>
        <v>88</v>
      </c>
      <c r="P26" s="223">
        <f t="shared" si="6"/>
        <v>1.0444402304287057E-4</v>
      </c>
      <c r="Q26" s="479"/>
    </row>
    <row r="27" spans="2:18" ht="15">
      <c r="B27" s="335" t="s">
        <v>28</v>
      </c>
      <c r="C27" s="222">
        <v>720</v>
      </c>
      <c r="D27" s="223">
        <f t="shared" si="0"/>
        <v>8.2428905069377653E-3</v>
      </c>
      <c r="E27" s="222">
        <v>406</v>
      </c>
      <c r="F27" s="223">
        <f t="shared" si="1"/>
        <v>4.2306650271971323E-3</v>
      </c>
      <c r="G27" s="222">
        <v>396</v>
      </c>
      <c r="H27" s="223">
        <f t="shared" si="2"/>
        <v>5.1250857416490873E-3</v>
      </c>
      <c r="I27" s="222">
        <v>420</v>
      </c>
      <c r="J27" s="223">
        <f t="shared" si="3"/>
        <v>5.8882907133243605E-3</v>
      </c>
      <c r="K27" s="222">
        <v>469</v>
      </c>
      <c r="L27" s="223">
        <f t="shared" si="4"/>
        <v>6.049739435529642E-3</v>
      </c>
      <c r="M27" s="363"/>
      <c r="N27" s="362" t="e">
        <f t="shared" si="5"/>
        <v>#DIV/0!</v>
      </c>
      <c r="O27" s="160">
        <f>SUM('DESGLOSE EUROPA I'!O27,C27,E27,G27,I27,K27,M27,)</f>
        <v>5719</v>
      </c>
      <c r="P27" s="223">
        <f t="shared" si="6"/>
        <v>6.7876746338883728E-3</v>
      </c>
      <c r="Q27" s="479"/>
    </row>
    <row r="28" spans="2:18" ht="15">
      <c r="B28" s="335" t="s">
        <v>47</v>
      </c>
      <c r="C28" s="222">
        <v>174</v>
      </c>
      <c r="D28" s="223">
        <f t="shared" si="0"/>
        <v>1.9920318725099601E-3</v>
      </c>
      <c r="E28" s="222">
        <v>116</v>
      </c>
      <c r="F28" s="223">
        <f t="shared" si="1"/>
        <v>1.2087614363420378E-3</v>
      </c>
      <c r="G28" s="222">
        <v>188</v>
      </c>
      <c r="H28" s="223">
        <f t="shared" si="2"/>
        <v>2.4331215137121929E-3</v>
      </c>
      <c r="I28" s="222">
        <v>94</v>
      </c>
      <c r="J28" s="223">
        <f t="shared" si="3"/>
        <v>1.3178555406011664E-3</v>
      </c>
      <c r="K28" s="222">
        <v>1285</v>
      </c>
      <c r="L28" s="223">
        <f t="shared" si="4"/>
        <v>1.657551209947887E-2</v>
      </c>
      <c r="M28" s="363"/>
      <c r="N28" s="362" t="e">
        <f t="shared" si="5"/>
        <v>#DIV/0!</v>
      </c>
      <c r="O28" s="160">
        <f>SUM('DESGLOSE EUROPA I'!O28,C28,E28,G28,I28,K28,M28,)</f>
        <v>6799.2524748554688</v>
      </c>
      <c r="P28" s="223">
        <f t="shared" si="6"/>
        <v>8.0697872972511284E-3</v>
      </c>
      <c r="Q28" s="479"/>
    </row>
    <row r="29" spans="2:18" ht="15">
      <c r="B29" s="335" t="s">
        <v>29</v>
      </c>
      <c r="C29" s="222">
        <v>1004</v>
      </c>
      <c r="D29" s="223">
        <f t="shared" si="0"/>
        <v>1.1494252873563218E-2</v>
      </c>
      <c r="E29" s="222">
        <v>1373</v>
      </c>
      <c r="F29" s="223">
        <f t="shared" si="1"/>
        <v>1.4307150449117395E-2</v>
      </c>
      <c r="G29" s="222">
        <v>1311</v>
      </c>
      <c r="H29" s="223">
        <f t="shared" si="2"/>
        <v>1.6967139917429173E-2</v>
      </c>
      <c r="I29" s="222">
        <v>755</v>
      </c>
      <c r="J29" s="223">
        <f t="shared" si="3"/>
        <v>1.058490354419022E-2</v>
      </c>
      <c r="K29" s="222">
        <v>507</v>
      </c>
      <c r="L29" s="223">
        <f t="shared" si="4"/>
        <v>6.5399102213508078E-3</v>
      </c>
      <c r="M29" s="363"/>
      <c r="N29" s="362" t="e">
        <f t="shared" si="5"/>
        <v>#DIV/0!</v>
      </c>
      <c r="O29" s="160">
        <f>SUM('DESGLOSE EUROPA I'!O29,C29,E29,G29,I29,K29,M29,)</f>
        <v>6951.1558633845343</v>
      </c>
      <c r="P29" s="223">
        <f t="shared" si="6"/>
        <v>8.2500759451127181E-3</v>
      </c>
      <c r="Q29" s="479"/>
    </row>
    <row r="30" spans="2:18" ht="15">
      <c r="B30" s="335" t="s">
        <v>46</v>
      </c>
      <c r="C30" s="222">
        <v>58</v>
      </c>
      <c r="D30" s="223">
        <f t="shared" si="0"/>
        <v>6.6401062416998667E-4</v>
      </c>
      <c r="E30" s="222">
        <v>13</v>
      </c>
      <c r="F30" s="223">
        <f t="shared" si="1"/>
        <v>1.35464643727987E-4</v>
      </c>
      <c r="G30" s="222">
        <v>61</v>
      </c>
      <c r="H30" s="223">
        <f t="shared" si="2"/>
        <v>7.894702783853391E-4</v>
      </c>
      <c r="I30" s="222">
        <v>174</v>
      </c>
      <c r="J30" s="223">
        <f t="shared" si="3"/>
        <v>2.439434724091521E-3</v>
      </c>
      <c r="K30" s="222">
        <v>435</v>
      </c>
      <c r="L30" s="223">
        <f t="shared" si="4"/>
        <v>5.6111655745317577E-3</v>
      </c>
      <c r="M30" s="363"/>
      <c r="N30" s="362" t="e">
        <f t="shared" si="5"/>
        <v>#DIV/0!</v>
      </c>
      <c r="O30" s="160">
        <f>SUM('DESGLOSE EUROPA I'!O30,C30,E30,G30,I30,K30,M30,)</f>
        <v>1640.5497811797356</v>
      </c>
      <c r="P30" s="223">
        <f t="shared" si="6"/>
        <v>1.9471093085058249E-3</v>
      </c>
      <c r="Q30" s="479"/>
    </row>
    <row r="31" spans="2:18" ht="15">
      <c r="B31" s="335" t="s">
        <v>104</v>
      </c>
      <c r="C31" s="222">
        <v>18</v>
      </c>
      <c r="D31" s="223">
        <f t="shared" si="0"/>
        <v>2.0607226267344415E-4</v>
      </c>
      <c r="E31" s="222">
        <v>30</v>
      </c>
      <c r="F31" s="223">
        <f t="shared" si="1"/>
        <v>3.1261071629535463E-4</v>
      </c>
      <c r="G31" s="222">
        <v>49</v>
      </c>
      <c r="H31" s="223">
        <f t="shared" si="2"/>
        <v>6.3416464985051834E-4</v>
      </c>
      <c r="I31" s="222">
        <v>26</v>
      </c>
      <c r="J31" s="223">
        <f t="shared" si="3"/>
        <v>3.6451323463436517E-4</v>
      </c>
      <c r="K31" s="222">
        <v>41</v>
      </c>
      <c r="L31" s="223">
        <f t="shared" si="4"/>
        <v>5.2886847943862546E-4</v>
      </c>
      <c r="M31" s="363"/>
      <c r="N31" s="362" t="e">
        <f t="shared" si="5"/>
        <v>#DIV/0!</v>
      </c>
      <c r="O31" s="160">
        <f>SUM('DESGLOSE EUROPA I'!O31,C31,E31,G31,I31,K31,M31,)</f>
        <v>384.93675044160028</v>
      </c>
      <c r="P31" s="223">
        <f t="shared" si="6"/>
        <v>4.5686753219511612E-4</v>
      </c>
      <c r="Q31" s="479"/>
    </row>
    <row r="32" spans="2:18" ht="15">
      <c r="B32" s="335" t="s">
        <v>107</v>
      </c>
      <c r="C32" s="222">
        <v>316</v>
      </c>
      <c r="D32" s="223">
        <f t="shared" si="0"/>
        <v>3.6177130558226861E-3</v>
      </c>
      <c r="E32" s="222">
        <v>349</v>
      </c>
      <c r="F32" s="223">
        <f t="shared" si="1"/>
        <v>3.6367046662359585E-3</v>
      </c>
      <c r="G32" s="222">
        <v>233</v>
      </c>
      <c r="H32" s="223">
        <f t="shared" si="2"/>
        <v>3.0155176207177707E-3</v>
      </c>
      <c r="I32" s="222">
        <v>1171</v>
      </c>
      <c r="J32" s="223">
        <f t="shared" si="3"/>
        <v>1.6417115298340064E-2</v>
      </c>
      <c r="K32" s="222">
        <v>1696</v>
      </c>
      <c r="L32" s="223">
        <f t="shared" si="4"/>
        <v>2.1877096125070945E-2</v>
      </c>
      <c r="M32" s="363"/>
      <c r="N32" s="362" t="e">
        <f t="shared" si="5"/>
        <v>#DIV/0!</v>
      </c>
      <c r="O32" s="160">
        <f>SUM('DESGLOSE EUROPA I'!O32,C32,E32,G32,I32,K32,M32,)</f>
        <v>10877.76889412267</v>
      </c>
      <c r="P32" s="223">
        <f t="shared" si="6"/>
        <v>1.2910431193554192E-2</v>
      </c>
      <c r="Q32" s="479">
        <v>9</v>
      </c>
    </row>
    <row r="33" spans="2:17" ht="15">
      <c r="B33" s="335" t="s">
        <v>110</v>
      </c>
      <c r="C33" s="222">
        <v>30</v>
      </c>
      <c r="D33" s="223">
        <f t="shared" si="0"/>
        <v>3.4345377112240694E-4</v>
      </c>
      <c r="E33" s="222">
        <v>11</v>
      </c>
      <c r="F33" s="223">
        <f t="shared" si="1"/>
        <v>1.1462392930829669E-4</v>
      </c>
      <c r="G33" s="222">
        <v>7</v>
      </c>
      <c r="H33" s="223">
        <f t="shared" si="2"/>
        <v>9.0594949978645478E-5</v>
      </c>
      <c r="I33" s="222">
        <v>5</v>
      </c>
      <c r="J33" s="223">
        <f t="shared" si="3"/>
        <v>7.0098698968147147E-5</v>
      </c>
      <c r="K33" s="222">
        <v>13</v>
      </c>
      <c r="L33" s="223">
        <f t="shared" si="4"/>
        <v>1.6769000567566172E-4</v>
      </c>
      <c r="M33" s="363"/>
      <c r="N33" s="362" t="e">
        <f t="shared" si="5"/>
        <v>#DIV/0!</v>
      </c>
      <c r="O33" s="160">
        <f>SUM('DESGLOSE EUROPA I'!O33,C33,E33,G33,I33,K33,M33,)</f>
        <v>175.94422235306675</v>
      </c>
      <c r="P33" s="223">
        <f t="shared" si="6"/>
        <v>2.0882184561026872E-4</v>
      </c>
      <c r="Q33" s="479"/>
    </row>
    <row r="34" spans="2:17" ht="15">
      <c r="B34" s="335" t="s">
        <v>30</v>
      </c>
      <c r="C34" s="222">
        <v>318</v>
      </c>
      <c r="D34" s="223">
        <f t="shared" si="0"/>
        <v>3.6406099738975134E-3</v>
      </c>
      <c r="E34" s="222">
        <v>67</v>
      </c>
      <c r="F34" s="223">
        <f t="shared" si="1"/>
        <v>6.9816393305962524E-4</v>
      </c>
      <c r="G34" s="222">
        <v>91</v>
      </c>
      <c r="H34" s="223">
        <f t="shared" si="2"/>
        <v>1.1777343497223912E-3</v>
      </c>
      <c r="I34" s="222">
        <v>266</v>
      </c>
      <c r="J34" s="223">
        <f t="shared" si="3"/>
        <v>3.7292507851054285E-3</v>
      </c>
      <c r="K34" s="222">
        <v>2075</v>
      </c>
      <c r="L34" s="223">
        <f t="shared" si="4"/>
        <v>2.6765904752076776E-2</v>
      </c>
      <c r="M34" s="363"/>
      <c r="N34" s="362" t="e">
        <f t="shared" si="5"/>
        <v>#DIV/0!</v>
      </c>
      <c r="O34" s="160">
        <f>SUM('DESGLOSE EUROPA I'!O34,C34,E34,G34,I34,K34,M34,)</f>
        <v>22634.181230007471</v>
      </c>
      <c r="P34" s="223">
        <f t="shared" si="6"/>
        <v>2.6863692567538736E-2</v>
      </c>
      <c r="Q34" s="479">
        <v>7</v>
      </c>
    </row>
    <row r="35" spans="2:17" ht="15">
      <c r="B35" s="335" t="s">
        <v>31</v>
      </c>
      <c r="C35" s="222">
        <v>934</v>
      </c>
      <c r="D35" s="223">
        <f t="shared" si="0"/>
        <v>1.069286074094427E-2</v>
      </c>
      <c r="E35" s="222">
        <v>321</v>
      </c>
      <c r="F35" s="223">
        <f t="shared" si="1"/>
        <v>3.3449346643602941E-3</v>
      </c>
      <c r="G35" s="222">
        <v>467</v>
      </c>
      <c r="H35" s="223">
        <f t="shared" si="2"/>
        <v>6.0439773771467763E-3</v>
      </c>
      <c r="I35" s="222">
        <v>429</v>
      </c>
      <c r="J35" s="223">
        <f t="shared" si="3"/>
        <v>6.0144683714670258E-3</v>
      </c>
      <c r="K35" s="222">
        <v>845</v>
      </c>
      <c r="L35" s="223">
        <f t="shared" si="4"/>
        <v>1.0899850368918013E-2</v>
      </c>
      <c r="M35" s="363"/>
      <c r="N35" s="362" t="e">
        <f t="shared" si="5"/>
        <v>#DIV/0!</v>
      </c>
      <c r="O35" s="160">
        <f>SUM('DESGLOSE EUROPA I'!O35,C35,E35,G35,I35,K35,M35,)</f>
        <v>9016.8017326570734</v>
      </c>
      <c r="P35" s="223">
        <f t="shared" si="6"/>
        <v>1.0701716453848075E-2</v>
      </c>
      <c r="Q35" s="479">
        <v>10</v>
      </c>
    </row>
    <row r="36" spans="2:17" ht="15">
      <c r="B36" s="335" t="s">
        <v>86</v>
      </c>
      <c r="C36" s="222">
        <v>712</v>
      </c>
      <c r="D36" s="223">
        <f t="shared" si="0"/>
        <v>8.1513028346384582E-3</v>
      </c>
      <c r="E36" s="222">
        <v>705</v>
      </c>
      <c r="F36" s="223">
        <f t="shared" si="1"/>
        <v>7.3463518329408336E-3</v>
      </c>
      <c r="G36" s="222">
        <v>220</v>
      </c>
      <c r="H36" s="223">
        <f t="shared" si="2"/>
        <v>2.8472698564717151E-3</v>
      </c>
      <c r="I36" s="222">
        <v>503</v>
      </c>
      <c r="J36" s="223">
        <f t="shared" si="3"/>
        <v>7.0519291161956037E-3</v>
      </c>
      <c r="K36" s="222">
        <v>734</v>
      </c>
      <c r="L36" s="223">
        <f t="shared" si="4"/>
        <v>9.4680357050719779E-3</v>
      </c>
      <c r="M36" s="363"/>
      <c r="N36" s="362" t="e">
        <f>M36/$M$37</f>
        <v>#DIV/0!</v>
      </c>
      <c r="O36" s="160">
        <f>SUM('DESGLOSE EUROPA I'!O36,C36,E36,G36,I36,K36,M36,)</f>
        <v>10201</v>
      </c>
      <c r="P36" s="223">
        <f t="shared" si="6"/>
        <v>1.2107198625685486E-2</v>
      </c>
      <c r="Q36" s="274"/>
    </row>
    <row r="37" spans="2:17" ht="15">
      <c r="B37" s="390" t="s">
        <v>34</v>
      </c>
      <c r="C37" s="381">
        <f t="shared" ref="C37:N37" si="7">SUM(C10:C36)</f>
        <v>87348</v>
      </c>
      <c r="D37" s="382">
        <f t="shared" si="7"/>
        <v>0.99999999999999978</v>
      </c>
      <c r="E37" s="381">
        <f>SUM(E10:E36)</f>
        <v>95966</v>
      </c>
      <c r="F37" s="382">
        <f t="shared" si="7"/>
        <v>1</v>
      </c>
      <c r="G37" s="381">
        <f t="shared" si="7"/>
        <v>77267</v>
      </c>
      <c r="H37" s="382">
        <f t="shared" si="7"/>
        <v>1</v>
      </c>
      <c r="I37" s="381">
        <f t="shared" si="7"/>
        <v>71328</v>
      </c>
      <c r="J37" s="382">
        <f t="shared" si="7"/>
        <v>0.99999999999999989</v>
      </c>
      <c r="K37" s="381">
        <f>SUM(K10:K36)</f>
        <v>77524</v>
      </c>
      <c r="L37" s="382">
        <f t="shared" si="7"/>
        <v>1.0000000000000002</v>
      </c>
      <c r="M37" s="480">
        <f t="shared" si="7"/>
        <v>0</v>
      </c>
      <c r="N37" s="481" t="e">
        <f t="shared" si="7"/>
        <v>#DIV/0!</v>
      </c>
      <c r="O37" s="381">
        <f>SUM(O10:O36)</f>
        <v>842556.59094900161</v>
      </c>
      <c r="P37" s="382">
        <f>SUM(P10:P36)</f>
        <v>0.99999999999999989</v>
      </c>
      <c r="Q37" s="382"/>
    </row>
    <row r="38" spans="2:17">
      <c r="B38" s="5"/>
      <c r="C38" s="53"/>
      <c r="D38" s="5"/>
      <c r="E38" s="53"/>
      <c r="F38" s="5"/>
      <c r="H38" s="5"/>
      <c r="I38" s="53"/>
      <c r="J38" s="5"/>
      <c r="L38" s="5"/>
      <c r="M38" s="53"/>
      <c r="N38" s="5"/>
      <c r="O38" s="55"/>
    </row>
  </sheetData>
  <mergeCells count="9">
    <mergeCell ref="M8:N8"/>
    <mergeCell ref="O8:P8"/>
    <mergeCell ref="Q8:Q9"/>
    <mergeCell ref="B8:B9"/>
    <mergeCell ref="C8:D8"/>
    <mergeCell ref="E8:F8"/>
    <mergeCell ref="G8:H8"/>
    <mergeCell ref="I8:J8"/>
    <mergeCell ref="K8:L8"/>
  </mergeCells>
  <pageMargins left="0" right="0" top="0" bottom="0" header="0" footer="0"/>
  <pageSetup scale="96" orientation="landscape" r:id="rId1"/>
  <headerFooter alignWithMargins="0">
    <oddFooter>&amp;CBARÓMETRO TURÍSTICO DE LA RIVIERA MAYA
FIDEICOMISO DE PROMOCIÓN TURÍSTICA DE LA RIVIERA MAYA&amp;R16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S37"/>
  <sheetViews>
    <sheetView workbookViewId="0">
      <selection activeCell="G31" sqref="G31"/>
    </sheetView>
  </sheetViews>
  <sheetFormatPr baseColWidth="10" defaultRowHeight="12.75"/>
  <cols>
    <col min="1" max="1" width="5.5703125" style="7" customWidth="1"/>
    <col min="2" max="2" width="3.42578125" style="7" customWidth="1"/>
    <col min="3" max="3" width="14.140625" style="7" bestFit="1" customWidth="1"/>
    <col min="4" max="4" width="7.5703125" style="7" bestFit="1" customWidth="1"/>
    <col min="5" max="5" width="8.28515625" style="7" customWidth="1"/>
    <col min="6" max="6" width="7.5703125" style="7" bestFit="1" customWidth="1"/>
    <col min="7" max="7" width="8" style="7" customWidth="1"/>
    <col min="8" max="8" width="7.5703125" style="7" bestFit="1" customWidth="1"/>
    <col min="9" max="9" width="8" style="7" customWidth="1"/>
    <col min="10" max="10" width="7.5703125" style="7" bestFit="1" customWidth="1"/>
    <col min="11" max="11" width="8" style="7" customWidth="1"/>
    <col min="12" max="12" width="7.5703125" style="7" bestFit="1" customWidth="1"/>
    <col min="13" max="13" width="8.28515625" style="7" customWidth="1"/>
    <col min="14" max="14" width="7.5703125" style="7" bestFit="1" customWidth="1"/>
    <col min="15" max="15" width="8.28515625" style="7" bestFit="1" customWidth="1"/>
    <col min="16" max="16" width="10.42578125" style="7" bestFit="1" customWidth="1"/>
    <col min="17" max="17" width="8" style="7" bestFit="1" customWidth="1"/>
    <col min="18" max="18" width="7.7109375" style="7" customWidth="1"/>
    <col min="19" max="19" width="7.28515625" style="7" bestFit="1" customWidth="1"/>
    <col min="20" max="16384" width="11.42578125" style="7"/>
  </cols>
  <sheetData>
    <row r="2" spans="1:19" ht="18.75">
      <c r="E2" s="240"/>
      <c r="F2" s="240"/>
      <c r="G2" s="240"/>
      <c r="H2" s="240"/>
      <c r="I2" s="240"/>
      <c r="J2" s="240"/>
      <c r="K2" s="240"/>
      <c r="M2" s="240" t="s">
        <v>123</v>
      </c>
    </row>
    <row r="3" spans="1:19" ht="18.75">
      <c r="E3" s="240"/>
      <c r="F3" s="240"/>
      <c r="G3" s="240"/>
      <c r="H3" s="240"/>
      <c r="I3" s="240"/>
      <c r="J3" s="240"/>
      <c r="K3" s="240"/>
      <c r="L3" s="12"/>
      <c r="M3" s="240" t="s">
        <v>122</v>
      </c>
    </row>
    <row r="4" spans="1:19" ht="15.75">
      <c r="E4" s="349"/>
      <c r="F4" s="349"/>
      <c r="G4" s="349"/>
      <c r="H4" s="349"/>
      <c r="I4" s="349"/>
      <c r="J4" s="349"/>
      <c r="K4" s="349"/>
      <c r="M4" s="349" t="s">
        <v>377</v>
      </c>
    </row>
    <row r="6" spans="1:19">
      <c r="B6" s="5"/>
      <c r="C6" s="5"/>
      <c r="F6" s="5"/>
      <c r="G6" s="5"/>
      <c r="H6" s="5"/>
      <c r="I6" s="5"/>
      <c r="J6" s="5"/>
      <c r="L6" s="5"/>
    </row>
    <row r="7" spans="1:19" ht="15" customHeight="1">
      <c r="A7" s="5"/>
      <c r="B7" s="517" t="s">
        <v>32</v>
      </c>
      <c r="C7" s="563"/>
      <c r="D7" s="557" t="s">
        <v>369</v>
      </c>
      <c r="E7" s="557"/>
      <c r="F7" s="555" t="s">
        <v>370</v>
      </c>
      <c r="G7" s="556"/>
      <c r="H7" s="555" t="s">
        <v>371</v>
      </c>
      <c r="I7" s="556"/>
      <c r="J7" s="555" t="s">
        <v>372</v>
      </c>
      <c r="K7" s="556"/>
      <c r="L7" s="555" t="s">
        <v>373</v>
      </c>
      <c r="M7" s="556"/>
      <c r="N7" s="555" t="s">
        <v>374</v>
      </c>
      <c r="O7" s="556"/>
      <c r="P7" s="562" t="s">
        <v>222</v>
      </c>
      <c r="Q7" s="562"/>
      <c r="R7" s="518" t="s">
        <v>333</v>
      </c>
      <c r="S7" s="518" t="s">
        <v>376</v>
      </c>
    </row>
    <row r="8" spans="1:19" ht="15">
      <c r="A8" s="5"/>
      <c r="B8" s="563"/>
      <c r="C8" s="563"/>
      <c r="D8" s="373" t="s">
        <v>55</v>
      </c>
      <c r="E8" s="373" t="s">
        <v>33</v>
      </c>
      <c r="F8" s="373" t="s">
        <v>55</v>
      </c>
      <c r="G8" s="373" t="s">
        <v>33</v>
      </c>
      <c r="H8" s="373" t="s">
        <v>55</v>
      </c>
      <c r="I8" s="373" t="s">
        <v>33</v>
      </c>
      <c r="J8" s="373" t="s">
        <v>55</v>
      </c>
      <c r="K8" s="373" t="s">
        <v>33</v>
      </c>
      <c r="L8" s="373" t="s">
        <v>55</v>
      </c>
      <c r="M8" s="373" t="s">
        <v>33</v>
      </c>
      <c r="N8" s="373" t="s">
        <v>55</v>
      </c>
      <c r="O8" s="373" t="s">
        <v>33</v>
      </c>
      <c r="P8" s="391" t="s">
        <v>55</v>
      </c>
      <c r="Q8" s="391" t="s">
        <v>33</v>
      </c>
      <c r="R8" s="518"/>
      <c r="S8" s="518"/>
    </row>
    <row r="9" spans="1:19">
      <c r="B9" s="56"/>
      <c r="C9" s="56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</row>
    <row r="10" spans="1:19">
      <c r="B10" s="56"/>
      <c r="C10" s="56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31"/>
      <c r="Q10" s="31"/>
    </row>
    <row r="11" spans="1:19">
      <c r="B11" s="268">
        <v>1</v>
      </c>
      <c r="C11" s="268" t="s">
        <v>76</v>
      </c>
      <c r="D11" s="234">
        <v>131554</v>
      </c>
      <c r="E11" s="336">
        <f t="shared" ref="E11:E27" si="0">D11/$D$34</f>
        <v>0.35284682809599932</v>
      </c>
      <c r="F11" s="234">
        <v>138390</v>
      </c>
      <c r="G11" s="336">
        <f>F11/$F$34</f>
        <v>0.38669062235423307</v>
      </c>
      <c r="H11" s="234">
        <v>162995</v>
      </c>
      <c r="I11" s="336">
        <f>H11/$H$34</f>
        <v>0.40758226287611871</v>
      </c>
      <c r="J11" s="234">
        <v>161463</v>
      </c>
      <c r="K11" s="336">
        <f>J11/$J$34</f>
        <v>0.406395590289576</v>
      </c>
      <c r="L11" s="234">
        <v>167599</v>
      </c>
      <c r="M11" s="336">
        <f>L11/$L$34</f>
        <v>0.37924417723208931</v>
      </c>
      <c r="N11" s="234">
        <v>180943</v>
      </c>
      <c r="O11" s="336">
        <f>N11/$N$34</f>
        <v>0.44519103727742665</v>
      </c>
      <c r="P11" s="337">
        <f>SUM(D11,F11,H11,J11,L11,N11,)</f>
        <v>942944</v>
      </c>
      <c r="Q11" s="336">
        <f t="shared" ref="Q11:Q27" si="1">P11/$P$34</f>
        <v>0.39681201734293536</v>
      </c>
      <c r="R11" s="134">
        <v>1</v>
      </c>
      <c r="S11" s="341">
        <v>1</v>
      </c>
    </row>
    <row r="12" spans="1:19">
      <c r="B12" s="268">
        <v>2</v>
      </c>
      <c r="C12" s="268" t="s">
        <v>148</v>
      </c>
      <c r="D12" s="234">
        <v>93591</v>
      </c>
      <c r="E12" s="336">
        <f t="shared" si="0"/>
        <v>0.25102457917153925</v>
      </c>
      <c r="F12" s="234">
        <v>94121</v>
      </c>
      <c r="G12" s="336">
        <f t="shared" ref="G12:G27" si="2">F12/$F$34</f>
        <v>0.26299377170751337</v>
      </c>
      <c r="H12" s="234">
        <v>100726</v>
      </c>
      <c r="I12" s="336">
        <f t="shared" ref="I12:I27" si="3">H12/$H$34</f>
        <v>0.25187356060284016</v>
      </c>
      <c r="J12" s="234">
        <v>79930</v>
      </c>
      <c r="K12" s="336">
        <f t="shared" ref="K12:K27" si="4">J12/$J$34</f>
        <v>0.20118045330413661</v>
      </c>
      <c r="L12" s="234">
        <v>50596</v>
      </c>
      <c r="M12" s="336">
        <f t="shared" ref="M12:M26" si="5">L12/$L$34</f>
        <v>0.11448897899888896</v>
      </c>
      <c r="N12" s="234">
        <v>36442</v>
      </c>
      <c r="O12" s="336">
        <f t="shared" ref="O12:O27" si="6">N12/$N$34</f>
        <v>8.9661671247099811E-2</v>
      </c>
      <c r="P12" s="337">
        <f t="shared" ref="P12:P24" si="7">SUM(D12,F12,H12,J12,L12,N12,)</f>
        <v>455406</v>
      </c>
      <c r="Q12" s="336">
        <f t="shared" si="1"/>
        <v>0.19164507496741781</v>
      </c>
      <c r="R12" s="134">
        <v>2</v>
      </c>
      <c r="S12" s="341">
        <v>2</v>
      </c>
    </row>
    <row r="13" spans="1:19">
      <c r="B13" s="268">
        <v>3</v>
      </c>
      <c r="C13" s="268" t="s">
        <v>78</v>
      </c>
      <c r="D13" s="234">
        <v>45956</v>
      </c>
      <c r="E13" s="336">
        <f t="shared" si="0"/>
        <v>0.12326062933836861</v>
      </c>
      <c r="F13" s="234">
        <v>35202</v>
      </c>
      <c r="G13" s="336">
        <f t="shared" si="2"/>
        <v>9.8361755098733392E-2</v>
      </c>
      <c r="H13" s="234">
        <v>47349</v>
      </c>
      <c r="I13" s="336">
        <f t="shared" si="3"/>
        <v>0.11840002800651152</v>
      </c>
      <c r="J13" s="234">
        <v>59055</v>
      </c>
      <c r="K13" s="336">
        <f t="shared" si="4"/>
        <v>0.14863895495903651</v>
      </c>
      <c r="L13" s="234">
        <v>96401</v>
      </c>
      <c r="M13" s="336">
        <f t="shared" si="5"/>
        <v>0.2181368500369969</v>
      </c>
      <c r="N13" s="234">
        <v>78566</v>
      </c>
      <c r="O13" s="336">
        <f t="shared" si="6"/>
        <v>0.19330330012621821</v>
      </c>
      <c r="P13" s="337">
        <f t="shared" si="7"/>
        <v>362529</v>
      </c>
      <c r="Q13" s="336">
        <f t="shared" si="1"/>
        <v>0.15256034699337079</v>
      </c>
      <c r="R13" s="134">
        <v>3</v>
      </c>
      <c r="S13" s="341">
        <v>3</v>
      </c>
    </row>
    <row r="14" spans="1:19">
      <c r="B14" s="268">
        <v>4</v>
      </c>
      <c r="C14" s="268" t="s">
        <v>19</v>
      </c>
      <c r="D14" s="234">
        <v>11700</v>
      </c>
      <c r="E14" s="336">
        <f t="shared" si="0"/>
        <v>3.1381089808924033E-2</v>
      </c>
      <c r="F14" s="234">
        <v>10051</v>
      </c>
      <c r="G14" s="336">
        <f t="shared" si="2"/>
        <v>2.8084597480182071E-2</v>
      </c>
      <c r="H14" s="234">
        <v>12658</v>
      </c>
      <c r="I14" s="336">
        <f t="shared" si="3"/>
        <v>3.1652359173507838E-2</v>
      </c>
      <c r="J14" s="234">
        <v>14574</v>
      </c>
      <c r="K14" s="336">
        <f t="shared" si="4"/>
        <v>3.6682145958394682E-2</v>
      </c>
      <c r="L14" s="234">
        <v>16046</v>
      </c>
      <c r="M14" s="336">
        <f t="shared" si="5"/>
        <v>3.6308999861968776E-2</v>
      </c>
      <c r="N14" s="234">
        <v>8464</v>
      </c>
      <c r="O14" s="336">
        <f t="shared" si="6"/>
        <v>2.0824773213200504E-2</v>
      </c>
      <c r="P14" s="337">
        <f t="shared" si="7"/>
        <v>73493</v>
      </c>
      <c r="Q14" s="336">
        <f t="shared" si="1"/>
        <v>3.0927505334976787E-2</v>
      </c>
      <c r="R14" s="134">
        <v>5</v>
      </c>
      <c r="S14" s="341">
        <v>6</v>
      </c>
    </row>
    <row r="15" spans="1:19">
      <c r="B15" s="268">
        <v>5</v>
      </c>
      <c r="C15" s="268" t="s">
        <v>147</v>
      </c>
      <c r="D15" s="234">
        <v>916</v>
      </c>
      <c r="E15" s="336">
        <f t="shared" si="0"/>
        <v>2.4568442961516593E-3</v>
      </c>
      <c r="F15" s="234">
        <v>1276</v>
      </c>
      <c r="G15" s="336">
        <f t="shared" si="2"/>
        <v>3.5654110421562352E-3</v>
      </c>
      <c r="H15" s="234">
        <v>899</v>
      </c>
      <c r="I15" s="336">
        <f t="shared" si="3"/>
        <v>2.2480226652696754E-3</v>
      </c>
      <c r="J15" s="234">
        <v>941</v>
      </c>
      <c r="K15" s="336">
        <f t="shared" si="4"/>
        <v>2.3684574822869079E-3</v>
      </c>
      <c r="L15" s="234">
        <v>1317</v>
      </c>
      <c r="M15" s="336">
        <f t="shared" si="5"/>
        <v>2.9801167155810095E-3</v>
      </c>
      <c r="N15" s="234">
        <v>1113</v>
      </c>
      <c r="O15" s="336">
        <f t="shared" si="6"/>
        <v>2.7384183112348962E-3</v>
      </c>
      <c r="P15" s="337">
        <f>SUM(D15,F15,H15,J15,L15,N15,)</f>
        <v>6462</v>
      </c>
      <c r="Q15" s="336">
        <f t="shared" si="1"/>
        <v>2.7193547613326438E-3</v>
      </c>
      <c r="R15" s="134">
        <v>16</v>
      </c>
      <c r="S15" s="341">
        <v>16</v>
      </c>
    </row>
    <row r="16" spans="1:19">
      <c r="B16" s="268">
        <v>6</v>
      </c>
      <c r="C16" s="268" t="s">
        <v>22</v>
      </c>
      <c r="D16" s="234">
        <v>6263</v>
      </c>
      <c r="E16" s="336">
        <f t="shared" si="0"/>
        <v>1.6798270553272751E-2</v>
      </c>
      <c r="F16" s="234">
        <v>5819</v>
      </c>
      <c r="G16" s="336">
        <f t="shared" si="2"/>
        <v>1.6259503804315935E-2</v>
      </c>
      <c r="H16" s="234">
        <v>7318</v>
      </c>
      <c r="I16" s="336">
        <f t="shared" si="3"/>
        <v>1.8299254576689079E-2</v>
      </c>
      <c r="J16" s="234">
        <v>9074</v>
      </c>
      <c r="K16" s="336">
        <f t="shared" si="4"/>
        <v>2.2838876933338366E-2</v>
      </c>
      <c r="L16" s="234">
        <v>13234</v>
      </c>
      <c r="M16" s="336">
        <f t="shared" si="5"/>
        <v>2.9945986798784421E-2</v>
      </c>
      <c r="N16" s="234">
        <v>15115</v>
      </c>
      <c r="O16" s="336">
        <f t="shared" si="6"/>
        <v>3.7188852447722784E-2</v>
      </c>
      <c r="P16" s="337">
        <f t="shared" si="7"/>
        <v>56823</v>
      </c>
      <c r="Q16" s="336">
        <f t="shared" si="1"/>
        <v>2.3912394862767691E-2</v>
      </c>
      <c r="R16" s="134">
        <v>6</v>
      </c>
      <c r="S16" s="341">
        <v>7</v>
      </c>
    </row>
    <row r="17" spans="2:19">
      <c r="B17" s="268">
        <v>7</v>
      </c>
      <c r="C17" s="268" t="s">
        <v>24</v>
      </c>
      <c r="D17" s="234">
        <v>8504</v>
      </c>
      <c r="E17" s="336">
        <f t="shared" si="0"/>
        <v>2.2808956216674354E-2</v>
      </c>
      <c r="F17" s="234">
        <v>9466</v>
      </c>
      <c r="G17" s="336">
        <f t="shared" si="2"/>
        <v>2.6449985050980347E-2</v>
      </c>
      <c r="H17" s="234">
        <v>8440</v>
      </c>
      <c r="I17" s="336">
        <f t="shared" si="3"/>
        <v>2.1104906890852124E-2</v>
      </c>
      <c r="J17" s="234">
        <v>9047</v>
      </c>
      <c r="K17" s="336">
        <f t="shared" si="4"/>
        <v>2.2770919067215362E-2</v>
      </c>
      <c r="L17" s="234">
        <v>6951</v>
      </c>
      <c r="M17" s="336">
        <f t="shared" si="5"/>
        <v>1.5728770911164463E-2</v>
      </c>
      <c r="N17" s="234">
        <v>3904</v>
      </c>
      <c r="O17" s="336">
        <f t="shared" si="6"/>
        <v>9.6053774367125203E-3</v>
      </c>
      <c r="P17" s="337">
        <f>SUM(D17,F17,H17,J17,L17,N17,)</f>
        <v>46312</v>
      </c>
      <c r="Q17" s="336">
        <f t="shared" si="1"/>
        <v>1.9489129945347787E-2</v>
      </c>
      <c r="R17" s="134">
        <v>8</v>
      </c>
      <c r="S17" s="341">
        <v>8</v>
      </c>
    </row>
    <row r="18" spans="2:19">
      <c r="B18" s="268">
        <v>8</v>
      </c>
      <c r="C18" s="268" t="s">
        <v>25</v>
      </c>
      <c r="D18" s="234">
        <v>15502</v>
      </c>
      <c r="E18" s="336">
        <f t="shared" si="0"/>
        <v>4.1578602924610283E-2</v>
      </c>
      <c r="F18" s="234">
        <v>14514</v>
      </c>
      <c r="G18" s="336">
        <f t="shared" si="2"/>
        <v>4.0555153499886837E-2</v>
      </c>
      <c r="H18" s="234">
        <v>16670</v>
      </c>
      <c r="I18" s="336">
        <f t="shared" si="3"/>
        <v>4.1684691690818114E-2</v>
      </c>
      <c r="J18" s="234">
        <v>24775</v>
      </c>
      <c r="K18" s="336">
        <f t="shared" si="4"/>
        <v>6.2357634562867317E-2</v>
      </c>
      <c r="L18" s="234">
        <v>31254</v>
      </c>
      <c r="M18" s="336">
        <f t="shared" si="5"/>
        <v>7.0721767523742499E-2</v>
      </c>
      <c r="N18" s="234">
        <v>33179</v>
      </c>
      <c r="O18" s="336">
        <f t="shared" si="6"/>
        <v>8.1633406243003262E-2</v>
      </c>
      <c r="P18" s="337">
        <f>SUM(D18,F18,H18,J18,L18,N18,)</f>
        <v>135894</v>
      </c>
      <c r="Q18" s="336">
        <f t="shared" si="1"/>
        <v>5.7187247901042758E-2</v>
      </c>
      <c r="R18" s="134">
        <v>4</v>
      </c>
      <c r="S18" s="341">
        <v>4</v>
      </c>
    </row>
    <row r="19" spans="2:19">
      <c r="B19" s="268">
        <v>9</v>
      </c>
      <c r="C19" s="268" t="s">
        <v>26</v>
      </c>
      <c r="D19" s="234">
        <v>3140</v>
      </c>
      <c r="E19" s="336">
        <f t="shared" si="0"/>
        <v>8.421933504275338E-3</v>
      </c>
      <c r="F19" s="234">
        <v>2513</v>
      </c>
      <c r="G19" s="336">
        <f t="shared" si="2"/>
        <v>7.0218479223656894E-3</v>
      </c>
      <c r="H19" s="234">
        <v>2370</v>
      </c>
      <c r="I19" s="336">
        <f t="shared" si="3"/>
        <v>5.9263778828577644E-3</v>
      </c>
      <c r="J19" s="234">
        <v>2363</v>
      </c>
      <c r="K19" s="336">
        <f t="shared" si="4"/>
        <v>5.947571764765105E-3</v>
      </c>
      <c r="L19" s="234">
        <v>3880</v>
      </c>
      <c r="M19" s="336">
        <f t="shared" si="5"/>
        <v>8.7796908553183887E-3</v>
      </c>
      <c r="N19" s="234">
        <v>3896</v>
      </c>
      <c r="O19" s="336">
        <f t="shared" si="6"/>
        <v>9.5856942862274537E-3</v>
      </c>
      <c r="P19" s="337">
        <f>SUM(D19,F19,H19,J19,L19,N19,)</f>
        <v>18162</v>
      </c>
      <c r="Q19" s="336">
        <f t="shared" si="1"/>
        <v>7.6429775882580434E-3</v>
      </c>
      <c r="R19" s="134">
        <v>14</v>
      </c>
      <c r="S19" s="341">
        <v>11</v>
      </c>
    </row>
    <row r="20" spans="2:19">
      <c r="B20" s="268">
        <v>10</v>
      </c>
      <c r="C20" s="268" t="s">
        <v>27</v>
      </c>
      <c r="D20" s="234">
        <v>7099</v>
      </c>
      <c r="E20" s="336">
        <f t="shared" si="0"/>
        <v>1.904054329517536E-2</v>
      </c>
      <c r="F20" s="234">
        <v>5752</v>
      </c>
      <c r="G20" s="336">
        <f t="shared" si="2"/>
        <v>1.6072291782509927E-2</v>
      </c>
      <c r="H20" s="234">
        <v>5964</v>
      </c>
      <c r="I20" s="336">
        <f t="shared" si="3"/>
        <v>1.4913467381166121E-2</v>
      </c>
      <c r="J20" s="234">
        <v>4706</v>
      </c>
      <c r="K20" s="336">
        <f t="shared" si="4"/>
        <v>1.1844804369439096E-2</v>
      </c>
      <c r="L20" s="234">
        <v>6283</v>
      </c>
      <c r="M20" s="336">
        <f t="shared" si="5"/>
        <v>1.4217215887619957E-2</v>
      </c>
      <c r="N20" s="234">
        <v>9068</v>
      </c>
      <c r="O20" s="336">
        <f t="shared" si="6"/>
        <v>2.2310851074823036E-2</v>
      </c>
      <c r="P20" s="337">
        <f>SUM(D20,F20,H20,J20,L20,N20,)</f>
        <v>38872</v>
      </c>
      <c r="Q20" s="336">
        <f t="shared" si="1"/>
        <v>1.6358210814379839E-2</v>
      </c>
      <c r="R20" s="134">
        <v>9</v>
      </c>
      <c r="S20" s="341">
        <v>9</v>
      </c>
    </row>
    <row r="21" spans="2:19">
      <c r="B21" s="268">
        <v>11</v>
      </c>
      <c r="C21" s="268" t="s">
        <v>107</v>
      </c>
      <c r="D21" s="234">
        <v>3723</v>
      </c>
      <c r="E21" s="336">
        <f t="shared" si="0"/>
        <v>9.9856237058653131E-3</v>
      </c>
      <c r="F21" s="234">
        <v>1234</v>
      </c>
      <c r="G21" s="336">
        <f t="shared" si="2"/>
        <v>3.4480542523673938E-3</v>
      </c>
      <c r="H21" s="234">
        <v>974</v>
      </c>
      <c r="I21" s="336">
        <f t="shared" si="3"/>
        <v>2.4355662691575792E-3</v>
      </c>
      <c r="J21" s="234">
        <v>438</v>
      </c>
      <c r="K21" s="336">
        <f t="shared" si="4"/>
        <v>1.1024276059953941E-3</v>
      </c>
      <c r="L21" s="234">
        <v>459</v>
      </c>
      <c r="M21" s="336">
        <f t="shared" si="5"/>
        <v>1.0386283769564795E-3</v>
      </c>
      <c r="N21" s="234">
        <v>285</v>
      </c>
      <c r="O21" s="336">
        <f t="shared" si="6"/>
        <v>7.0121223603049907E-4</v>
      </c>
      <c r="P21" s="337">
        <f>SUM(D21,F21,H21,J21,L21,N21,)</f>
        <v>7113</v>
      </c>
      <c r="Q21" s="336">
        <f t="shared" si="1"/>
        <v>2.9933101852923391E-3</v>
      </c>
      <c r="R21" s="134">
        <v>11</v>
      </c>
      <c r="S21" s="341">
        <v>15</v>
      </c>
    </row>
    <row r="22" spans="2:19">
      <c r="B22" s="268">
        <v>12</v>
      </c>
      <c r="C22" s="268" t="s">
        <v>30</v>
      </c>
      <c r="D22" s="234">
        <v>7370</v>
      </c>
      <c r="E22" s="336">
        <f t="shared" si="0"/>
        <v>1.9767404435194025E-2</v>
      </c>
      <c r="F22" s="234">
        <v>6201</v>
      </c>
      <c r="G22" s="336">
        <f t="shared" si="2"/>
        <v>1.7326891749538258E-2</v>
      </c>
      <c r="H22" s="234">
        <v>5286</v>
      </c>
      <c r="I22" s="336">
        <f t="shared" si="3"/>
        <v>1.3218073202019469E-2</v>
      </c>
      <c r="J22" s="234">
        <v>651</v>
      </c>
      <c r="K22" s="336">
        <f t="shared" si="4"/>
        <v>1.6385396609657568E-3</v>
      </c>
      <c r="L22" s="234">
        <v>156</v>
      </c>
      <c r="M22" s="336">
        <f t="shared" si="5"/>
        <v>3.529978797499146E-4</v>
      </c>
      <c r="N22" s="234">
        <v>153</v>
      </c>
      <c r="O22" s="336">
        <f t="shared" si="6"/>
        <v>3.7644025302689948E-4</v>
      </c>
      <c r="P22" s="337">
        <v>7370</v>
      </c>
      <c r="Q22" s="336">
        <f t="shared" si="1"/>
        <v>3.1014615584991621E-3</v>
      </c>
      <c r="R22" s="134">
        <v>12</v>
      </c>
      <c r="S22" s="341">
        <v>14</v>
      </c>
    </row>
    <row r="23" spans="2:19">
      <c r="B23" s="268">
        <v>13</v>
      </c>
      <c r="C23" s="268" t="s">
        <v>31</v>
      </c>
      <c r="D23" s="234">
        <v>1257</v>
      </c>
      <c r="E23" s="336">
        <f t="shared" si="0"/>
        <v>3.3714555461382485E-3</v>
      </c>
      <c r="F23" s="234">
        <v>1519</v>
      </c>
      <c r="G23" s="336">
        <f t="shared" si="2"/>
        <v>4.2444038973631047E-3</v>
      </c>
      <c r="H23" s="234">
        <v>1329</v>
      </c>
      <c r="I23" s="336">
        <f t="shared" si="3"/>
        <v>3.3232726608936579E-3</v>
      </c>
      <c r="J23" s="234">
        <v>873</v>
      </c>
      <c r="K23" s="336">
        <f t="shared" si="4"/>
        <v>2.1973043379771209E-3</v>
      </c>
      <c r="L23" s="234">
        <v>732</v>
      </c>
      <c r="M23" s="336">
        <f t="shared" si="5"/>
        <v>1.6563746665188299E-3</v>
      </c>
      <c r="N23" s="234">
        <v>311</v>
      </c>
      <c r="O23" s="336">
        <f t="shared" si="6"/>
        <v>7.6518247510696559E-4</v>
      </c>
      <c r="P23" s="337">
        <f t="shared" si="7"/>
        <v>6021</v>
      </c>
      <c r="Q23" s="336">
        <f t="shared" si="1"/>
        <v>2.5337720547793019E-3</v>
      </c>
      <c r="R23" s="134">
        <v>16</v>
      </c>
      <c r="S23" s="341">
        <v>17</v>
      </c>
    </row>
    <row r="24" spans="2:19">
      <c r="B24" s="268">
        <v>14</v>
      </c>
      <c r="C24" s="268" t="s">
        <v>100</v>
      </c>
      <c r="D24" s="234">
        <v>12779</v>
      </c>
      <c r="E24" s="336">
        <f t="shared" si="0"/>
        <v>3.4275123646858134E-2</v>
      </c>
      <c r="F24" s="234">
        <v>11591</v>
      </c>
      <c r="G24" s="336">
        <f t="shared" si="2"/>
        <v>3.2387679772439594E-2</v>
      </c>
      <c r="H24" s="234">
        <v>11514</v>
      </c>
      <c r="I24" s="336">
        <f t="shared" si="3"/>
        <v>2.8791694068871013E-2</v>
      </c>
      <c r="J24" s="234">
        <v>13898</v>
      </c>
      <c r="K24" s="336">
        <f t="shared" si="4"/>
        <v>3.4980682347315037E-2</v>
      </c>
      <c r="L24" s="234">
        <v>21756</v>
      </c>
      <c r="M24" s="336">
        <f t="shared" si="5"/>
        <v>4.9229627383584239E-2</v>
      </c>
      <c r="N24" s="234">
        <v>13477</v>
      </c>
      <c r="O24" s="336">
        <f t="shared" si="6"/>
        <v>3.315872738590539E-2</v>
      </c>
      <c r="P24" s="337">
        <f t="shared" si="7"/>
        <v>85015</v>
      </c>
      <c r="Q24" s="336">
        <f t="shared" si="1"/>
        <v>3.5776221763338702E-2</v>
      </c>
      <c r="R24" s="134">
        <v>7</v>
      </c>
      <c r="S24" s="341">
        <v>5</v>
      </c>
    </row>
    <row r="25" spans="2:19">
      <c r="B25" s="268">
        <v>15</v>
      </c>
      <c r="C25" s="268" t="s">
        <v>105</v>
      </c>
      <c r="D25" s="234">
        <v>5222</v>
      </c>
      <c r="E25" s="336">
        <f t="shared" si="0"/>
        <v>1.4006158203606948E-2</v>
      </c>
      <c r="F25" s="234">
        <v>1506</v>
      </c>
      <c r="G25" s="336">
        <f t="shared" si="2"/>
        <v>4.2080791767141771E-3</v>
      </c>
      <c r="H25" s="234">
        <v>1487</v>
      </c>
      <c r="I25" s="336">
        <f t="shared" si="3"/>
        <v>3.7183645197508422E-3</v>
      </c>
      <c r="J25" s="268">
        <v>1605</v>
      </c>
      <c r="K25" s="336">
        <f t="shared" si="4"/>
        <v>4.0397175973118891E-3</v>
      </c>
      <c r="L25" s="267">
        <v>2301</v>
      </c>
      <c r="M25" s="336">
        <f t="shared" si="5"/>
        <v>5.2067187263112403E-3</v>
      </c>
      <c r="N25" s="234">
        <v>1243</v>
      </c>
      <c r="O25" s="336">
        <f t="shared" si="6"/>
        <v>3.0582695066172292E-3</v>
      </c>
      <c r="P25" s="337">
        <f>SUM(D25,F25,H25,J25,L25,N25,)</f>
        <v>13364</v>
      </c>
      <c r="Q25" s="336">
        <f t="shared" si="1"/>
        <v>5.6238714067547895E-3</v>
      </c>
      <c r="R25" s="134">
        <v>15</v>
      </c>
      <c r="S25" s="341">
        <v>12</v>
      </c>
    </row>
    <row r="26" spans="2:19">
      <c r="B26" s="268">
        <v>16</v>
      </c>
      <c r="C26" s="268" t="s">
        <v>108</v>
      </c>
      <c r="D26" s="234">
        <v>3425</v>
      </c>
      <c r="E26" s="336">
        <f t="shared" si="0"/>
        <v>9.1863446662875901E-3</v>
      </c>
      <c r="F26" s="234">
        <v>5224</v>
      </c>
      <c r="G26" s="336">
        <f t="shared" si="2"/>
        <v>1.4596949282307346E-2</v>
      </c>
      <c r="H26" s="234">
        <v>1994</v>
      </c>
      <c r="I26" s="336">
        <f t="shared" si="3"/>
        <v>4.9861592820330727E-3</v>
      </c>
      <c r="J26" s="234">
        <v>2731</v>
      </c>
      <c r="K26" s="336">
        <f t="shared" si="4"/>
        <v>6.8738123104416004E-3</v>
      </c>
      <c r="L26" s="234">
        <v>4825</v>
      </c>
      <c r="M26" s="336">
        <f t="shared" si="5"/>
        <v>1.0918043396111139E-2</v>
      </c>
      <c r="N26" s="234">
        <v>3415</v>
      </c>
      <c r="O26" s="336">
        <f t="shared" si="6"/>
        <v>8.402244863312822E-3</v>
      </c>
      <c r="P26" s="337">
        <f>SUM(D26,F26,H26,J26,L26,N26,)</f>
        <v>21614</v>
      </c>
      <c r="Q26" s="336">
        <f t="shared" si="1"/>
        <v>9.0956567334329556E-3</v>
      </c>
      <c r="R26" s="134">
        <v>13</v>
      </c>
      <c r="S26" s="341">
        <v>10</v>
      </c>
    </row>
    <row r="27" spans="2:19">
      <c r="B27" s="268">
        <v>17</v>
      </c>
      <c r="C27" s="268" t="s">
        <v>111</v>
      </c>
      <c r="D27" s="234">
        <v>2617</v>
      </c>
      <c r="E27" s="336">
        <f t="shared" si="0"/>
        <v>7.0191719683721527E-3</v>
      </c>
      <c r="F27" s="234">
        <v>791</v>
      </c>
      <c r="G27" s="336">
        <f t="shared" si="2"/>
        <v>2.2102195410231835E-3</v>
      </c>
      <c r="H27" s="234">
        <v>1406</v>
      </c>
      <c r="I27" s="336">
        <f t="shared" si="3"/>
        <v>3.5158174275519058E-3</v>
      </c>
      <c r="J27" s="234">
        <v>1317</v>
      </c>
      <c r="K27" s="336">
        <f t="shared" si="4"/>
        <v>3.314833691999849E-3</v>
      </c>
      <c r="L27" s="234">
        <v>2896</v>
      </c>
      <c r="M27" s="336">
        <f>L27/$L$34</f>
        <v>6.5530888445881575E-3</v>
      </c>
      <c r="N27" s="234">
        <v>3922</v>
      </c>
      <c r="O27" s="336">
        <f t="shared" si="6"/>
        <v>9.6496645253039207E-3</v>
      </c>
      <c r="P27" s="337">
        <f>SUM(D27,F27,H27,J27,L27,N27,)</f>
        <v>12949</v>
      </c>
      <c r="Q27" s="336">
        <f t="shared" si="1"/>
        <v>5.4492300842612822E-3</v>
      </c>
      <c r="R27" s="134">
        <v>10</v>
      </c>
      <c r="S27" s="341">
        <v>13</v>
      </c>
    </row>
    <row r="28" spans="2:19">
      <c r="B28" s="58"/>
      <c r="C28" s="58"/>
      <c r="D28" s="57"/>
      <c r="E28" s="54"/>
      <c r="F28" s="57"/>
      <c r="G28" s="54"/>
      <c r="H28" s="58"/>
      <c r="I28" s="54"/>
      <c r="J28" s="58"/>
      <c r="K28" s="54"/>
      <c r="L28" s="57"/>
      <c r="M28" s="54"/>
      <c r="N28" s="59"/>
      <c r="O28" s="60"/>
      <c r="P28" s="31"/>
      <c r="Q28" s="31"/>
    </row>
    <row r="29" spans="2:19">
      <c r="B29" s="58"/>
      <c r="C29" s="58"/>
      <c r="D29" s="57"/>
      <c r="E29" s="54"/>
      <c r="F29" s="57"/>
      <c r="G29" s="54"/>
      <c r="H29" s="58"/>
      <c r="I29" s="54"/>
      <c r="J29" s="58"/>
      <c r="K29" s="54"/>
      <c r="L29" s="57"/>
      <c r="M29" s="54"/>
      <c r="N29" s="59"/>
      <c r="O29" s="60"/>
      <c r="P29" s="31"/>
      <c r="Q29" s="31"/>
    </row>
    <row r="30" spans="2:19">
      <c r="B30" s="58"/>
      <c r="C30" s="58"/>
      <c r="D30" s="57"/>
      <c r="E30" s="54"/>
      <c r="F30" s="57"/>
      <c r="G30" s="54"/>
      <c r="H30" s="58"/>
      <c r="I30" s="54"/>
      <c r="J30" s="58"/>
      <c r="K30" s="54"/>
      <c r="L30" s="57"/>
      <c r="M30" s="54"/>
      <c r="N30" s="59"/>
      <c r="O30" s="60"/>
      <c r="P30" s="31"/>
      <c r="Q30" s="31"/>
    </row>
    <row r="31" spans="2:19">
      <c r="B31" s="58"/>
      <c r="C31" s="58"/>
      <c r="D31" s="57"/>
      <c r="E31" s="54"/>
      <c r="F31" s="57"/>
      <c r="G31" s="54"/>
      <c r="H31" s="58"/>
      <c r="I31" s="54"/>
      <c r="J31" s="58"/>
      <c r="K31" s="54"/>
      <c r="L31" s="57"/>
      <c r="M31" s="54"/>
      <c r="N31" s="59"/>
      <c r="O31" s="60"/>
      <c r="P31" s="31"/>
      <c r="Q31" s="31"/>
    </row>
    <row r="32" spans="2:19">
      <c r="B32" s="58"/>
      <c r="C32" s="58"/>
      <c r="D32" s="57"/>
      <c r="E32" s="54"/>
      <c r="F32" s="57"/>
      <c r="G32" s="54"/>
      <c r="H32" s="58"/>
      <c r="I32" s="54"/>
      <c r="J32" s="58"/>
      <c r="K32" s="54"/>
      <c r="L32" s="57"/>
      <c r="M32" s="54"/>
      <c r="N32" s="59"/>
      <c r="O32" s="60"/>
      <c r="P32" s="31"/>
      <c r="Q32" s="31"/>
    </row>
    <row r="33" spans="2:19">
      <c r="B33" s="58"/>
      <c r="C33" s="58"/>
      <c r="D33" s="57"/>
      <c r="E33" s="54"/>
      <c r="F33" s="57"/>
      <c r="G33" s="54"/>
      <c r="H33" s="58"/>
      <c r="I33" s="54"/>
      <c r="J33" s="58"/>
      <c r="K33" s="54"/>
      <c r="L33" s="57"/>
      <c r="M33" s="54"/>
      <c r="N33" s="59"/>
      <c r="O33" s="60"/>
      <c r="P33" s="31"/>
      <c r="Q33" s="31"/>
    </row>
    <row r="34" spans="2:19">
      <c r="B34" s="392"/>
      <c r="C34" s="392" t="s">
        <v>161</v>
      </c>
      <c r="D34" s="393">
        <v>372836</v>
      </c>
      <c r="E34" s="394">
        <f>SUM(E11:E27)</f>
        <v>0.96722955937731336</v>
      </c>
      <c r="F34" s="393">
        <v>357883</v>
      </c>
      <c r="G34" s="394">
        <f>SUM(G11:G27)</f>
        <v>0.96447721741463011</v>
      </c>
      <c r="H34" s="393">
        <v>399907</v>
      </c>
      <c r="I34" s="394">
        <f>SUM(I11:I27)</f>
        <v>0.97367387917690873</v>
      </c>
      <c r="J34" s="393">
        <v>397305</v>
      </c>
      <c r="K34" s="394">
        <f>SUM(K11:K27)</f>
        <v>0.97517272624306273</v>
      </c>
      <c r="L34" s="393">
        <v>441929</v>
      </c>
      <c r="M34" s="394">
        <f>SUM(M11:M27)</f>
        <v>0.96550803409597463</v>
      </c>
      <c r="N34" s="393">
        <v>406439</v>
      </c>
      <c r="O34" s="394">
        <f>SUM(O11:O27)</f>
        <v>0.96815512290897288</v>
      </c>
      <c r="P34" s="393">
        <f>SUM(D34,F34,H34,J34,L34,N34,)</f>
        <v>2376299</v>
      </c>
      <c r="Q34" s="394">
        <f>SUM(Q11:Q27)</f>
        <v>0.96382778429818794</v>
      </c>
      <c r="R34" s="9"/>
      <c r="S34" s="9"/>
    </row>
    <row r="35" spans="2:19">
      <c r="B35" s="5"/>
      <c r="D35" s="5"/>
      <c r="F35" s="5"/>
      <c r="G35" s="5"/>
      <c r="H35" s="5"/>
      <c r="I35" s="5"/>
      <c r="J35" s="5"/>
      <c r="K35" s="5"/>
      <c r="M35" s="5"/>
      <c r="N35" s="5"/>
      <c r="P35" s="55"/>
      <c r="Q35" s="55"/>
    </row>
    <row r="37" spans="2:19">
      <c r="C37" s="7" t="s">
        <v>279</v>
      </c>
    </row>
  </sheetData>
  <mergeCells count="10">
    <mergeCell ref="N7:O7"/>
    <mergeCell ref="P7:Q7"/>
    <mergeCell ref="R7:R8"/>
    <mergeCell ref="S7:S8"/>
    <mergeCell ref="B7:C8"/>
    <mergeCell ref="D7:E7"/>
    <mergeCell ref="F7:G7"/>
    <mergeCell ref="H7:I7"/>
    <mergeCell ref="J7:K7"/>
    <mergeCell ref="L7:M7"/>
  </mergeCells>
  <pageMargins left="0" right="0" top="0" bottom="0.82677165354330717" header="0" footer="0.9055118110236221"/>
  <pageSetup scale="91" orientation="landscape" r:id="rId1"/>
  <headerFooter alignWithMargins="0">
    <oddFooter>&amp;CBARÓMETRO TURÍSTICO DE LA RIVIERA MAYA
FIDEICOMISO DE PROMOCIÓN TURÍSTICA DE LA RIVIERA MAYA&amp;R17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G50"/>
  <sheetViews>
    <sheetView showGridLines="0" workbookViewId="0">
      <selection activeCell="G17" sqref="G17"/>
    </sheetView>
  </sheetViews>
  <sheetFormatPr baseColWidth="10" defaultRowHeight="15"/>
  <cols>
    <col min="1" max="1" width="1.85546875" style="15" customWidth="1"/>
    <col min="2" max="2" width="42.7109375" style="15" customWidth="1"/>
    <col min="3" max="3" width="12.5703125" style="15" bestFit="1" customWidth="1"/>
    <col min="4" max="4" width="14.42578125" style="15" bestFit="1" customWidth="1"/>
    <col min="5" max="5" width="11.140625" style="15" bestFit="1" customWidth="1"/>
    <col min="6" max="6" width="12.5703125" style="15" bestFit="1" customWidth="1"/>
    <col min="7" max="7" width="14.85546875" style="15" bestFit="1" customWidth="1"/>
    <col min="8" max="16384" width="11.42578125" style="15"/>
  </cols>
  <sheetData>
    <row r="1" spans="1:7" ht="18.75">
      <c r="A1" s="488" t="s">
        <v>154</v>
      </c>
      <c r="B1" s="488"/>
      <c r="C1" s="488"/>
      <c r="D1" s="488"/>
      <c r="E1" s="488"/>
      <c r="F1" s="488"/>
      <c r="G1" s="488"/>
    </row>
    <row r="2" spans="1:7" ht="18.75">
      <c r="A2" s="489" t="s">
        <v>42</v>
      </c>
      <c r="B2" s="489"/>
      <c r="C2" s="489"/>
      <c r="D2" s="489"/>
      <c r="E2" s="489"/>
      <c r="F2" s="489"/>
      <c r="G2" s="489"/>
    </row>
    <row r="3" spans="1:7" ht="15.75">
      <c r="A3" s="490" t="s">
        <v>407</v>
      </c>
      <c r="B3" s="490"/>
      <c r="C3" s="490"/>
      <c r="D3" s="490"/>
      <c r="E3" s="490"/>
      <c r="F3" s="490"/>
      <c r="G3" s="490"/>
    </row>
    <row r="4" spans="1:7" ht="8.25" customHeight="1"/>
    <row r="5" spans="1:7" ht="15.75">
      <c r="A5" s="10"/>
      <c r="B5" s="364"/>
      <c r="C5" s="493" t="s">
        <v>45</v>
      </c>
      <c r="D5" s="493"/>
      <c r="E5" s="491" t="s">
        <v>159</v>
      </c>
      <c r="F5" s="492"/>
    </row>
    <row r="6" spans="1:7" ht="15.75">
      <c r="A6" s="10"/>
      <c r="B6" s="365" t="s">
        <v>49</v>
      </c>
      <c r="C6" s="460">
        <v>2014</v>
      </c>
      <c r="D6" s="460">
        <v>2015</v>
      </c>
      <c r="E6" s="461" t="s">
        <v>48</v>
      </c>
      <c r="F6" s="366" t="s">
        <v>33</v>
      </c>
    </row>
    <row r="7" spans="1:7" ht="6" customHeight="1"/>
    <row r="8" spans="1:7">
      <c r="B8" s="170" t="s">
        <v>0</v>
      </c>
      <c r="C8" s="171"/>
      <c r="D8" s="171"/>
      <c r="E8" s="171"/>
      <c r="F8" s="172"/>
    </row>
    <row r="9" spans="1:7">
      <c r="B9" s="173" t="s">
        <v>1</v>
      </c>
      <c r="C9" s="174">
        <v>41407</v>
      </c>
      <c r="D9" s="174">
        <v>42589</v>
      </c>
      <c r="E9" s="175">
        <f>D9-C9</f>
        <v>1182</v>
      </c>
      <c r="F9" s="176">
        <f>(D9/C9)-100%</f>
        <v>2.8545898036563822E-2</v>
      </c>
    </row>
    <row r="10" spans="1:7" ht="7.5" customHeight="1"/>
    <row r="11" spans="1:7">
      <c r="B11" s="177" t="s">
        <v>2</v>
      </c>
      <c r="C11" s="178">
        <v>1223608.8769776165</v>
      </c>
      <c r="D11" s="178">
        <v>1267384</v>
      </c>
      <c r="E11" s="178">
        <f>D11-C11</f>
        <v>43775.123022383545</v>
      </c>
      <c r="F11" s="179">
        <f>(D11/C11)-100%</f>
        <v>3.5775421252672412E-2</v>
      </c>
    </row>
    <row r="12" spans="1:7">
      <c r="B12" s="180" t="s">
        <v>3</v>
      </c>
      <c r="C12" s="107">
        <v>1011280.9336692841</v>
      </c>
      <c r="D12" s="107">
        <v>1030476</v>
      </c>
      <c r="E12" s="107">
        <f>D12-C12</f>
        <v>19195.066330715897</v>
      </c>
      <c r="F12" s="181">
        <f>(D12/C12)-100%</f>
        <v>1.8980943565374497E-2</v>
      </c>
    </row>
    <row r="13" spans="1:7">
      <c r="B13" s="173" t="s">
        <v>4</v>
      </c>
      <c r="C13" s="183">
        <f>C12/C11</f>
        <v>0.82647400872671462</v>
      </c>
      <c r="D13" s="183">
        <f>D12/D11</f>
        <v>0.81307322800350956</v>
      </c>
      <c r="E13" s="182">
        <f>D13-C13</f>
        <v>-1.3400780723205052E-2</v>
      </c>
      <c r="F13" s="176"/>
    </row>
    <row r="14" spans="1:7" ht="9" customHeight="1"/>
    <row r="15" spans="1:7" ht="20.25" customHeight="1">
      <c r="B15" s="184" t="s">
        <v>5</v>
      </c>
      <c r="C15" s="185">
        <v>0.84219999999999995</v>
      </c>
      <c r="D15" s="185">
        <v>0.82430000000000003</v>
      </c>
      <c r="E15" s="186">
        <f>D15-C15</f>
        <v>-1.7899999999999916E-2</v>
      </c>
      <c r="F15" s="16"/>
    </row>
    <row r="16" spans="1:7" ht="8.25" customHeight="1"/>
    <row r="17" spans="2:7">
      <c r="B17" s="170" t="s">
        <v>14</v>
      </c>
      <c r="C17" s="243"/>
      <c r="D17" s="171"/>
      <c r="E17" s="172"/>
      <c r="F17" s="15" t="s">
        <v>142</v>
      </c>
      <c r="G17" s="15" t="s">
        <v>141</v>
      </c>
    </row>
    <row r="18" spans="2:7">
      <c r="B18" s="180" t="s">
        <v>13</v>
      </c>
      <c r="C18" s="104">
        <v>5.6637468062309404</v>
      </c>
      <c r="D18" s="104">
        <v>5.83</v>
      </c>
      <c r="E18" s="187">
        <f>D18-C18</f>
        <v>0.16625319376905967</v>
      </c>
      <c r="F18" s="16"/>
    </row>
    <row r="19" spans="2:7">
      <c r="B19" s="180" t="s">
        <v>15</v>
      </c>
      <c r="C19" s="105">
        <v>3.4331755690782062</v>
      </c>
      <c r="D19" s="105">
        <v>3.9</v>
      </c>
      <c r="E19" s="187">
        <f>D19-C19</f>
        <v>0.46682443092179371</v>
      </c>
      <c r="F19" s="16"/>
    </row>
    <row r="20" spans="2:7">
      <c r="B20" s="173" t="s">
        <v>16</v>
      </c>
      <c r="C20" s="188">
        <v>6.6739970832658164</v>
      </c>
      <c r="D20" s="188">
        <v>6.47</v>
      </c>
      <c r="E20" s="189">
        <f>D20-C20</f>
        <v>-0.20399708326581667</v>
      </c>
      <c r="F20" s="16"/>
    </row>
    <row r="21" spans="2:7" ht="8.25" customHeight="1"/>
    <row r="22" spans="2:7" ht="17.25" customHeight="1">
      <c r="B22" s="190" t="s">
        <v>50</v>
      </c>
      <c r="C22" s="191">
        <v>2891.3</v>
      </c>
      <c r="D22" s="466">
        <v>3369.6</v>
      </c>
      <c r="E22" s="192">
        <f>D22-C22</f>
        <v>478.29999999999973</v>
      </c>
      <c r="F22" s="186">
        <f>(D22/C22)-100%</f>
        <v>0.16542731643205477</v>
      </c>
    </row>
    <row r="23" spans="2:7" ht="9" customHeight="1"/>
    <row r="24" spans="2:7">
      <c r="B24" s="170" t="s">
        <v>35</v>
      </c>
      <c r="C24" s="243">
        <v>2014</v>
      </c>
      <c r="D24" s="243">
        <v>2015</v>
      </c>
      <c r="E24" s="171"/>
      <c r="F24" s="172"/>
    </row>
    <row r="25" spans="2:7">
      <c r="B25" s="180" t="s">
        <v>6</v>
      </c>
      <c r="C25" s="106">
        <v>369091</v>
      </c>
      <c r="D25" s="106">
        <v>373674</v>
      </c>
      <c r="E25" s="107">
        <f>D25-C25</f>
        <v>4583</v>
      </c>
      <c r="F25" s="181">
        <f>(D25/C25)-100%</f>
        <v>1.2416992015519268E-2</v>
      </c>
    </row>
    <row r="26" spans="2:7">
      <c r="B26" s="180" t="s">
        <v>7</v>
      </c>
      <c r="C26" s="107">
        <v>70766</v>
      </c>
      <c r="D26" s="107">
        <v>65209</v>
      </c>
      <c r="E26" s="107">
        <f>D26-C26</f>
        <v>-5557</v>
      </c>
      <c r="F26" s="181">
        <f>(D26/C26)-100%</f>
        <v>-7.8526410988327688E-2</v>
      </c>
      <c r="G26" s="17"/>
    </row>
    <row r="27" spans="2:7">
      <c r="B27" s="173" t="s">
        <v>8</v>
      </c>
      <c r="C27" s="175">
        <v>298325</v>
      </c>
      <c r="D27" s="175">
        <v>308465</v>
      </c>
      <c r="E27" s="175">
        <f>D27-C27</f>
        <v>10140</v>
      </c>
      <c r="F27" s="176">
        <f>(D27/C27)-100%</f>
        <v>3.3989776250733295E-2</v>
      </c>
      <c r="G27" s="17"/>
    </row>
    <row r="28" spans="2:7" ht="11.25" customHeight="1"/>
    <row r="29" spans="2:7">
      <c r="B29" s="194" t="s">
        <v>322</v>
      </c>
      <c r="C29" s="243">
        <v>2014</v>
      </c>
      <c r="D29" s="193"/>
      <c r="E29" s="193">
        <v>2015</v>
      </c>
      <c r="F29" s="195"/>
      <c r="G29" s="18"/>
    </row>
    <row r="30" spans="2:7">
      <c r="B30" s="180" t="s">
        <v>9</v>
      </c>
      <c r="C30" s="107">
        <v>79677</v>
      </c>
      <c r="D30" s="108">
        <f>C30/$C$35</f>
        <v>0.26708120338556945</v>
      </c>
      <c r="E30" s="107">
        <v>77524</v>
      </c>
      <c r="F30" s="181">
        <f>E30/$E$35</f>
        <v>0.25132186795908773</v>
      </c>
      <c r="G30" s="19"/>
    </row>
    <row r="31" spans="2:7">
      <c r="B31" s="180" t="s">
        <v>11</v>
      </c>
      <c r="C31" s="107">
        <v>124598</v>
      </c>
      <c r="D31" s="108">
        <f>C31/$C$35</f>
        <v>0.41765859381546971</v>
      </c>
      <c r="E31" s="107">
        <v>126784</v>
      </c>
      <c r="F31" s="181">
        <f>E31/$E$35</f>
        <v>0.411015836480638</v>
      </c>
      <c r="G31" s="19"/>
    </row>
    <row r="32" spans="2:7">
      <c r="B32" s="180" t="s">
        <v>153</v>
      </c>
      <c r="C32" s="107">
        <v>72942</v>
      </c>
      <c r="D32" s="108">
        <f>C32/$C$35</f>
        <v>0.24450515377524512</v>
      </c>
      <c r="E32" s="107">
        <v>73617</v>
      </c>
      <c r="F32" s="181">
        <f>E32/$E$35</f>
        <v>0.23865592530757135</v>
      </c>
      <c r="G32" s="19"/>
    </row>
    <row r="33" spans="2:7">
      <c r="B33" s="180" t="s">
        <v>10</v>
      </c>
      <c r="C33" s="107">
        <v>17172</v>
      </c>
      <c r="D33" s="108">
        <f>C33/$C$35</f>
        <v>5.7561384396212181E-2</v>
      </c>
      <c r="E33" s="107">
        <v>24431</v>
      </c>
      <c r="F33" s="181">
        <f>E33/$E$35</f>
        <v>7.9201854343280434E-2</v>
      </c>
      <c r="G33" s="19"/>
    </row>
    <row r="34" spans="2:7">
      <c r="B34" s="180" t="s">
        <v>12</v>
      </c>
      <c r="C34" s="107">
        <v>3936</v>
      </c>
      <c r="D34" s="108">
        <f>C34/$C$35</f>
        <v>1.3193664627503562E-2</v>
      </c>
      <c r="E34" s="107">
        <v>6109</v>
      </c>
      <c r="F34" s="181">
        <f>E34/$E$35</f>
        <v>1.9804515909422463E-2</v>
      </c>
      <c r="G34" s="19"/>
    </row>
    <row r="35" spans="2:7">
      <c r="B35" s="173"/>
      <c r="C35" s="174">
        <f>SUM(C30:C34)</f>
        <v>298325</v>
      </c>
      <c r="D35" s="182">
        <f>SUM(D30:D34)</f>
        <v>1</v>
      </c>
      <c r="E35" s="174">
        <f>SUM(E30:E34)</f>
        <v>308465</v>
      </c>
      <c r="F35" s="176">
        <f>SUM(F30:F34)</f>
        <v>1</v>
      </c>
      <c r="G35" s="20"/>
    </row>
    <row r="36" spans="2:7" ht="9.75" customHeight="1"/>
    <row r="37" spans="2:7">
      <c r="B37" s="196" t="s">
        <v>155</v>
      </c>
      <c r="C37" s="242">
        <v>2014</v>
      </c>
      <c r="D37" s="242">
        <v>2015</v>
      </c>
      <c r="E37" s="171"/>
      <c r="F37" s="172"/>
    </row>
    <row r="38" spans="2:7">
      <c r="B38" s="180" t="s">
        <v>6</v>
      </c>
      <c r="C38" s="106">
        <v>1011281</v>
      </c>
      <c r="D38" s="440">
        <v>1030476</v>
      </c>
      <c r="E38" s="441">
        <f>D38-C38</f>
        <v>19195</v>
      </c>
      <c r="F38" s="445">
        <f>(D38/C38)-100%</f>
        <v>1.8980876729613128E-2</v>
      </c>
      <c r="G38" s="446"/>
    </row>
    <row r="39" spans="2:7">
      <c r="B39" s="180" t="s">
        <v>7</v>
      </c>
      <c r="C39" s="107">
        <v>101136</v>
      </c>
      <c r="D39" s="441">
        <v>105965</v>
      </c>
      <c r="E39" s="441">
        <f>D39-C39</f>
        <v>4829</v>
      </c>
      <c r="F39" s="445">
        <f>(D39/C39)-100%</f>
        <v>4.7747587407055869E-2</v>
      </c>
      <c r="G39" s="446"/>
    </row>
    <row r="40" spans="2:7">
      <c r="B40" s="173" t="s">
        <v>283</v>
      </c>
      <c r="C40" s="175">
        <v>910145</v>
      </c>
      <c r="D40" s="442">
        <v>924511</v>
      </c>
      <c r="E40" s="442">
        <f>D40-C40</f>
        <v>14366</v>
      </c>
      <c r="F40" s="447">
        <f>(D40/C40)-100%</f>
        <v>1.5784298106345629E-2</v>
      </c>
      <c r="G40" s="448"/>
    </row>
    <row r="41" spans="2:7" ht="9.75" customHeight="1">
      <c r="D41" s="446"/>
      <c r="E41" s="446"/>
      <c r="F41" s="446"/>
      <c r="G41" s="446"/>
    </row>
    <row r="42" spans="2:7">
      <c r="B42" s="196" t="s">
        <v>217</v>
      </c>
      <c r="C42" s="242">
        <v>2014</v>
      </c>
      <c r="D42" s="458"/>
      <c r="E42" s="450">
        <v>2015</v>
      </c>
      <c r="F42" s="451"/>
      <c r="G42" s="452"/>
    </row>
    <row r="43" spans="2:7">
      <c r="B43" s="180" t="s">
        <v>264</v>
      </c>
      <c r="C43" s="107">
        <v>329318</v>
      </c>
      <c r="D43" s="453">
        <f>C43/$C$48</f>
        <v>0.36183025781606226</v>
      </c>
      <c r="E43" s="441">
        <v>300726</v>
      </c>
      <c r="F43" s="454">
        <f>E43/$E$48</f>
        <v>0.32528114862884272</v>
      </c>
      <c r="G43" s="455"/>
    </row>
    <row r="44" spans="2:7">
      <c r="B44" s="180" t="s">
        <v>11</v>
      </c>
      <c r="C44" s="107">
        <v>286575</v>
      </c>
      <c r="D44" s="453">
        <f>C44/$C$48</f>
        <v>0.31486741123667106</v>
      </c>
      <c r="E44" s="441">
        <v>281566</v>
      </c>
      <c r="F44" s="454">
        <f>E44/$E$48</f>
        <v>0.30455667915254658</v>
      </c>
      <c r="G44" s="455"/>
    </row>
    <row r="45" spans="2:7">
      <c r="B45" s="180" t="s">
        <v>153</v>
      </c>
      <c r="C45" s="107">
        <v>218522</v>
      </c>
      <c r="D45" s="453">
        <f>C45/$C$48</f>
        <v>0.24009580890956936</v>
      </c>
      <c r="E45" s="441">
        <v>198459</v>
      </c>
      <c r="F45" s="454">
        <f>E45/$E$48</f>
        <v>0.21466375197266446</v>
      </c>
      <c r="G45" s="455"/>
    </row>
    <row r="46" spans="2:7">
      <c r="B46" s="180" t="s">
        <v>265</v>
      </c>
      <c r="C46" s="107">
        <v>38380</v>
      </c>
      <c r="D46" s="453">
        <f>C46/$C$48</f>
        <v>4.2169104922841961E-2</v>
      </c>
      <c r="E46" s="441">
        <v>53428</v>
      </c>
      <c r="F46" s="454">
        <f>E46/$E$48</f>
        <v>5.7790550896636171E-2</v>
      </c>
      <c r="G46" s="455"/>
    </row>
    <row r="47" spans="2:7">
      <c r="B47" s="197" t="s">
        <v>313</v>
      </c>
      <c r="C47" s="107">
        <v>37350</v>
      </c>
      <c r="D47" s="453">
        <f>C47/$C$48</f>
        <v>4.1037417114855326E-2</v>
      </c>
      <c r="E47" s="441">
        <v>90332</v>
      </c>
      <c r="F47" s="454">
        <f>E47/$E$48</f>
        <v>9.770786934931007E-2</v>
      </c>
      <c r="G47" s="455"/>
    </row>
    <row r="48" spans="2:7">
      <c r="B48" s="198"/>
      <c r="C48" s="174">
        <f>SUM(C43:C47)</f>
        <v>910145</v>
      </c>
      <c r="D48" s="456">
        <f>SUM(D43:D47)</f>
        <v>1</v>
      </c>
      <c r="E48" s="444">
        <f>SUM(E43:E47)</f>
        <v>924511</v>
      </c>
      <c r="F48" s="447">
        <f>SUM(F43:F47)</f>
        <v>1</v>
      </c>
      <c r="G48" s="457"/>
    </row>
    <row r="49" spans="2:6" ht="9.75" customHeight="1"/>
    <row r="50" spans="2:6">
      <c r="B50" s="485"/>
      <c r="C50" s="486"/>
      <c r="D50" s="486"/>
      <c r="E50" s="486"/>
      <c r="F50" s="487"/>
    </row>
  </sheetData>
  <mergeCells count="6">
    <mergeCell ref="B50:F50"/>
    <mergeCell ref="A1:G1"/>
    <mergeCell ref="A2:G2"/>
    <mergeCell ref="A3:G3"/>
    <mergeCell ref="E5:F5"/>
    <mergeCell ref="C5:D5"/>
  </mergeCells>
  <phoneticPr fontId="0" type="noConversion"/>
  <pageMargins left="0.39370078740157483" right="0" top="0.59055118110236227" bottom="1.4173228346456694" header="0" footer="0.94488188976377963"/>
  <pageSetup scale="92" orientation="portrait" r:id="rId1"/>
  <headerFooter alignWithMargins="0">
    <oddFooter>&amp;CBARÓMETRO TURÍSTICO DE LA RIVIERA MAYA
FIDEICOMISO DE PROMOCIÓN TURÍSTICA DE LA RIVIERA MAYA&amp;R1</oddFooter>
  </headerFooter>
  <ignoredErrors>
    <ignoredError sqref="E35 E48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17">
    <pageSetUpPr fitToPage="1"/>
  </sheetPr>
  <dimension ref="A2:S37"/>
  <sheetViews>
    <sheetView showGridLines="0" topLeftCell="C1" workbookViewId="0">
      <selection activeCell="P24" sqref="P24"/>
    </sheetView>
  </sheetViews>
  <sheetFormatPr baseColWidth="10" defaultRowHeight="12.75"/>
  <cols>
    <col min="1" max="1" width="5.5703125" style="7" customWidth="1"/>
    <col min="2" max="2" width="3.42578125" style="7" customWidth="1"/>
    <col min="3" max="3" width="14.140625" style="7" bestFit="1" customWidth="1"/>
    <col min="4" max="4" width="7.5703125" style="7" bestFit="1" customWidth="1"/>
    <col min="5" max="5" width="8.28515625" style="7" customWidth="1"/>
    <col min="6" max="6" width="7.5703125" style="7" bestFit="1" customWidth="1"/>
    <col min="7" max="7" width="8" style="7" customWidth="1"/>
    <col min="8" max="8" width="7.5703125" style="7" bestFit="1" customWidth="1"/>
    <col min="9" max="9" width="8" style="7" customWidth="1"/>
    <col min="10" max="10" width="7.5703125" style="7" bestFit="1" customWidth="1"/>
    <col min="11" max="11" width="8" style="7" customWidth="1"/>
    <col min="12" max="12" width="7.5703125" style="7" bestFit="1" customWidth="1"/>
    <col min="13" max="13" width="8.28515625" style="7" customWidth="1"/>
    <col min="14" max="14" width="7.5703125" style="7" bestFit="1" customWidth="1"/>
    <col min="15" max="15" width="8.28515625" style="7" bestFit="1" customWidth="1"/>
    <col min="16" max="16" width="10.42578125" style="7" bestFit="1" customWidth="1"/>
    <col min="17" max="17" width="8" style="7" bestFit="1" customWidth="1"/>
    <col min="18" max="18" width="7.7109375" style="7" customWidth="1"/>
    <col min="19" max="19" width="7.28515625" style="7" bestFit="1" customWidth="1"/>
    <col min="20" max="16384" width="11.42578125" style="7"/>
  </cols>
  <sheetData>
    <row r="2" spans="1:19" ht="18.75">
      <c r="E2" s="22"/>
      <c r="F2" s="22"/>
      <c r="G2" s="22"/>
      <c r="H2" s="22"/>
      <c r="I2" s="22"/>
      <c r="J2" s="22"/>
      <c r="K2" s="22"/>
      <c r="M2" s="22" t="s">
        <v>123</v>
      </c>
    </row>
    <row r="3" spans="1:19" ht="18.75">
      <c r="E3" s="22"/>
      <c r="F3" s="22"/>
      <c r="G3" s="22"/>
      <c r="H3" s="22"/>
      <c r="I3" s="22"/>
      <c r="J3" s="22"/>
      <c r="K3" s="22"/>
      <c r="L3" s="12"/>
      <c r="M3" s="22" t="s">
        <v>122</v>
      </c>
    </row>
    <row r="4" spans="1:19" ht="15.75">
      <c r="E4" s="10"/>
      <c r="F4" s="10"/>
      <c r="G4" s="10"/>
      <c r="H4" s="10"/>
      <c r="I4" s="10"/>
      <c r="J4" s="10"/>
      <c r="K4" s="10"/>
      <c r="M4" s="349" t="s">
        <v>392</v>
      </c>
    </row>
    <row r="6" spans="1:19">
      <c r="B6" s="5"/>
      <c r="C6" s="5"/>
      <c r="F6" s="5"/>
      <c r="G6" s="5"/>
      <c r="H6" s="5"/>
      <c r="I6" s="5"/>
      <c r="J6" s="5"/>
      <c r="L6" s="5"/>
    </row>
    <row r="7" spans="1:19" ht="15" customHeight="1">
      <c r="A7" s="5"/>
      <c r="B7" s="517" t="s">
        <v>32</v>
      </c>
      <c r="C7" s="563"/>
      <c r="D7" s="539" t="s">
        <v>386</v>
      </c>
      <c r="E7" s="539"/>
      <c r="F7" s="558" t="s">
        <v>387</v>
      </c>
      <c r="G7" s="559"/>
      <c r="H7" s="558" t="s">
        <v>388</v>
      </c>
      <c r="I7" s="559"/>
      <c r="J7" s="558" t="s">
        <v>389</v>
      </c>
      <c r="K7" s="559"/>
      <c r="L7" s="558" t="s">
        <v>393</v>
      </c>
      <c r="M7" s="559"/>
      <c r="N7" s="558" t="s">
        <v>391</v>
      </c>
      <c r="O7" s="559"/>
      <c r="P7" s="560" t="s">
        <v>426</v>
      </c>
      <c r="Q7" s="561"/>
      <c r="R7" s="518" t="s">
        <v>333</v>
      </c>
      <c r="S7" s="518" t="s">
        <v>376</v>
      </c>
    </row>
    <row r="8" spans="1:19" ht="15">
      <c r="A8" s="5"/>
      <c r="B8" s="563"/>
      <c r="C8" s="563"/>
      <c r="D8" s="373" t="s">
        <v>55</v>
      </c>
      <c r="E8" s="373" t="s">
        <v>33</v>
      </c>
      <c r="F8" s="373" t="s">
        <v>55</v>
      </c>
      <c r="G8" s="373" t="s">
        <v>33</v>
      </c>
      <c r="H8" s="373" t="s">
        <v>55</v>
      </c>
      <c r="I8" s="373" t="s">
        <v>33</v>
      </c>
      <c r="J8" s="373" t="s">
        <v>55</v>
      </c>
      <c r="K8" s="373" t="s">
        <v>33</v>
      </c>
      <c r="L8" s="373" t="s">
        <v>55</v>
      </c>
      <c r="M8" s="373" t="s">
        <v>33</v>
      </c>
      <c r="N8" s="373" t="s">
        <v>55</v>
      </c>
      <c r="O8" s="373" t="s">
        <v>33</v>
      </c>
      <c r="P8" s="391" t="s">
        <v>55</v>
      </c>
      <c r="Q8" s="391" t="s">
        <v>33</v>
      </c>
      <c r="R8" s="518"/>
      <c r="S8" s="518"/>
    </row>
    <row r="9" spans="1:19">
      <c r="B9" s="56"/>
      <c r="C9" s="56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</row>
    <row r="10" spans="1:19">
      <c r="B10" s="56"/>
      <c r="C10" s="56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31"/>
      <c r="Q10" s="31"/>
    </row>
    <row r="11" spans="1:19">
      <c r="B11" s="268">
        <v>1</v>
      </c>
      <c r="C11" s="268" t="s">
        <v>76</v>
      </c>
      <c r="D11" s="234">
        <v>193714</v>
      </c>
      <c r="E11" s="336">
        <f t="shared" ref="E11:E27" si="0">D11/$D$34</f>
        <v>0.41485666314017589</v>
      </c>
      <c r="F11" s="234">
        <v>146847</v>
      </c>
      <c r="G11" s="336">
        <f>F11/$F$34</f>
        <v>0.35393177184009716</v>
      </c>
      <c r="H11" s="234">
        <v>91198</v>
      </c>
      <c r="I11" s="336">
        <f>H11/$H$34</f>
        <v>0.29634949210042311</v>
      </c>
      <c r="J11" s="234">
        <v>117915</v>
      </c>
      <c r="K11" s="336">
        <f>J11/$J$34</f>
        <v>0.34510259569598545</v>
      </c>
      <c r="L11" s="234">
        <v>126784</v>
      </c>
      <c r="M11" s="336">
        <f>L11/$L$34</f>
        <v>0.33929039751227008</v>
      </c>
      <c r="N11" s="234"/>
      <c r="O11" s="361" t="e">
        <f>N11/$N$34</f>
        <v>#DIV/0!</v>
      </c>
      <c r="P11" s="337">
        <f>SUM('PRINCIPALES MERCADOS I'!P11,D11,F11,H11,J11,L11,N11,)</f>
        <v>1619402</v>
      </c>
      <c r="Q11" s="336">
        <f t="shared" ref="Q11:Q27" si="1">P11/$P$34</f>
        <v>0.37825571867563479</v>
      </c>
      <c r="R11" s="274">
        <v>1</v>
      </c>
      <c r="S11" s="482">
        <v>1</v>
      </c>
    </row>
    <row r="12" spans="1:19">
      <c r="B12" s="268">
        <v>2</v>
      </c>
      <c r="C12" s="268" t="s">
        <v>148</v>
      </c>
      <c r="D12" s="234">
        <v>42339</v>
      </c>
      <c r="E12" s="336">
        <f t="shared" si="0"/>
        <v>9.0672931541818894E-2</v>
      </c>
      <c r="F12" s="234">
        <v>39586</v>
      </c>
      <c r="G12" s="336">
        <f t="shared" ref="G12:G27" si="2">F12/$F$34</f>
        <v>9.5410482475379726E-2</v>
      </c>
      <c r="H12" s="234">
        <v>28046</v>
      </c>
      <c r="I12" s="336">
        <f t="shared" ref="I12:I27" si="3">H12/$H$34</f>
        <v>9.1135966309003114E-2</v>
      </c>
      <c r="J12" s="234">
        <v>37060</v>
      </c>
      <c r="K12" s="336">
        <f t="shared" ref="K12:K27" si="4">J12/$J$34</f>
        <v>0.10846374249665623</v>
      </c>
      <c r="L12" s="234">
        <v>73617</v>
      </c>
      <c r="M12" s="336">
        <f t="shared" ref="M12:M26" si="5">L12/$L$34</f>
        <v>0.19700862248912154</v>
      </c>
      <c r="N12" s="234"/>
      <c r="O12" s="361" t="e">
        <f t="shared" ref="O12:O27" si="6">N12/$N$34</f>
        <v>#DIV/0!</v>
      </c>
      <c r="P12" s="337">
        <f>SUM('PRINCIPALES MERCADOS I'!P12,D12,F12,H12,J12,L12,N12,)</f>
        <v>676054</v>
      </c>
      <c r="Q12" s="336">
        <f t="shared" si="1"/>
        <v>0.15791093973796352</v>
      </c>
      <c r="R12" s="274">
        <v>3</v>
      </c>
      <c r="S12" s="482">
        <v>3</v>
      </c>
    </row>
    <row r="13" spans="1:19">
      <c r="B13" s="268">
        <v>3</v>
      </c>
      <c r="C13" s="268" t="s">
        <v>78</v>
      </c>
      <c r="D13" s="234">
        <v>103934</v>
      </c>
      <c r="E13" s="336">
        <f t="shared" si="0"/>
        <v>0.22258438949591169</v>
      </c>
      <c r="F13" s="234">
        <v>97872</v>
      </c>
      <c r="G13" s="336">
        <f t="shared" si="2"/>
        <v>0.23589184915956057</v>
      </c>
      <c r="H13" s="234">
        <v>70699</v>
      </c>
      <c r="I13" s="336">
        <f t="shared" si="3"/>
        <v>0.22973763396135674</v>
      </c>
      <c r="J13" s="234">
        <v>79004</v>
      </c>
      <c r="K13" s="336">
        <f t="shared" si="4"/>
        <v>0.23122151948747516</v>
      </c>
      <c r="L13" s="234">
        <v>65209</v>
      </c>
      <c r="M13" s="336">
        <f t="shared" si="5"/>
        <v>0.17450772598575229</v>
      </c>
      <c r="N13" s="234"/>
      <c r="O13" s="361" t="e">
        <f t="shared" si="6"/>
        <v>#DIV/0!</v>
      </c>
      <c r="P13" s="337">
        <f>SUM('PRINCIPALES MERCADOS I'!P13,D13,F13,H13,J13,L13,N13,)</f>
        <v>779247</v>
      </c>
      <c r="Q13" s="336">
        <f t="shared" si="1"/>
        <v>0.18201449301089687</v>
      </c>
      <c r="R13" s="274">
        <v>2</v>
      </c>
      <c r="S13" s="482">
        <v>2</v>
      </c>
    </row>
    <row r="14" spans="1:19">
      <c r="B14" s="268">
        <v>4</v>
      </c>
      <c r="C14" s="268" t="s">
        <v>19</v>
      </c>
      <c r="D14" s="234">
        <v>6972</v>
      </c>
      <c r="E14" s="336">
        <f t="shared" si="0"/>
        <v>1.4931190597547448E-2</v>
      </c>
      <c r="F14" s="234">
        <v>8508</v>
      </c>
      <c r="G14" s="336">
        <f t="shared" si="2"/>
        <v>2.0506047211148657E-2</v>
      </c>
      <c r="H14" s="234">
        <v>8923</v>
      </c>
      <c r="I14" s="336">
        <f t="shared" si="3"/>
        <v>2.8995444176539785E-2</v>
      </c>
      <c r="J14" s="234">
        <v>10140</v>
      </c>
      <c r="K14" s="336">
        <f t="shared" si="4"/>
        <v>2.9676803802377073E-2</v>
      </c>
      <c r="L14" s="234">
        <v>16988</v>
      </c>
      <c r="M14" s="336">
        <f t="shared" si="5"/>
        <v>4.5462087273933964E-2</v>
      </c>
      <c r="N14" s="234"/>
      <c r="O14" s="361" t="e">
        <f t="shared" si="6"/>
        <v>#DIV/0!</v>
      </c>
      <c r="P14" s="337">
        <f>SUM('PRINCIPALES MERCADOS I'!P14,D14,F14,H14,J14,L14,N14,)</f>
        <v>125024</v>
      </c>
      <c r="Q14" s="336">
        <f t="shared" si="1"/>
        <v>2.9202781626614369E-2</v>
      </c>
      <c r="R14" s="274">
        <v>6</v>
      </c>
      <c r="S14" s="482">
        <v>7</v>
      </c>
    </row>
    <row r="15" spans="1:19">
      <c r="B15" s="268">
        <v>5</v>
      </c>
      <c r="C15" s="268" t="s">
        <v>147</v>
      </c>
      <c r="D15" s="234">
        <v>1638</v>
      </c>
      <c r="E15" s="336">
        <f t="shared" si="0"/>
        <v>3.5079303211105447E-3</v>
      </c>
      <c r="F15" s="234">
        <v>1292</v>
      </c>
      <c r="G15" s="336">
        <f t="shared" si="2"/>
        <v>3.113988363517168E-3</v>
      </c>
      <c r="H15" s="234">
        <v>1103</v>
      </c>
      <c r="I15" s="336">
        <f t="shared" si="3"/>
        <v>3.5842177436650659E-3</v>
      </c>
      <c r="J15" s="234">
        <v>1359</v>
      </c>
      <c r="K15" s="336">
        <f t="shared" si="4"/>
        <v>3.9773941190759804E-3</v>
      </c>
      <c r="L15" s="234">
        <v>1116</v>
      </c>
      <c r="M15" s="336">
        <f t="shared" si="5"/>
        <v>2.9865604778496766E-3</v>
      </c>
      <c r="N15" s="234"/>
      <c r="O15" s="361" t="e">
        <f t="shared" si="6"/>
        <v>#DIV/0!</v>
      </c>
      <c r="P15" s="337">
        <f>SUM('PRINCIPALES MERCADOS I'!P15,D15,F15,H15,J15,L15,N15,)</f>
        <v>12970</v>
      </c>
      <c r="Q15" s="336">
        <f t="shared" si="1"/>
        <v>3.0294989577776136E-3</v>
      </c>
      <c r="R15" s="274">
        <v>16</v>
      </c>
      <c r="S15" s="482">
        <v>14</v>
      </c>
    </row>
    <row r="16" spans="1:19">
      <c r="B16" s="268">
        <v>6</v>
      </c>
      <c r="C16" s="268" t="s">
        <v>22</v>
      </c>
      <c r="D16" s="234">
        <v>23491</v>
      </c>
      <c r="E16" s="336">
        <f t="shared" si="0"/>
        <v>5.0308175319418683E-2</v>
      </c>
      <c r="F16" s="234">
        <v>28069</v>
      </c>
      <c r="G16" s="336">
        <f t="shared" si="2"/>
        <v>6.7652120259723988E-2</v>
      </c>
      <c r="H16" s="234">
        <v>19668</v>
      </c>
      <c r="I16" s="336">
        <f t="shared" si="3"/>
        <v>6.3911509140892581E-2</v>
      </c>
      <c r="J16" s="234">
        <v>13530</v>
      </c>
      <c r="K16" s="336">
        <f t="shared" si="4"/>
        <v>3.9598338801396626E-2</v>
      </c>
      <c r="L16" s="234">
        <v>9864</v>
      </c>
      <c r="M16" s="336">
        <f t="shared" si="5"/>
        <v>2.6397340997768109E-2</v>
      </c>
      <c r="N16" s="234"/>
      <c r="O16" s="361" t="e">
        <f t="shared" si="6"/>
        <v>#DIV/0!</v>
      </c>
      <c r="P16" s="337">
        <f>SUM('PRINCIPALES MERCADOS I'!P16,D16,F16,H16,J16,L16,N16,)</f>
        <v>151445</v>
      </c>
      <c r="Q16" s="336">
        <f t="shared" si="1"/>
        <v>3.5374130274528195E-2</v>
      </c>
      <c r="R16" s="274">
        <v>5</v>
      </c>
      <c r="S16" s="482">
        <v>6</v>
      </c>
    </row>
    <row r="17" spans="2:19">
      <c r="B17" s="268">
        <v>7</v>
      </c>
      <c r="C17" s="268" t="s">
        <v>24</v>
      </c>
      <c r="D17" s="234">
        <v>5484</v>
      </c>
      <c r="E17" s="336">
        <f t="shared" si="0"/>
        <v>1.1744499316831641E-2</v>
      </c>
      <c r="F17" s="234">
        <v>6979</v>
      </c>
      <c r="G17" s="336">
        <f t="shared" si="2"/>
        <v>1.6820839619958446E-2</v>
      </c>
      <c r="H17" s="234">
        <v>2959</v>
      </c>
      <c r="I17" s="336">
        <f t="shared" si="3"/>
        <v>9.6153221246644879E-3</v>
      </c>
      <c r="J17" s="234">
        <v>4273</v>
      </c>
      <c r="K17" s="336">
        <f t="shared" si="4"/>
        <v>1.2505816829147655E-2</v>
      </c>
      <c r="L17" s="234">
        <v>5714</v>
      </c>
      <c r="M17" s="336">
        <f t="shared" si="5"/>
        <v>1.5291403736947179E-2</v>
      </c>
      <c r="N17" s="234"/>
      <c r="O17" s="361" t="e">
        <f t="shared" si="6"/>
        <v>#DIV/0!</v>
      </c>
      <c r="P17" s="337">
        <f>SUM('PRINCIPALES MERCADOS I'!P17,D17,F17,H17,J17,L17,N17,)</f>
        <v>71721</v>
      </c>
      <c r="Q17" s="336">
        <f t="shared" si="1"/>
        <v>1.6752405146551137E-2</v>
      </c>
      <c r="R17" s="274">
        <v>9</v>
      </c>
      <c r="S17" s="482">
        <v>9</v>
      </c>
    </row>
    <row r="18" spans="2:19">
      <c r="B18" s="268">
        <v>8</v>
      </c>
      <c r="C18" s="268" t="s">
        <v>25</v>
      </c>
      <c r="D18" s="234">
        <v>29355</v>
      </c>
      <c r="E18" s="336">
        <f t="shared" si="0"/>
        <v>6.2866480205250333E-2</v>
      </c>
      <c r="F18" s="234">
        <v>30890</v>
      </c>
      <c r="G18" s="336">
        <f t="shared" si="2"/>
        <v>7.4451316214431365E-2</v>
      </c>
      <c r="H18" s="234">
        <v>30382</v>
      </c>
      <c r="I18" s="336">
        <f t="shared" si="3"/>
        <v>9.8726839064398941E-2</v>
      </c>
      <c r="J18" s="234">
        <v>28675</v>
      </c>
      <c r="K18" s="336">
        <f t="shared" si="4"/>
        <v>8.3923308583152126E-2</v>
      </c>
      <c r="L18" s="234">
        <v>25743</v>
      </c>
      <c r="M18" s="336">
        <f t="shared" si="5"/>
        <v>6.8891600700075467E-2</v>
      </c>
      <c r="N18" s="234"/>
      <c r="O18" s="361" t="e">
        <f t="shared" si="6"/>
        <v>#DIV/0!</v>
      </c>
      <c r="P18" s="337">
        <f>SUM('PRINCIPALES MERCADOS I'!P18,D18,F18,H18,J18,L18,N18,)</f>
        <v>280939</v>
      </c>
      <c r="Q18" s="336">
        <f t="shared" si="1"/>
        <v>6.5621002906637235E-2</v>
      </c>
      <c r="R18" s="274">
        <v>4</v>
      </c>
      <c r="S18" s="482">
        <v>4</v>
      </c>
    </row>
    <row r="19" spans="2:19">
      <c r="B19" s="268">
        <v>9</v>
      </c>
      <c r="C19" s="268" t="s">
        <v>26</v>
      </c>
      <c r="D19" s="234">
        <v>3726</v>
      </c>
      <c r="E19" s="336">
        <f t="shared" si="0"/>
        <v>7.9795777634053058E-3</v>
      </c>
      <c r="F19" s="234">
        <v>2988</v>
      </c>
      <c r="G19" s="336">
        <f t="shared" si="2"/>
        <v>7.2017006425613758E-3</v>
      </c>
      <c r="H19" s="234">
        <v>3674</v>
      </c>
      <c r="I19" s="336">
        <f t="shared" si="3"/>
        <v>1.1938727099025794E-2</v>
      </c>
      <c r="J19" s="234">
        <v>3126</v>
      </c>
      <c r="K19" s="336">
        <f t="shared" si="4"/>
        <v>9.14888448582157E-3</v>
      </c>
      <c r="L19" s="234">
        <v>2490</v>
      </c>
      <c r="M19" s="336">
        <f t="shared" si="5"/>
        <v>6.6635623564925573E-3</v>
      </c>
      <c r="N19" s="234"/>
      <c r="O19" s="361" t="e">
        <f t="shared" si="6"/>
        <v>#DIV/0!</v>
      </c>
      <c r="P19" s="337">
        <f>SUM('PRINCIPALES MERCADOS I'!P19,D19,F19,H19,J19,L19,N19,)</f>
        <v>34166</v>
      </c>
      <c r="Q19" s="336">
        <f t="shared" si="1"/>
        <v>7.9804056585528107E-3</v>
      </c>
      <c r="R19" s="274">
        <v>12</v>
      </c>
      <c r="S19" s="482">
        <v>11</v>
      </c>
    </row>
    <row r="20" spans="2:19">
      <c r="B20" s="268">
        <v>10</v>
      </c>
      <c r="C20" s="268" t="s">
        <v>27</v>
      </c>
      <c r="D20" s="234">
        <v>11041</v>
      </c>
      <c r="E20" s="336">
        <f t="shared" si="0"/>
        <v>2.3645334966655388E-2</v>
      </c>
      <c r="F20" s="234">
        <v>13029</v>
      </c>
      <c r="G20" s="336">
        <f t="shared" si="2"/>
        <v>3.1402596275747041E-2</v>
      </c>
      <c r="H20" s="234">
        <v>6824</v>
      </c>
      <c r="I20" s="336">
        <f t="shared" si="3"/>
        <v>2.2174707056002184E-2</v>
      </c>
      <c r="J20" s="234">
        <v>5613</v>
      </c>
      <c r="K20" s="336">
        <f t="shared" si="4"/>
        <v>1.6427603524925297E-2</v>
      </c>
      <c r="L20" s="234">
        <v>6572</v>
      </c>
      <c r="M20" s="336">
        <f t="shared" si="5"/>
        <v>1.758752281400365E-2</v>
      </c>
      <c r="N20" s="234"/>
      <c r="O20" s="361" t="e">
        <f t="shared" si="6"/>
        <v>#DIV/0!</v>
      </c>
      <c r="P20" s="337">
        <f>SUM('PRINCIPALES MERCADOS I'!P20,D20,F20,H20,J20,L20,N20,)</f>
        <v>81951</v>
      </c>
      <c r="Q20" s="336">
        <f t="shared" si="1"/>
        <v>1.9141902011475191E-2</v>
      </c>
      <c r="R20" s="274">
        <v>8</v>
      </c>
      <c r="S20" s="482">
        <v>8</v>
      </c>
    </row>
    <row r="21" spans="2:19">
      <c r="B21" s="268">
        <v>11</v>
      </c>
      <c r="C21" s="268" t="s">
        <v>107</v>
      </c>
      <c r="D21" s="234">
        <v>316</v>
      </c>
      <c r="E21" s="336">
        <f t="shared" si="0"/>
        <v>6.7674357843158252E-4</v>
      </c>
      <c r="F21" s="234">
        <v>349</v>
      </c>
      <c r="G21" s="336">
        <f t="shared" si="2"/>
        <v>8.4116249138350746E-4</v>
      </c>
      <c r="H21" s="234">
        <v>233</v>
      </c>
      <c r="I21" s="336">
        <f t="shared" si="3"/>
        <v>7.5713756507158692E-4</v>
      </c>
      <c r="J21" s="234">
        <v>1171</v>
      </c>
      <c r="K21" s="336">
        <f t="shared" si="4"/>
        <v>3.4271732990713562E-3</v>
      </c>
      <c r="L21" s="234">
        <v>1696</v>
      </c>
      <c r="M21" s="336">
        <f t="shared" si="5"/>
        <v>4.5387155649041682E-3</v>
      </c>
      <c r="N21" s="234"/>
      <c r="O21" s="361" t="e">
        <f t="shared" si="6"/>
        <v>#DIV/0!</v>
      </c>
      <c r="P21" s="337">
        <f>SUM('PRINCIPALES MERCADOS I'!P21,D21,F21,H21,J21,L21,N21,)</f>
        <v>10878</v>
      </c>
      <c r="Q21" s="336">
        <f t="shared" si="1"/>
        <v>2.5408550241098598E-3</v>
      </c>
      <c r="R21" s="274">
        <v>10</v>
      </c>
      <c r="S21" s="482">
        <v>15</v>
      </c>
    </row>
    <row r="22" spans="2:19">
      <c r="B22" s="268">
        <v>12</v>
      </c>
      <c r="C22" s="268" t="s">
        <v>30</v>
      </c>
      <c r="D22" s="234">
        <v>318</v>
      </c>
      <c r="E22" s="336">
        <f t="shared" si="0"/>
        <v>6.8102676563684564E-4</v>
      </c>
      <c r="F22" s="234">
        <v>67</v>
      </c>
      <c r="G22" s="336">
        <f t="shared" si="2"/>
        <v>1.6148391668393983E-4</v>
      </c>
      <c r="H22" s="234">
        <v>91</v>
      </c>
      <c r="I22" s="336">
        <f t="shared" si="3"/>
        <v>2.9570608764598456E-4</v>
      </c>
      <c r="J22" s="234">
        <v>266</v>
      </c>
      <c r="K22" s="336">
        <f t="shared" si="4"/>
        <v>7.7850392617675557E-4</v>
      </c>
      <c r="L22" s="234">
        <v>2075</v>
      </c>
      <c r="M22" s="336">
        <f t="shared" si="5"/>
        <v>5.5529686304104644E-3</v>
      </c>
      <c r="N22" s="234"/>
      <c r="O22" s="361" t="e">
        <f t="shared" si="6"/>
        <v>#DIV/0!</v>
      </c>
      <c r="P22" s="337">
        <f>SUM('PRINCIPALES MERCADOS I'!P22,D22,F22,H22,J22,L22,N22,)</f>
        <v>10187</v>
      </c>
      <c r="Q22" s="336">
        <f t="shared" si="1"/>
        <v>2.3794530364595647E-3</v>
      </c>
      <c r="R22" s="274">
        <v>14</v>
      </c>
      <c r="S22" s="482">
        <v>16</v>
      </c>
    </row>
    <row r="23" spans="2:19">
      <c r="B23" s="268">
        <v>13</v>
      </c>
      <c r="C23" s="268" t="s">
        <v>31</v>
      </c>
      <c r="D23" s="234">
        <v>934</v>
      </c>
      <c r="E23" s="336">
        <f t="shared" si="0"/>
        <v>2.0002484248579054E-3</v>
      </c>
      <c r="F23" s="234">
        <v>321</v>
      </c>
      <c r="G23" s="336">
        <f t="shared" si="2"/>
        <v>7.7367667545589082E-4</v>
      </c>
      <c r="H23" s="234">
        <v>467</v>
      </c>
      <c r="I23" s="336">
        <f t="shared" si="3"/>
        <v>1.517524647589833E-3</v>
      </c>
      <c r="J23" s="234">
        <v>429</v>
      </c>
      <c r="K23" s="336">
        <f t="shared" si="4"/>
        <v>1.2555570839467222E-3</v>
      </c>
      <c r="L23" s="234">
        <v>845</v>
      </c>
      <c r="M23" s="336">
        <f t="shared" si="5"/>
        <v>2.2613293940707676E-3</v>
      </c>
      <c r="N23" s="234"/>
      <c r="O23" s="361" t="e">
        <f t="shared" si="6"/>
        <v>#DIV/0!</v>
      </c>
      <c r="P23" s="337">
        <f>SUM('PRINCIPALES MERCADOS I'!P23,D23,F23,H23,J23,L23,N23,)</f>
        <v>9017</v>
      </c>
      <c r="Q23" s="336">
        <f t="shared" si="1"/>
        <v>2.1061674712629717E-3</v>
      </c>
      <c r="R23" s="274">
        <v>17</v>
      </c>
      <c r="S23" s="482">
        <v>17</v>
      </c>
    </row>
    <row r="24" spans="2:19">
      <c r="B24" s="268">
        <v>14</v>
      </c>
      <c r="C24" s="268" t="s">
        <v>100</v>
      </c>
      <c r="D24" s="234">
        <v>16636</v>
      </c>
      <c r="E24" s="336">
        <f t="shared" si="0"/>
        <v>3.5627551173379138E-2</v>
      </c>
      <c r="F24" s="234">
        <v>12888</v>
      </c>
      <c r="G24" s="336">
        <f t="shared" si="2"/>
        <v>3.106275698839726E-2</v>
      </c>
      <c r="H24" s="234">
        <v>13541</v>
      </c>
      <c r="I24" s="336">
        <f t="shared" si="3"/>
        <v>4.4001715745211833E-2</v>
      </c>
      <c r="J24" s="234">
        <v>13411</v>
      </c>
      <c r="K24" s="336">
        <f t="shared" si="4"/>
        <v>3.9250060729159653E-2</v>
      </c>
      <c r="L24" s="234">
        <v>12472</v>
      </c>
      <c r="M24" s="336">
        <f t="shared" si="5"/>
        <v>3.3376686630592442E-2</v>
      </c>
      <c r="N24" s="234"/>
      <c r="O24" s="361" t="e">
        <f t="shared" si="6"/>
        <v>#DIV/0!</v>
      </c>
      <c r="P24" s="337">
        <f>SUM('PRINCIPALES MERCADOS I'!P24,D24,F24,H24,J24,L24,N24,)</f>
        <v>153963</v>
      </c>
      <c r="Q24" s="336">
        <f t="shared" si="1"/>
        <v>3.5962278183216248E-2</v>
      </c>
      <c r="R24" s="274">
        <v>7</v>
      </c>
      <c r="S24" s="482">
        <v>5</v>
      </c>
    </row>
    <row r="25" spans="2:19">
      <c r="B25" s="268">
        <v>15</v>
      </c>
      <c r="C25" s="268" t="s">
        <v>105</v>
      </c>
      <c r="D25" s="234">
        <v>2424</v>
      </c>
      <c r="E25" s="336">
        <f t="shared" si="0"/>
        <v>5.1912228927789746E-3</v>
      </c>
      <c r="F25" s="234">
        <v>1687</v>
      </c>
      <c r="G25" s="336">
        <f t="shared" si="2"/>
        <v>4.0660204096389027E-3</v>
      </c>
      <c r="H25" s="234">
        <v>1424</v>
      </c>
      <c r="I25" s="336">
        <f t="shared" si="3"/>
        <v>4.6273128440426593E-3</v>
      </c>
      <c r="J25" s="234">
        <v>1339</v>
      </c>
      <c r="K25" s="336">
        <f t="shared" si="4"/>
        <v>3.918859989288254E-3</v>
      </c>
      <c r="L25" s="234">
        <v>1363</v>
      </c>
      <c r="M25" s="336">
        <f t="shared" si="5"/>
        <v>3.6475644545780547E-3</v>
      </c>
      <c r="N25" s="234"/>
      <c r="O25" s="361" t="e">
        <f t="shared" si="6"/>
        <v>#DIV/0!</v>
      </c>
      <c r="P25" s="337">
        <f>SUM('PRINCIPALES MERCADOS I'!P25,D25,F25,H25,J25,L25,N25,)</f>
        <v>21601</v>
      </c>
      <c r="Q25" s="336">
        <f t="shared" si="1"/>
        <v>5.0455055502663252E-3</v>
      </c>
      <c r="R25" s="274">
        <v>15</v>
      </c>
      <c r="S25" s="482">
        <v>13</v>
      </c>
    </row>
    <row r="26" spans="2:19">
      <c r="B26" s="268">
        <v>16</v>
      </c>
      <c r="C26" s="268" t="s">
        <v>108</v>
      </c>
      <c r="D26" s="234">
        <v>6123</v>
      </c>
      <c r="E26" s="336">
        <f t="shared" si="0"/>
        <v>1.3112977628913227E-2</v>
      </c>
      <c r="F26" s="234">
        <v>4882</v>
      </c>
      <c r="G26" s="336">
        <f t="shared" si="2"/>
        <v>1.1766634048522302E-2</v>
      </c>
      <c r="H26" s="234">
        <v>5240</v>
      </c>
      <c r="I26" s="336">
        <f t="shared" si="3"/>
        <v>1.7027471420494055E-2</v>
      </c>
      <c r="J26" s="234">
        <v>4498</v>
      </c>
      <c r="K26" s="336">
        <f t="shared" si="4"/>
        <v>1.3164325789259572E-2</v>
      </c>
      <c r="L26" s="234">
        <v>3000</v>
      </c>
      <c r="M26" s="336">
        <f t="shared" si="5"/>
        <v>8.0283883813163353E-3</v>
      </c>
      <c r="N26" s="234"/>
      <c r="O26" s="361" t="e">
        <f t="shared" si="6"/>
        <v>#DIV/0!</v>
      </c>
      <c r="P26" s="337">
        <f>SUM('PRINCIPALES MERCADOS I'!P26,D26,F26,H26,J26,L26,N26,)</f>
        <v>45357</v>
      </c>
      <c r="Q26" s="336">
        <f t="shared" si="1"/>
        <v>1.0594370410787913E-2</v>
      </c>
      <c r="R26" s="274">
        <v>11</v>
      </c>
      <c r="S26" s="482">
        <v>10</v>
      </c>
    </row>
    <row r="27" spans="2:19">
      <c r="B27" s="268">
        <v>17</v>
      </c>
      <c r="C27" s="268" t="s">
        <v>111</v>
      </c>
      <c r="D27" s="234">
        <v>2721</v>
      </c>
      <c r="E27" s="336">
        <f t="shared" si="0"/>
        <v>5.8272761927605568E-3</v>
      </c>
      <c r="F27" s="234">
        <v>2783</v>
      </c>
      <c r="G27" s="336">
        <f t="shared" si="2"/>
        <v>6.7076080616627542E-3</v>
      </c>
      <c r="H27" s="234">
        <v>2617</v>
      </c>
      <c r="I27" s="336">
        <f t="shared" si="3"/>
        <v>8.5039871579070513E-3</v>
      </c>
      <c r="J27" s="234">
        <v>3601</v>
      </c>
      <c r="K27" s="336">
        <f t="shared" si="4"/>
        <v>1.0539070068280063E-2</v>
      </c>
      <c r="L27" s="234">
        <v>1943</v>
      </c>
      <c r="M27" s="336">
        <f>L27/$L$34</f>
        <v>5.1997195416325463E-3</v>
      </c>
      <c r="N27" s="234"/>
      <c r="O27" s="361" t="e">
        <f t="shared" si="6"/>
        <v>#DIV/0!</v>
      </c>
      <c r="P27" s="337">
        <f>SUM('PRINCIPALES MERCADOS I'!P27,D27,F27,H27,J27,L27,N27,)</f>
        <v>26614</v>
      </c>
      <c r="Q27" s="336">
        <f t="shared" si="1"/>
        <v>6.2164290873009571E-3</v>
      </c>
      <c r="R27" s="274">
        <v>13</v>
      </c>
      <c r="S27" s="482">
        <v>12</v>
      </c>
    </row>
    <row r="28" spans="2:19">
      <c r="B28" s="58"/>
      <c r="C28" s="58"/>
      <c r="D28" s="57"/>
      <c r="E28" s="54"/>
      <c r="F28" s="57"/>
      <c r="G28" s="54"/>
      <c r="H28" s="58"/>
      <c r="I28" s="54"/>
      <c r="J28" s="58"/>
      <c r="K28" s="54"/>
      <c r="L28" s="57"/>
      <c r="M28" s="54"/>
      <c r="N28" s="59"/>
      <c r="O28" s="60"/>
      <c r="P28" s="31"/>
      <c r="Q28" s="31"/>
    </row>
    <row r="29" spans="2:19">
      <c r="B29" s="58"/>
      <c r="C29" s="58"/>
      <c r="D29" s="57"/>
      <c r="E29" s="54"/>
      <c r="F29" s="57"/>
      <c r="G29" s="54"/>
      <c r="H29" s="58"/>
      <c r="I29" s="54"/>
      <c r="J29" s="58"/>
      <c r="K29" s="54"/>
      <c r="L29" s="57"/>
      <c r="M29" s="54"/>
      <c r="N29" s="59"/>
      <c r="O29" s="60"/>
      <c r="P29" s="31"/>
      <c r="Q29" s="31"/>
    </row>
    <row r="30" spans="2:19">
      <c r="B30" s="58"/>
      <c r="C30" s="58"/>
      <c r="D30" s="57"/>
      <c r="E30" s="54"/>
      <c r="F30" s="57"/>
      <c r="G30" s="54"/>
      <c r="H30" s="58"/>
      <c r="I30" s="54"/>
      <c r="J30" s="58"/>
      <c r="K30" s="54"/>
      <c r="L30" s="57"/>
      <c r="M30" s="54"/>
      <c r="N30" s="59"/>
      <c r="O30" s="60"/>
      <c r="P30" s="31"/>
      <c r="Q30" s="31"/>
    </row>
    <row r="31" spans="2:19">
      <c r="B31" s="58"/>
      <c r="C31" s="58"/>
      <c r="D31" s="57"/>
      <c r="E31" s="54"/>
      <c r="F31" s="57"/>
      <c r="G31" s="54"/>
      <c r="H31" s="58"/>
      <c r="I31" s="54"/>
      <c r="J31" s="58"/>
      <c r="K31" s="54"/>
      <c r="L31" s="57"/>
      <c r="M31" s="54"/>
      <c r="N31" s="59"/>
      <c r="O31" s="60"/>
      <c r="P31" s="31"/>
    </row>
    <row r="32" spans="2:19">
      <c r="B32" s="58"/>
      <c r="C32" s="58"/>
      <c r="D32" s="57"/>
      <c r="E32" s="54"/>
      <c r="F32" s="57"/>
      <c r="G32" s="54"/>
      <c r="H32" s="58"/>
      <c r="I32" s="54"/>
      <c r="J32" s="58"/>
      <c r="K32" s="54"/>
      <c r="L32" s="57"/>
      <c r="M32" s="54"/>
      <c r="N32" s="59"/>
      <c r="O32" s="60"/>
      <c r="P32" s="31"/>
      <c r="Q32" s="31"/>
    </row>
    <row r="33" spans="2:19">
      <c r="B33" s="58"/>
      <c r="C33" s="58"/>
      <c r="D33" s="57"/>
      <c r="E33" s="54"/>
      <c r="F33" s="57"/>
      <c r="G33" s="54"/>
      <c r="H33" s="58"/>
      <c r="I33" s="54"/>
      <c r="J33" s="58"/>
      <c r="K33" s="54"/>
      <c r="L33" s="57"/>
      <c r="M33" s="54"/>
      <c r="N33" s="59"/>
      <c r="O33" s="60"/>
      <c r="P33" s="31"/>
      <c r="Q33" s="31"/>
    </row>
    <row r="34" spans="2:19">
      <c r="B34" s="392"/>
      <c r="C34" s="392" t="s">
        <v>161</v>
      </c>
      <c r="D34" s="393">
        <v>466942</v>
      </c>
      <c r="E34" s="394">
        <f>SUM(E11:E27)</f>
        <v>0.96621421932488416</v>
      </c>
      <c r="F34" s="393">
        <v>414902</v>
      </c>
      <c r="G34" s="394">
        <f>SUM(G11:G27)</f>
        <v>0.9617620546538701</v>
      </c>
      <c r="H34" s="393">
        <v>307738</v>
      </c>
      <c r="I34" s="394">
        <f>SUM(I11:I27)</f>
        <v>0.93290071424393473</v>
      </c>
      <c r="J34" s="393">
        <v>341681</v>
      </c>
      <c r="K34" s="394">
        <f>SUM(K11:K27)</f>
        <v>0.9523795587111954</v>
      </c>
      <c r="L34" s="393">
        <v>373674</v>
      </c>
      <c r="M34" s="394">
        <f>SUM(M11:M27)</f>
        <v>0.95669219694171936</v>
      </c>
      <c r="N34" s="465"/>
      <c r="O34" s="464" t="e">
        <f>SUM(O11:O27)</f>
        <v>#DIV/0!</v>
      </c>
      <c r="P34" s="393">
        <f>SUM('PRINCIPALES MERCADOS I'!P34,D34,F34,H34,J34,L34,N34,)</f>
        <v>4281236</v>
      </c>
      <c r="Q34" s="394">
        <f>SUM(Q11:Q27)</f>
        <v>0.96012833677003562</v>
      </c>
      <c r="R34" s="9"/>
      <c r="S34" s="9"/>
    </row>
    <row r="35" spans="2:19">
      <c r="B35" s="5"/>
      <c r="D35" s="5"/>
      <c r="F35" s="5"/>
      <c r="G35" s="5"/>
      <c r="H35" s="5"/>
      <c r="I35" s="5"/>
      <c r="J35" s="5"/>
      <c r="K35" s="5"/>
      <c r="M35" s="5"/>
      <c r="N35" s="5"/>
      <c r="P35" s="55"/>
      <c r="Q35" s="55"/>
    </row>
    <row r="37" spans="2:19">
      <c r="C37" s="7" t="s">
        <v>279</v>
      </c>
    </row>
  </sheetData>
  <mergeCells count="10">
    <mergeCell ref="S7:S8"/>
    <mergeCell ref="R7:R8"/>
    <mergeCell ref="B7:C8"/>
    <mergeCell ref="P7:Q7"/>
    <mergeCell ref="N7:O7"/>
    <mergeCell ref="D7:E7"/>
    <mergeCell ref="F7:G7"/>
    <mergeCell ref="H7:I7"/>
    <mergeCell ref="J7:K7"/>
    <mergeCell ref="L7:M7"/>
  </mergeCells>
  <phoneticPr fontId="0" type="noConversion"/>
  <pageMargins left="0" right="0" top="0" bottom="0.82677165354330717" header="0" footer="0.9055118110236221"/>
  <pageSetup scale="91" orientation="landscape" r:id="rId1"/>
  <headerFooter alignWithMargins="0">
    <oddFooter>&amp;CBARÓMETRO TURÍSTICO DE LA RIVIERA MAYA
FIDEICOMISO DE PROMOCIÓN TURÍSTICA DE LA RIVIERA MAYA&amp;R17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L40"/>
  <sheetViews>
    <sheetView showGridLines="0" workbookViewId="0">
      <selection activeCell="M30" sqref="M30"/>
    </sheetView>
  </sheetViews>
  <sheetFormatPr baseColWidth="10" defaultRowHeight="12.75"/>
  <sheetData>
    <row r="3" spans="2:12" ht="23.25">
      <c r="G3" s="4" t="s">
        <v>123</v>
      </c>
    </row>
    <row r="4" spans="2:12" ht="23.25">
      <c r="G4" s="4"/>
    </row>
    <row r="5" spans="2:12" ht="23.25">
      <c r="G5" s="4" t="s">
        <v>425</v>
      </c>
    </row>
    <row r="6" spans="2:12">
      <c r="B6" s="1"/>
      <c r="C6" s="1"/>
      <c r="D6" s="1"/>
      <c r="E6" s="1"/>
      <c r="F6" s="1"/>
      <c r="G6" s="5"/>
      <c r="H6" s="1"/>
      <c r="I6" s="1"/>
      <c r="J6" s="1"/>
      <c r="L6" s="1"/>
    </row>
    <row r="7" spans="2:12" ht="23.25">
      <c r="C7" s="1"/>
      <c r="D7" s="1"/>
      <c r="E7" s="1"/>
      <c r="F7" s="1"/>
      <c r="G7" s="6" t="s">
        <v>378</v>
      </c>
      <c r="H7" s="1"/>
      <c r="I7" s="1"/>
      <c r="J7" s="1"/>
    </row>
    <row r="8" spans="2:12">
      <c r="C8" s="1"/>
      <c r="D8" s="1"/>
      <c r="E8" s="1"/>
      <c r="F8" s="1"/>
      <c r="G8" s="3"/>
      <c r="H8" s="1"/>
      <c r="I8" s="1"/>
      <c r="J8" s="1"/>
    </row>
    <row r="9" spans="2:12">
      <c r="C9" s="1"/>
      <c r="D9" s="1"/>
      <c r="E9" s="1"/>
      <c r="F9" s="1"/>
      <c r="G9" s="1"/>
      <c r="H9" s="1"/>
      <c r="I9" s="1"/>
      <c r="J9" s="1"/>
    </row>
    <row r="39" spans="2:2">
      <c r="B39" s="23" t="s">
        <v>430</v>
      </c>
    </row>
    <row r="40" spans="2:2">
      <c r="B40" s="2"/>
    </row>
  </sheetData>
  <phoneticPr fontId="6" type="noConversion"/>
  <pageMargins left="0.47244094488188981" right="0" top="0.27559055118110237" bottom="0.35433070866141736" header="0" footer="0.51181102362204722"/>
  <pageSetup scale="97" orientation="landscape" r:id="rId1"/>
  <headerFooter alignWithMargins="0">
    <oddFooter>&amp;CBARÓMETRO TURÍSTICO DE LA RIVIERA MAYA
FIDEICOMISO DE PROMOCIÓN TURÍSTICA DE LA RIVIERA MAYA&amp;R18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19"/>
  <dimension ref="A2:Q42"/>
  <sheetViews>
    <sheetView showGridLines="0" workbookViewId="0">
      <selection activeCell="M42" sqref="M42"/>
    </sheetView>
  </sheetViews>
  <sheetFormatPr baseColWidth="10" defaultRowHeight="12.75"/>
  <cols>
    <col min="1" max="1" width="1.7109375" style="7" customWidth="1"/>
    <col min="2" max="2" width="17.85546875" style="7" customWidth="1"/>
    <col min="3" max="3" width="10.140625" style="7" customWidth="1"/>
    <col min="4" max="4" width="8" style="7" bestFit="1" customWidth="1"/>
    <col min="5" max="5" width="10.42578125" style="7" bestFit="1" customWidth="1"/>
    <col min="6" max="6" width="8" style="7" bestFit="1" customWidth="1"/>
    <col min="7" max="7" width="10.42578125" style="7" bestFit="1" customWidth="1"/>
    <col min="8" max="8" width="8.28515625" style="7" bestFit="1" customWidth="1"/>
    <col min="9" max="9" width="10.42578125" style="7" bestFit="1" customWidth="1"/>
    <col min="10" max="10" width="8" style="7" bestFit="1" customWidth="1"/>
    <col min="11" max="11" width="10" style="7" customWidth="1"/>
    <col min="12" max="12" width="8.140625" style="7" bestFit="1" customWidth="1"/>
    <col min="13" max="13" width="10" style="7" customWidth="1"/>
    <col min="14" max="14" width="7.5703125" style="7" bestFit="1" customWidth="1"/>
    <col min="15" max="15" width="10.42578125" style="7" bestFit="1" customWidth="1"/>
    <col min="16" max="16" width="8" style="7" bestFit="1" customWidth="1"/>
    <col min="17" max="17" width="7.7109375" style="7" customWidth="1"/>
    <col min="18" max="18" width="7.28515625" style="7" bestFit="1" customWidth="1"/>
    <col min="19" max="16384" width="11.42578125" style="7"/>
  </cols>
  <sheetData>
    <row r="2" spans="1:17" ht="21">
      <c r="D2" s="22"/>
      <c r="E2" s="240"/>
      <c r="F2" s="22"/>
      <c r="G2" s="22"/>
      <c r="H2" s="22"/>
      <c r="I2" s="22"/>
      <c r="J2" s="22"/>
      <c r="K2" s="157" t="s">
        <v>157</v>
      </c>
    </row>
    <row r="3" spans="1:17" ht="21">
      <c r="D3" s="22"/>
      <c r="E3" s="240"/>
      <c r="F3" s="22"/>
      <c r="G3" s="22"/>
      <c r="H3" s="22"/>
      <c r="I3" s="22"/>
      <c r="J3" s="22"/>
      <c r="K3" s="157" t="s">
        <v>122</v>
      </c>
    </row>
    <row r="4" spans="1:17" ht="21">
      <c r="D4" s="22"/>
      <c r="E4" s="240"/>
      <c r="F4" s="22"/>
      <c r="G4" s="22"/>
      <c r="H4" s="22"/>
      <c r="I4" s="22"/>
      <c r="J4" s="22"/>
      <c r="K4" s="157" t="s">
        <v>155</v>
      </c>
    </row>
    <row r="5" spans="1:17" ht="18.75">
      <c r="D5" s="10"/>
      <c r="E5" s="123"/>
      <c r="F5" s="10"/>
      <c r="G5" s="10"/>
      <c r="H5" s="10"/>
      <c r="I5" s="10"/>
      <c r="J5" s="10"/>
      <c r="K5" s="240" t="s">
        <v>377</v>
      </c>
    </row>
    <row r="6" spans="1:17">
      <c r="B6" s="5"/>
      <c r="C6" s="5"/>
      <c r="D6" s="5"/>
      <c r="E6" s="5"/>
      <c r="F6" s="5"/>
      <c r="G6" s="5"/>
      <c r="H6" s="5"/>
      <c r="I6" s="5"/>
      <c r="K6" s="5"/>
    </row>
    <row r="7" spans="1:17" ht="15">
      <c r="A7" s="5"/>
      <c r="B7" s="517" t="s">
        <v>241</v>
      </c>
      <c r="C7" s="557" t="s">
        <v>369</v>
      </c>
      <c r="D7" s="557"/>
      <c r="E7" s="555" t="s">
        <v>370</v>
      </c>
      <c r="F7" s="556"/>
      <c r="G7" s="555" t="s">
        <v>371</v>
      </c>
      <c r="H7" s="556"/>
      <c r="I7" s="555" t="s">
        <v>372</v>
      </c>
      <c r="J7" s="556"/>
      <c r="K7" s="555" t="s">
        <v>373</v>
      </c>
      <c r="L7" s="556"/>
      <c r="M7" s="555" t="s">
        <v>374</v>
      </c>
      <c r="N7" s="556"/>
      <c r="O7" s="517" t="s">
        <v>379</v>
      </c>
      <c r="P7" s="517"/>
      <c r="Q7" s="5"/>
    </row>
    <row r="8" spans="1:17">
      <c r="A8" s="5"/>
      <c r="B8" s="563"/>
      <c r="C8" s="395" t="s">
        <v>156</v>
      </c>
      <c r="D8" s="396" t="s">
        <v>33</v>
      </c>
      <c r="E8" s="395" t="s">
        <v>156</v>
      </c>
      <c r="F8" s="396" t="s">
        <v>33</v>
      </c>
      <c r="G8" s="395" t="s">
        <v>156</v>
      </c>
      <c r="H8" s="396" t="s">
        <v>33</v>
      </c>
      <c r="I8" s="395" t="s">
        <v>156</v>
      </c>
      <c r="J8" s="396" t="s">
        <v>33</v>
      </c>
      <c r="K8" s="395" t="s">
        <v>156</v>
      </c>
      <c r="L8" s="396" t="s">
        <v>33</v>
      </c>
      <c r="M8" s="395" t="s">
        <v>156</v>
      </c>
      <c r="N8" s="396" t="s">
        <v>33</v>
      </c>
      <c r="O8" s="395" t="s">
        <v>156</v>
      </c>
      <c r="P8" s="396" t="s">
        <v>33</v>
      </c>
      <c r="Q8" s="5"/>
    </row>
    <row r="9" spans="1:17">
      <c r="B9" s="56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</row>
    <row r="10" spans="1:17">
      <c r="B10" s="62" t="s">
        <v>145</v>
      </c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9"/>
      <c r="P10" s="9"/>
    </row>
    <row r="11" spans="1:17">
      <c r="B11" s="268" t="s">
        <v>153</v>
      </c>
      <c r="C11" s="234">
        <v>304561</v>
      </c>
      <c r="D11" s="269">
        <f>C11/$C$36</f>
        <v>0.28973662555355251</v>
      </c>
      <c r="E11" s="234">
        <v>310599</v>
      </c>
      <c r="F11" s="269">
        <f>E11/$E$36</f>
        <v>0.30167280341961694</v>
      </c>
      <c r="G11" s="234">
        <v>310572</v>
      </c>
      <c r="H11" s="269">
        <f>G11/$G$36</f>
        <v>0.28607562988829516</v>
      </c>
      <c r="I11" s="234">
        <v>236127</v>
      </c>
      <c r="J11" s="269">
        <f>I11/$I$36</f>
        <v>0.21680730137451681</v>
      </c>
      <c r="K11" s="234">
        <v>136398</v>
      </c>
      <c r="L11" s="269">
        <f>K11/$K$36</f>
        <v>0.12660803378739005</v>
      </c>
      <c r="M11" s="234">
        <v>98242</v>
      </c>
      <c r="N11" s="269">
        <f>M11/$M$36</f>
        <v>9.9463914185772218E-2</v>
      </c>
      <c r="O11" s="234">
        <f>SUM(C11,E11,G11,I11,K11,M11,)</f>
        <v>1396499</v>
      </c>
      <c r="P11" s="270">
        <f>O11/$O$36</f>
        <v>0.22094639803320384</v>
      </c>
    </row>
    <row r="12" spans="1:17">
      <c r="B12" s="268" t="s">
        <v>11</v>
      </c>
      <c r="C12" s="234">
        <v>298737</v>
      </c>
      <c r="D12" s="269">
        <f>C12/$C$36</f>
        <v>0.28419610622499797</v>
      </c>
      <c r="E12" s="234">
        <v>341362</v>
      </c>
      <c r="F12" s="269">
        <f t="shared" ref="F12:F13" si="0">E12/$E$36</f>
        <v>0.33155171626736496</v>
      </c>
      <c r="G12" s="234">
        <v>379643</v>
      </c>
      <c r="H12" s="269">
        <f>G12/$G$36</f>
        <v>0.34969865396005451</v>
      </c>
      <c r="I12" s="234">
        <v>393566</v>
      </c>
      <c r="J12" s="269">
        <f t="shared" ref="J12:J13" si="1">I12/$I$36</f>
        <v>0.36136478408976136</v>
      </c>
      <c r="K12" s="234">
        <v>374304</v>
      </c>
      <c r="L12" s="269">
        <f t="shared" ref="L12:L13" si="2">K12/$K$36</f>
        <v>0.34743833105144689</v>
      </c>
      <c r="M12" s="234">
        <v>404106</v>
      </c>
      <c r="N12" s="269">
        <f t="shared" ref="N12:N13" si="3">M12/$M$36</f>
        <v>0.40913218894114195</v>
      </c>
      <c r="O12" s="234">
        <f>SUM(C12,E12,G12,I12,K12,M12,)</f>
        <v>2191718</v>
      </c>
      <c r="P12" s="270">
        <f>O12/$O$36</f>
        <v>0.34676157849345934</v>
      </c>
    </row>
    <row r="13" spans="1:17">
      <c r="B13" s="268" t="s">
        <v>160</v>
      </c>
      <c r="C13" s="234">
        <v>82529</v>
      </c>
      <c r="D13" s="269">
        <f>C13/$C$36</f>
        <v>7.8511936755885137E-2</v>
      </c>
      <c r="E13" s="234">
        <v>56177</v>
      </c>
      <c r="F13" s="269">
        <f t="shared" si="0"/>
        <v>5.45625487451789E-2</v>
      </c>
      <c r="G13" s="234">
        <v>72405</v>
      </c>
      <c r="H13" s="269">
        <f>G13/$G$36</f>
        <v>6.6694054782987552E-2</v>
      </c>
      <c r="I13" s="234">
        <v>104823</v>
      </c>
      <c r="J13" s="269">
        <f t="shared" si="1"/>
        <v>9.6246476480796248E-2</v>
      </c>
      <c r="K13" s="234">
        <v>136568</v>
      </c>
      <c r="L13" s="269">
        <f t="shared" si="2"/>
        <v>0.12676583203768593</v>
      </c>
      <c r="M13" s="234">
        <v>111302</v>
      </c>
      <c r="N13" s="269">
        <f t="shared" si="3"/>
        <v>0.11268635183225931</v>
      </c>
      <c r="O13" s="234">
        <f>SUM(C13,E13,G13,I13,K13,M13,)</f>
        <v>563804</v>
      </c>
      <c r="P13" s="270">
        <f>O13/$O$36</f>
        <v>8.9201970783160223E-2</v>
      </c>
    </row>
    <row r="14" spans="1:17" s="5" customFormat="1">
      <c r="B14" s="271" t="s">
        <v>34</v>
      </c>
      <c r="C14" s="272">
        <f t="shared" ref="C14:H14" si="4">SUM(C11:C13)</f>
        <v>685827</v>
      </c>
      <c r="D14" s="273">
        <f t="shared" si="4"/>
        <v>0.65244466853443561</v>
      </c>
      <c r="E14" s="272">
        <f t="shared" si="4"/>
        <v>708138</v>
      </c>
      <c r="F14" s="273">
        <f t="shared" si="4"/>
        <v>0.68778706843216075</v>
      </c>
      <c r="G14" s="272">
        <f t="shared" si="4"/>
        <v>762620</v>
      </c>
      <c r="H14" s="273">
        <f t="shared" si="4"/>
        <v>0.70246833863133717</v>
      </c>
      <c r="I14" s="272">
        <f t="shared" ref="I14:J14" si="5">SUM(I11:I13)</f>
        <v>734516</v>
      </c>
      <c r="J14" s="273">
        <f t="shared" si="5"/>
        <v>0.67441856194507444</v>
      </c>
      <c r="K14" s="272">
        <f t="shared" ref="K14:P14" si="6">SUM(K11:K13)</f>
        <v>647270</v>
      </c>
      <c r="L14" s="273">
        <f t="shared" si="6"/>
        <v>0.60081219687652287</v>
      </c>
      <c r="M14" s="272">
        <f t="shared" si="6"/>
        <v>613650</v>
      </c>
      <c r="N14" s="273">
        <f t="shared" si="6"/>
        <v>0.62128245495917345</v>
      </c>
      <c r="O14" s="272">
        <f t="shared" si="6"/>
        <v>4152021</v>
      </c>
      <c r="P14" s="273">
        <f t="shared" si="6"/>
        <v>0.65690994730982344</v>
      </c>
    </row>
    <row r="15" spans="1:17" s="5" customFormat="1">
      <c r="B15" s="58"/>
      <c r="C15" s="63"/>
      <c r="D15" s="64"/>
      <c r="E15" s="63"/>
      <c r="F15" s="64"/>
      <c r="G15" s="63"/>
      <c r="H15" s="64"/>
      <c r="I15" s="63"/>
      <c r="J15" s="64"/>
      <c r="K15" s="63"/>
      <c r="L15" s="64"/>
      <c r="M15" s="63"/>
      <c r="N15" s="64"/>
      <c r="O15" s="65"/>
      <c r="P15" s="54"/>
    </row>
    <row r="16" spans="1:17">
      <c r="B16" s="36" t="s">
        <v>9</v>
      </c>
      <c r="C16" s="65"/>
      <c r="D16" s="64"/>
      <c r="E16" s="65"/>
      <c r="F16" s="64"/>
      <c r="G16" s="65"/>
      <c r="H16" s="64"/>
      <c r="I16" s="65"/>
      <c r="J16" s="64"/>
      <c r="K16" s="65"/>
      <c r="L16" s="64"/>
      <c r="M16" s="65"/>
      <c r="N16" s="64"/>
      <c r="O16" s="65"/>
      <c r="P16" s="54"/>
    </row>
    <row r="17" spans="1:17">
      <c r="B17" s="274" t="s">
        <v>357</v>
      </c>
      <c r="C17" s="234">
        <v>59036</v>
      </c>
      <c r="D17" s="269">
        <f t="shared" ref="D17:D26" si="7">C17/$C$36</f>
        <v>5.6162448331137357E-2</v>
      </c>
      <c r="E17" s="234">
        <v>45690</v>
      </c>
      <c r="F17" s="269">
        <f>E17/$E$36</f>
        <v>4.4376930988967445E-2</v>
      </c>
      <c r="G17" s="234">
        <v>62235</v>
      </c>
      <c r="H17" s="269">
        <f>G17/$G$36</f>
        <v>5.732621365125655E-2</v>
      </c>
      <c r="I17" s="234">
        <v>67891</v>
      </c>
      <c r="J17" s="269">
        <f>I17/$I$36</f>
        <v>6.2336219481962336E-2</v>
      </c>
      <c r="K17" s="234">
        <v>71204</v>
      </c>
      <c r="L17" s="269">
        <f>K17/$K$36</f>
        <v>6.6093333023925005E-2</v>
      </c>
      <c r="M17" s="234">
        <v>37559.000000000007</v>
      </c>
      <c r="N17" s="269">
        <f>M17/$M$36</f>
        <v>3.8026151268331462E-2</v>
      </c>
      <c r="O17" s="234">
        <f t="shared" ref="O17:O26" si="8">SUM(C17,E17,G17,I17,K17,M17,)</f>
        <v>343615</v>
      </c>
      <c r="P17" s="270">
        <f t="shared" ref="P17:P26" si="9">O17/$O$36</f>
        <v>5.4364877139317209E-2</v>
      </c>
    </row>
    <row r="18" spans="1:17">
      <c r="B18" s="274" t="s">
        <v>335</v>
      </c>
      <c r="C18" s="234">
        <v>3798</v>
      </c>
      <c r="D18" s="269">
        <f t="shared" si="7"/>
        <v>3.6131339989440288E-3</v>
      </c>
      <c r="E18" s="234">
        <v>5226</v>
      </c>
      <c r="F18" s="269">
        <f t="shared" ref="F18:F26" si="10">E18/$E$36</f>
        <v>5.0758118045161711E-3</v>
      </c>
      <c r="G18" s="234">
        <v>4079</v>
      </c>
      <c r="H18" s="269">
        <f t="shared" ref="H18:H26" si="11">G18/$G$36</f>
        <v>3.7572688275644812E-3</v>
      </c>
      <c r="I18" s="234">
        <v>3713</v>
      </c>
      <c r="J18" s="269">
        <f t="shared" ref="J18:J26" si="12">I18/$I$36</f>
        <v>3.4092056817034092E-3</v>
      </c>
      <c r="K18" s="234">
        <v>5702</v>
      </c>
      <c r="L18" s="269">
        <f t="shared" ref="L18:L26" si="13">K18/$K$36</f>
        <v>5.2927389599238851E-3</v>
      </c>
      <c r="M18" s="234">
        <v>4818</v>
      </c>
      <c r="N18" s="269">
        <f t="shared" ref="N18:N26" si="14">M18/$M$36</f>
        <v>4.8779253124636157E-3</v>
      </c>
      <c r="O18" s="234">
        <f>SUM(C18,E18,G18,I18,K18,M18,)</f>
        <v>27336</v>
      </c>
      <c r="P18" s="270">
        <f t="shared" si="9"/>
        <v>4.3249517089777078E-3</v>
      </c>
    </row>
    <row r="19" spans="1:17">
      <c r="B19" s="274" t="s">
        <v>336</v>
      </c>
      <c r="C19" s="234">
        <v>20537</v>
      </c>
      <c r="D19" s="269">
        <f t="shared" si="7"/>
        <v>1.9537370441367434E-2</v>
      </c>
      <c r="E19" s="234">
        <v>17336</v>
      </c>
      <c r="F19" s="269">
        <f t="shared" si="10"/>
        <v>1.6837786728490688E-2</v>
      </c>
      <c r="G19" s="234">
        <v>20307</v>
      </c>
      <c r="H19" s="269">
        <f t="shared" si="11"/>
        <v>1.8705285138845774E-2</v>
      </c>
      <c r="I19" s="234">
        <v>26655</v>
      </c>
      <c r="J19" s="269">
        <f t="shared" si="12"/>
        <v>2.4474111889524475E-2</v>
      </c>
      <c r="K19" s="234">
        <v>38599</v>
      </c>
      <c r="L19" s="269">
        <f t="shared" si="13"/>
        <v>3.5828556842178547E-2</v>
      </c>
      <c r="M19" s="234">
        <v>44085</v>
      </c>
      <c r="N19" s="269">
        <f t="shared" si="14"/>
        <v>4.4633320340381588E-2</v>
      </c>
      <c r="O19" s="234">
        <f t="shared" si="8"/>
        <v>167519</v>
      </c>
      <c r="P19" s="270">
        <f t="shared" si="9"/>
        <v>2.65039356649194E-2</v>
      </c>
    </row>
    <row r="20" spans="1:17">
      <c r="B20" s="274" t="s">
        <v>337</v>
      </c>
      <c r="C20" s="234">
        <v>29374</v>
      </c>
      <c r="D20" s="269">
        <f t="shared" si="7"/>
        <v>2.7944233303049473E-2</v>
      </c>
      <c r="E20" s="234">
        <v>34354</v>
      </c>
      <c r="F20" s="269">
        <f t="shared" si="10"/>
        <v>3.3366712348325403E-2</v>
      </c>
      <c r="G20" s="234">
        <v>30982</v>
      </c>
      <c r="H20" s="269">
        <f t="shared" si="11"/>
        <v>2.8538294389704032E-2</v>
      </c>
      <c r="I20" s="234">
        <v>32946</v>
      </c>
      <c r="J20" s="269">
        <f t="shared" si="12"/>
        <v>3.0250387931430249E-2</v>
      </c>
      <c r="K20" s="234">
        <v>26095</v>
      </c>
      <c r="L20" s="269">
        <f t="shared" si="13"/>
        <v>2.4222031420416307E-2</v>
      </c>
      <c r="M20" s="234">
        <v>14656</v>
      </c>
      <c r="N20" s="269">
        <f t="shared" si="14"/>
        <v>1.4838288372658106E-2</v>
      </c>
      <c r="O20" s="234">
        <f t="shared" si="8"/>
        <v>168407</v>
      </c>
      <c r="P20" s="270">
        <f t="shared" si="9"/>
        <v>2.6644430145369068E-2</v>
      </c>
    </row>
    <row r="21" spans="1:17">
      <c r="B21" s="274" t="s">
        <v>338</v>
      </c>
      <c r="C21" s="234">
        <v>77510</v>
      </c>
      <c r="D21" s="269">
        <f t="shared" si="7"/>
        <v>7.3737234401830345E-2</v>
      </c>
      <c r="E21" s="234">
        <v>69970</v>
      </c>
      <c r="F21" s="269">
        <f t="shared" si="10"/>
        <v>6.7959156517794966E-2</v>
      </c>
      <c r="G21" s="234">
        <v>83767</v>
      </c>
      <c r="H21" s="269">
        <f t="shared" si="11"/>
        <v>7.7159876900856558E-2</v>
      </c>
      <c r="I21" s="234">
        <v>125217</v>
      </c>
      <c r="J21" s="269">
        <f t="shared" si="12"/>
        <v>0.11497185775541498</v>
      </c>
      <c r="K21" s="234">
        <v>142596</v>
      </c>
      <c r="L21" s="269">
        <f t="shared" si="13"/>
        <v>0.13236117234817721</v>
      </c>
      <c r="M21" s="234">
        <v>151379</v>
      </c>
      <c r="N21" s="269">
        <f t="shared" si="14"/>
        <v>0.15326182147684303</v>
      </c>
      <c r="O21" s="234">
        <f t="shared" si="8"/>
        <v>650439</v>
      </c>
      <c r="P21" s="270">
        <f t="shared" si="9"/>
        <v>0.10290888442477873</v>
      </c>
    </row>
    <row r="22" spans="1:17">
      <c r="B22" s="274" t="s">
        <v>339</v>
      </c>
      <c r="C22" s="234">
        <v>13567</v>
      </c>
      <c r="D22" s="269">
        <f t="shared" si="7"/>
        <v>1.2906632165264255E-2</v>
      </c>
      <c r="E22" s="234">
        <v>10879</v>
      </c>
      <c r="F22" s="269">
        <f t="shared" si="10"/>
        <v>1.056635220461757E-2</v>
      </c>
      <c r="G22" s="234">
        <v>9529</v>
      </c>
      <c r="H22" s="269">
        <f t="shared" si="11"/>
        <v>8.7774000141853242E-3</v>
      </c>
      <c r="I22" s="234">
        <v>9797</v>
      </c>
      <c r="J22" s="269">
        <f t="shared" si="12"/>
        <v>8.995418277308995E-3</v>
      </c>
      <c r="K22" s="234">
        <v>17492</v>
      </c>
      <c r="L22" s="269">
        <f t="shared" si="13"/>
        <v>1.6236511730443458E-2</v>
      </c>
      <c r="M22" s="234">
        <v>17564</v>
      </c>
      <c r="N22" s="269">
        <f t="shared" si="14"/>
        <v>1.7782457490267942E-2</v>
      </c>
      <c r="O22" s="234">
        <f t="shared" si="8"/>
        <v>78828</v>
      </c>
      <c r="P22" s="270">
        <f t="shared" si="9"/>
        <v>1.2471733000998492E-2</v>
      </c>
    </row>
    <row r="23" spans="1:17">
      <c r="B23" s="274" t="s">
        <v>334</v>
      </c>
      <c r="C23" s="234">
        <v>27745</v>
      </c>
      <c r="D23" s="269">
        <f t="shared" si="7"/>
        <v>2.639452417080097E-2</v>
      </c>
      <c r="E23" s="234">
        <v>23895</v>
      </c>
      <c r="F23" s="269">
        <f t="shared" si="10"/>
        <v>2.3208289909857235E-2</v>
      </c>
      <c r="G23" s="234">
        <v>21371</v>
      </c>
      <c r="H23" s="269">
        <f t="shared" si="11"/>
        <v>1.9685362126472303E-2</v>
      </c>
      <c r="I23" s="234">
        <v>18059</v>
      </c>
      <c r="J23" s="269">
        <f t="shared" si="12"/>
        <v>1.6581428873116581E-2</v>
      </c>
      <c r="K23" s="234">
        <v>23718</v>
      </c>
      <c r="L23" s="269">
        <f t="shared" si="13"/>
        <v>2.2015640591279327E-2</v>
      </c>
      <c r="M23" s="234">
        <v>34232</v>
      </c>
      <c r="N23" s="269">
        <f t="shared" si="14"/>
        <v>3.4657770713211807E-2</v>
      </c>
      <c r="O23" s="234">
        <f t="shared" si="8"/>
        <v>149020</v>
      </c>
      <c r="P23" s="270">
        <f t="shared" si="9"/>
        <v>2.3577125536722931E-2</v>
      </c>
    </row>
    <row r="24" spans="1:17">
      <c r="B24" s="274" t="s">
        <v>340</v>
      </c>
      <c r="C24" s="234">
        <v>18320</v>
      </c>
      <c r="D24" s="269">
        <f t="shared" si="7"/>
        <v>1.7428281953832177E-2</v>
      </c>
      <c r="E24" s="234">
        <v>4638</v>
      </c>
      <c r="F24" s="269">
        <f t="shared" si="10"/>
        <v>4.5047101319070039E-3</v>
      </c>
      <c r="G24" s="234">
        <v>3961</v>
      </c>
      <c r="H24" s="269">
        <f t="shared" si="11"/>
        <v>3.6485760789367271E-3</v>
      </c>
      <c r="I24" s="234">
        <v>1325</v>
      </c>
      <c r="J24" s="269">
        <f t="shared" si="12"/>
        <v>1.2165896925012167E-3</v>
      </c>
      <c r="K24" s="234">
        <v>1731</v>
      </c>
      <c r="L24" s="269">
        <f t="shared" si="13"/>
        <v>1.6067574780126704E-3</v>
      </c>
      <c r="M24" s="234">
        <v>1075</v>
      </c>
      <c r="N24" s="269">
        <f t="shared" si="14"/>
        <v>1.088370633229221E-3</v>
      </c>
      <c r="O24" s="234">
        <f t="shared" si="8"/>
        <v>31050</v>
      </c>
      <c r="P24" s="270">
        <f t="shared" si="9"/>
        <v>4.9125603805881563E-3</v>
      </c>
    </row>
    <row r="25" spans="1:17">
      <c r="B25" s="274" t="s">
        <v>349</v>
      </c>
      <c r="C25" s="234">
        <v>35622</v>
      </c>
      <c r="D25" s="269">
        <f t="shared" si="7"/>
        <v>3.388811461568831E-2</v>
      </c>
      <c r="E25" s="234">
        <v>33253</v>
      </c>
      <c r="F25" s="269">
        <f t="shared" si="10"/>
        <v>3.2297353604205173E-2</v>
      </c>
      <c r="G25" s="234">
        <v>28765</v>
      </c>
      <c r="H25" s="269">
        <f t="shared" si="11"/>
        <v>2.6496160290485977E-2</v>
      </c>
      <c r="I25" s="234">
        <v>3540</v>
      </c>
      <c r="J25" s="269">
        <f t="shared" si="12"/>
        <v>3.2503603860032505E-3</v>
      </c>
      <c r="K25" s="234">
        <v>540</v>
      </c>
      <c r="L25" s="269">
        <f t="shared" si="13"/>
        <v>5.0124150093982785E-4</v>
      </c>
      <c r="M25" s="234">
        <v>530</v>
      </c>
      <c r="N25" s="269">
        <f t="shared" si="14"/>
        <v>5.3659203312696473E-4</v>
      </c>
      <c r="O25" s="234">
        <f t="shared" si="8"/>
        <v>102250</v>
      </c>
      <c r="P25" s="270">
        <f t="shared" si="9"/>
        <v>1.6177433137363573E-2</v>
      </c>
    </row>
    <row r="26" spans="1:17">
      <c r="B26" s="274" t="s">
        <v>341</v>
      </c>
      <c r="C26" s="234">
        <v>6295</v>
      </c>
      <c r="D26" s="269">
        <f t="shared" si="7"/>
        <v>5.9885936080444077E-3</v>
      </c>
      <c r="E26" s="234">
        <v>8158</v>
      </c>
      <c r="F26" s="269">
        <f t="shared" si="10"/>
        <v>7.9235500767782102E-3</v>
      </c>
      <c r="G26" s="234">
        <v>6495</v>
      </c>
      <c r="H26" s="269">
        <f t="shared" si="11"/>
        <v>5.9827067994683266E-3</v>
      </c>
      <c r="I26" s="234">
        <v>4540</v>
      </c>
      <c r="J26" s="269">
        <f t="shared" si="12"/>
        <v>4.1685412860041687E-3</v>
      </c>
      <c r="K26" s="234">
        <v>3413</v>
      </c>
      <c r="L26" s="269">
        <f t="shared" si="13"/>
        <v>3.1680319309400598E-3</v>
      </c>
      <c r="M26" s="234">
        <v>1450</v>
      </c>
      <c r="N26" s="269">
        <f t="shared" si="14"/>
        <v>1.4680348076115074E-3</v>
      </c>
      <c r="O26" s="234">
        <f t="shared" si="8"/>
        <v>30351</v>
      </c>
      <c r="P26" s="270">
        <f t="shared" si="9"/>
        <v>4.8019684415855435E-3</v>
      </c>
    </row>
    <row r="27" spans="1:17">
      <c r="B27" s="271" t="s">
        <v>34</v>
      </c>
      <c r="C27" s="272">
        <f t="shared" ref="C27:H27" si="15">SUM(C17:C26)</f>
        <v>291804</v>
      </c>
      <c r="D27" s="273">
        <f t="shared" si="15"/>
        <v>0.27760056698995877</v>
      </c>
      <c r="E27" s="272">
        <f t="shared" si="15"/>
        <v>253399</v>
      </c>
      <c r="F27" s="273">
        <f t="shared" si="15"/>
        <v>0.24611665431545987</v>
      </c>
      <c r="G27" s="272">
        <f t="shared" si="15"/>
        <v>271491</v>
      </c>
      <c r="H27" s="273">
        <f t="shared" si="15"/>
        <v>0.25007714421777605</v>
      </c>
      <c r="I27" s="272">
        <f t="shared" ref="I27:J27" si="16">SUM(I17:I26)</f>
        <v>293683</v>
      </c>
      <c r="J27" s="273">
        <f t="shared" si="16"/>
        <v>0.26965412125496968</v>
      </c>
      <c r="K27" s="272">
        <f>SUM(K17:K26)</f>
        <v>331090</v>
      </c>
      <c r="L27" s="273">
        <f t="shared" ref="L27:N27" si="17">SUM(L17:L26)</f>
        <v>0.30732601582623625</v>
      </c>
      <c r="M27" s="272">
        <f>SUM(M17:M26)</f>
        <v>307348</v>
      </c>
      <c r="N27" s="273">
        <f t="shared" si="17"/>
        <v>0.31117073244812521</v>
      </c>
      <c r="O27" s="272">
        <f>SUM(O17:O26)</f>
        <v>1748815</v>
      </c>
      <c r="P27" s="273">
        <f>SUM(P17:P25)</f>
        <v>0.27188593113903531</v>
      </c>
    </row>
    <row r="28" spans="1:17">
      <c r="B28" s="58"/>
      <c r="C28" s="63"/>
      <c r="D28" s="64"/>
      <c r="E28" s="63"/>
      <c r="F28" s="64"/>
      <c r="G28" s="63"/>
      <c r="H28" s="64"/>
      <c r="I28" s="63"/>
      <c r="J28" s="64"/>
      <c r="K28" s="63"/>
      <c r="L28" s="64"/>
      <c r="M28" s="63"/>
      <c r="N28" s="64"/>
      <c r="O28" s="65"/>
      <c r="P28" s="54"/>
    </row>
    <row r="29" spans="1:17">
      <c r="B29" s="36" t="s">
        <v>10</v>
      </c>
      <c r="C29" s="65"/>
      <c r="D29" s="64"/>
      <c r="E29" s="65"/>
      <c r="F29" s="64"/>
      <c r="G29" s="65"/>
      <c r="H29" s="64"/>
      <c r="I29" s="65"/>
      <c r="J29" s="64"/>
      <c r="K29" s="65"/>
      <c r="L29" s="64"/>
      <c r="M29" s="65"/>
      <c r="N29" s="64"/>
      <c r="O29" s="65"/>
      <c r="P29" s="54"/>
    </row>
    <row r="30" spans="1:17">
      <c r="A30" s="5"/>
      <c r="B30" s="268" t="s">
        <v>342</v>
      </c>
      <c r="C30" s="234">
        <v>40680</v>
      </c>
      <c r="D30" s="269">
        <f>C30/$C$36</f>
        <v>3.8699918661675381E-2</v>
      </c>
      <c r="E30" s="234">
        <v>42114</v>
      </c>
      <c r="F30" s="269">
        <f>E30/$E$36</f>
        <v>4.0903700408609647E-2</v>
      </c>
      <c r="G30" s="234">
        <v>36893</v>
      </c>
      <c r="H30" s="269">
        <f>G30/$G$36</f>
        <v>3.3983064195963815E-2</v>
      </c>
      <c r="I30" s="234">
        <v>43431</v>
      </c>
      <c r="J30" s="269">
        <f>I30/$I$36</f>
        <v>3.987751466793988E-2</v>
      </c>
      <c r="K30" s="234">
        <v>74696</v>
      </c>
      <c r="L30" s="269">
        <f>K30/$K$36</f>
        <v>6.9334694730002547E-2</v>
      </c>
      <c r="M30" s="234">
        <v>46271</v>
      </c>
      <c r="N30" s="269">
        <f>M30/$M$36</f>
        <v>4.6846509367580731E-2</v>
      </c>
      <c r="O30" s="234">
        <f>SUM(C30,E30,G30,I30,K30,M30,)</f>
        <v>284085</v>
      </c>
      <c r="P30" s="270">
        <f>O30/$O$36</f>
        <v>4.4946367656018886E-2</v>
      </c>
    </row>
    <row r="31" spans="1:17">
      <c r="B31" s="268" t="s">
        <v>343</v>
      </c>
      <c r="C31" s="234">
        <v>15231</v>
      </c>
      <c r="D31" s="269">
        <f>C31/$C$36</f>
        <v>1.44896376877084E-2</v>
      </c>
      <c r="E31" s="234">
        <v>5064</v>
      </c>
      <c r="F31" s="269">
        <f t="shared" ref="F31:F33" si="18">E31/$E$36</f>
        <v>4.9184674661442579E-3</v>
      </c>
      <c r="G31" s="234">
        <v>4703</v>
      </c>
      <c r="H31" s="269">
        <f t="shared" ref="H31:H33" si="19">G31/$G$36</f>
        <v>4.3320508203078586E-3</v>
      </c>
      <c r="I31" s="234">
        <v>4842</v>
      </c>
      <c r="J31" s="269">
        <f t="shared" ref="J31:J33" si="20">I31/$I$36</f>
        <v>4.4458319178044461E-3</v>
      </c>
      <c r="K31" s="234">
        <v>5072</v>
      </c>
      <c r="L31" s="269">
        <f t="shared" ref="L31:L33" si="21">K31/$K$36</f>
        <v>4.7079572088274194E-3</v>
      </c>
      <c r="M31" s="234">
        <v>2740</v>
      </c>
      <c r="N31" s="269">
        <f t="shared" ref="N31:N32" si="22">M31/$M$36</f>
        <v>2.7740795674865725E-3</v>
      </c>
      <c r="O31" s="234">
        <f>SUM(C31,E31,G31,I31,K31,M31,)</f>
        <v>37652</v>
      </c>
      <c r="P31" s="270">
        <f>O31/$O$36</f>
        <v>5.9570925426700562E-3</v>
      </c>
    </row>
    <row r="32" spans="1:17">
      <c r="B32" s="268" t="s">
        <v>344</v>
      </c>
      <c r="C32" s="234">
        <v>9990</v>
      </c>
      <c r="D32" s="269">
        <f>C32/$C$36</f>
        <v>9.5037410872698385E-3</v>
      </c>
      <c r="E32" s="234">
        <v>18349</v>
      </c>
      <c r="F32" s="269">
        <f t="shared" si="18"/>
        <v>1.7821674473989135E-2</v>
      </c>
      <c r="G32" s="234">
        <v>6173</v>
      </c>
      <c r="H32" s="269">
        <f t="shared" si="19"/>
        <v>5.6861045532129303E-3</v>
      </c>
      <c r="I32" s="234">
        <v>9126</v>
      </c>
      <c r="J32" s="269">
        <f t="shared" si="20"/>
        <v>8.3793188934083787E-3</v>
      </c>
      <c r="K32" s="234">
        <v>12826</v>
      </c>
      <c r="L32" s="269">
        <f t="shared" si="21"/>
        <v>1.1905413872322652E-2</v>
      </c>
      <c r="M32" s="234">
        <v>9078</v>
      </c>
      <c r="N32" s="269">
        <f t="shared" si="22"/>
        <v>9.1909103334463886E-3</v>
      </c>
      <c r="O32" s="234">
        <f>SUM(C32,E32,G32,I32,K32,M32,)</f>
        <v>65542</v>
      </c>
      <c r="P32" s="270">
        <f>O32/$O$36</f>
        <v>1.0369695087423797E-2</v>
      </c>
      <c r="Q32" s="5"/>
    </row>
    <row r="33" spans="1:16">
      <c r="A33" s="5"/>
      <c r="B33" s="268" t="s">
        <v>380</v>
      </c>
      <c r="C33" s="234">
        <v>7633</v>
      </c>
      <c r="D33" s="269">
        <f>C33/$C$36</f>
        <v>7.2614670389520202E-3</v>
      </c>
      <c r="E33" s="234">
        <v>2525</v>
      </c>
      <c r="F33" s="269">
        <f t="shared" si="18"/>
        <v>2.4524349036363054E-3</v>
      </c>
      <c r="G33" s="234">
        <v>3749</v>
      </c>
      <c r="H33" s="269">
        <f t="shared" si="19"/>
        <v>3.453297581402118E-3</v>
      </c>
      <c r="I33" s="234">
        <v>3512</v>
      </c>
      <c r="J33" s="269">
        <f t="shared" si="20"/>
        <v>3.2246513208032245E-3</v>
      </c>
      <c r="K33" s="234">
        <v>6371</v>
      </c>
      <c r="L33" s="269">
        <f t="shared" si="21"/>
        <v>5.9137214860882281E-3</v>
      </c>
      <c r="M33" s="234">
        <v>8628</v>
      </c>
      <c r="N33" s="269">
        <f>M33/$M$36</f>
        <v>8.7353133241876452E-3</v>
      </c>
      <c r="O33" s="234">
        <f>SUM(C33,E33,G33,I33,K33,M33,)</f>
        <v>32418</v>
      </c>
      <c r="P33" s="270">
        <f>O33/$O$36</f>
        <v>5.1289978234430548E-3</v>
      </c>
    </row>
    <row r="34" spans="1:16">
      <c r="A34" s="5"/>
      <c r="B34" s="271" t="s">
        <v>34</v>
      </c>
      <c r="C34" s="272">
        <f t="shared" ref="C34:H34" si="23">SUM(C30:C33)</f>
        <v>73534</v>
      </c>
      <c r="D34" s="273">
        <f t="shared" si="23"/>
        <v>6.9954764475605641E-2</v>
      </c>
      <c r="E34" s="272">
        <f t="shared" si="23"/>
        <v>68052</v>
      </c>
      <c r="F34" s="273">
        <f t="shared" si="23"/>
        <v>6.6096277252379348E-2</v>
      </c>
      <c r="G34" s="272">
        <f t="shared" si="23"/>
        <v>51518</v>
      </c>
      <c r="H34" s="273">
        <f t="shared" si="23"/>
        <v>4.7454517150886721E-2</v>
      </c>
      <c r="I34" s="272">
        <f t="shared" ref="I34" si="24">SUM(I30:I33)</f>
        <v>60911</v>
      </c>
      <c r="J34" s="273">
        <f t="shared" ref="J34:O34" si="25">SUM(J30:J33)</f>
        <v>5.5927316799955933E-2</v>
      </c>
      <c r="K34" s="272">
        <f t="shared" si="25"/>
        <v>98965</v>
      </c>
      <c r="L34" s="273">
        <f t="shared" si="25"/>
        <v>9.1861787297240843E-2</v>
      </c>
      <c r="M34" s="272">
        <f t="shared" si="25"/>
        <v>66717</v>
      </c>
      <c r="N34" s="273">
        <f t="shared" si="25"/>
        <v>6.754681259270133E-2</v>
      </c>
      <c r="O34" s="272">
        <f t="shared" si="25"/>
        <v>419697</v>
      </c>
      <c r="P34" s="273">
        <f>SUM(P30:P32)</f>
        <v>6.127315528611274E-2</v>
      </c>
    </row>
    <row r="35" spans="1:16">
      <c r="A35" s="5"/>
      <c r="B35" s="58"/>
      <c r="C35" s="57"/>
      <c r="D35" s="54"/>
      <c r="E35" s="57"/>
      <c r="F35" s="54"/>
      <c r="G35" s="58"/>
      <c r="H35" s="54"/>
      <c r="I35" s="58"/>
      <c r="J35" s="54"/>
      <c r="K35" s="58"/>
      <c r="L35" s="54"/>
      <c r="M35" s="59"/>
      <c r="N35" s="60"/>
      <c r="O35" s="59"/>
      <c r="P35" s="60"/>
    </row>
    <row r="36" spans="1:16" ht="10.5" customHeight="1">
      <c r="A36" s="5"/>
      <c r="B36" s="397" t="s">
        <v>345</v>
      </c>
      <c r="C36" s="398">
        <f>SUM(C14,C27,C34,)</f>
        <v>1051165</v>
      </c>
      <c r="D36" s="399">
        <f>SUM(D14,D27,D34,)</f>
        <v>1</v>
      </c>
      <c r="E36" s="398">
        <f t="shared" ref="E36:I36" si="26">SUM(E14,E27,E34,)</f>
        <v>1029589</v>
      </c>
      <c r="F36" s="399">
        <f t="shared" si="26"/>
        <v>0.99999999999999989</v>
      </c>
      <c r="G36" s="398">
        <f>SUM(G14,G27,G34,)</f>
        <v>1085629</v>
      </c>
      <c r="H36" s="399">
        <f t="shared" si="26"/>
        <v>1</v>
      </c>
      <c r="I36" s="398">
        <f t="shared" si="26"/>
        <v>1089110</v>
      </c>
      <c r="J36" s="399">
        <f>SUM(J14,J27,J34,)</f>
        <v>1</v>
      </c>
      <c r="K36" s="398">
        <f>SUM(K34,K27,K14,)</f>
        <v>1077325</v>
      </c>
      <c r="L36" s="399">
        <f>SUM(L14,L27,L34,)</f>
        <v>0.99999999999999989</v>
      </c>
      <c r="M36" s="398">
        <f>SUM(M34,M27,M14,)</f>
        <v>987715</v>
      </c>
      <c r="N36" s="399">
        <f>SUM(N14,N27,N34,)</f>
        <v>1</v>
      </c>
      <c r="O36" s="398">
        <f>SUM(O34,O27,O14,)</f>
        <v>6320533</v>
      </c>
      <c r="P36" s="399">
        <f>SUM(P14,P27,P34,)</f>
        <v>0.99006903373497157</v>
      </c>
    </row>
    <row r="37" spans="1:16">
      <c r="A37" s="5"/>
      <c r="B37" s="58"/>
      <c r="C37" s="57"/>
      <c r="D37" s="54"/>
      <c r="E37" s="57"/>
      <c r="F37" s="54"/>
      <c r="G37" s="58"/>
      <c r="H37" s="54"/>
      <c r="I37" s="58"/>
      <c r="J37" s="54"/>
      <c r="K37" s="57"/>
      <c r="L37" s="54"/>
      <c r="M37" s="59"/>
      <c r="N37" s="60"/>
      <c r="O37" s="59"/>
      <c r="P37" s="60"/>
    </row>
    <row r="38" spans="1:16">
      <c r="B38" s="564" t="s">
        <v>346</v>
      </c>
      <c r="C38" s="391" t="s">
        <v>347</v>
      </c>
      <c r="D38" s="400" t="s">
        <v>348</v>
      </c>
      <c r="E38" s="391" t="s">
        <v>347</v>
      </c>
      <c r="F38" s="400" t="s">
        <v>348</v>
      </c>
      <c r="G38" s="391" t="s">
        <v>347</v>
      </c>
      <c r="H38" s="400" t="s">
        <v>348</v>
      </c>
      <c r="I38" s="391" t="s">
        <v>347</v>
      </c>
      <c r="J38" s="400" t="s">
        <v>348</v>
      </c>
      <c r="K38" s="391" t="s">
        <v>347</v>
      </c>
      <c r="L38" s="400" t="s">
        <v>348</v>
      </c>
      <c r="M38" s="391" t="s">
        <v>347</v>
      </c>
      <c r="N38" s="400" t="s">
        <v>348</v>
      </c>
      <c r="O38" s="391" t="s">
        <v>347</v>
      </c>
      <c r="P38" s="400" t="s">
        <v>348</v>
      </c>
    </row>
    <row r="39" spans="1:16">
      <c r="B39" s="564"/>
      <c r="C39" s="398">
        <v>1134307</v>
      </c>
      <c r="D39" s="401">
        <f>C36/$C$39</f>
        <v>0.92670238304092278</v>
      </c>
      <c r="E39" s="402">
        <v>1067830</v>
      </c>
      <c r="F39" s="401">
        <f>E36/$E$39</f>
        <v>0.96418811983180841</v>
      </c>
      <c r="G39" s="398">
        <v>1115291</v>
      </c>
      <c r="H39" s="401">
        <f>G36/$G$39</f>
        <v>0.97340425054985646</v>
      </c>
      <c r="I39" s="398">
        <v>1116982</v>
      </c>
      <c r="J39" s="401">
        <f>I36/$I$39</f>
        <v>0.97504704641614637</v>
      </c>
      <c r="K39" s="398">
        <v>1116279</v>
      </c>
      <c r="L39" s="401">
        <f>K36/$K$39</f>
        <v>0.965103706152315</v>
      </c>
      <c r="M39" s="398">
        <v>1059592</v>
      </c>
      <c r="N39" s="401">
        <f>M36/$M$39</f>
        <v>0.93216539951226507</v>
      </c>
      <c r="O39" s="398">
        <f>SUM(C39,E39,G39,I39,K39,M39)</f>
        <v>6610281</v>
      </c>
      <c r="P39" s="401">
        <f>O36/$O$39</f>
        <v>0.95616706763297965</v>
      </c>
    </row>
    <row r="41" spans="1:16">
      <c r="B41" s="61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</row>
    <row r="42" spans="1:16">
      <c r="B42" s="61"/>
    </row>
  </sheetData>
  <mergeCells count="9">
    <mergeCell ref="B38:B39"/>
    <mergeCell ref="O7:P7"/>
    <mergeCell ref="M7:N7"/>
    <mergeCell ref="B7:B8"/>
    <mergeCell ref="C7:D7"/>
    <mergeCell ref="E7:F7"/>
    <mergeCell ref="G7:H7"/>
    <mergeCell ref="I7:J7"/>
    <mergeCell ref="K7:L7"/>
  </mergeCells>
  <phoneticPr fontId="6" type="noConversion"/>
  <pageMargins left="0.27559055118110237" right="0.39370078740157483" top="0.51181102362204722" bottom="0.47244094488188981" header="0.15748031496062992" footer="0.59055118110236227"/>
  <pageSetup scale="85" orientation="landscape" r:id="rId1"/>
  <headerFooter alignWithMargins="0">
    <oddFooter>&amp;CBARÓMETRO TURÍSTICO DE LA RIVIERA MAYA
FIDEICOMISO DE PROMOCIÓN TURISTICA DE LA RIVIERA MAYA&amp;R19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2:Q42"/>
  <sheetViews>
    <sheetView showGridLines="0" workbookViewId="0">
      <selection activeCell="P3" sqref="P3"/>
    </sheetView>
  </sheetViews>
  <sheetFormatPr baseColWidth="10" defaultRowHeight="12.75"/>
  <cols>
    <col min="1" max="1" width="1.7109375" style="7" customWidth="1"/>
    <col min="2" max="2" width="17.85546875" style="7" customWidth="1"/>
    <col min="3" max="3" width="10.140625" style="7" customWidth="1"/>
    <col min="4" max="4" width="8" style="7" bestFit="1" customWidth="1"/>
    <col min="5" max="5" width="10.42578125" style="7" bestFit="1" customWidth="1"/>
    <col min="6" max="6" width="8" style="7" bestFit="1" customWidth="1"/>
    <col min="7" max="7" width="10.42578125" style="7" bestFit="1" customWidth="1"/>
    <col min="8" max="8" width="8.28515625" style="7" bestFit="1" customWidth="1"/>
    <col min="9" max="9" width="10.42578125" style="7" bestFit="1" customWidth="1"/>
    <col min="10" max="10" width="8" style="7" bestFit="1" customWidth="1"/>
    <col min="11" max="11" width="10" style="7" customWidth="1"/>
    <col min="12" max="12" width="8.140625" style="7" bestFit="1" customWidth="1"/>
    <col min="13" max="13" width="10" style="7" customWidth="1"/>
    <col min="14" max="14" width="7.5703125" style="7" bestFit="1" customWidth="1"/>
    <col min="15" max="15" width="10.42578125" style="7" bestFit="1" customWidth="1"/>
    <col min="16" max="16" width="8" style="7" bestFit="1" customWidth="1"/>
    <col min="17" max="17" width="7.7109375" style="7" customWidth="1"/>
    <col min="18" max="18" width="7.28515625" style="7" bestFit="1" customWidth="1"/>
    <col min="19" max="16384" width="11.42578125" style="7"/>
  </cols>
  <sheetData>
    <row r="2" spans="1:17" ht="21">
      <c r="D2" s="240"/>
      <c r="E2" s="240"/>
      <c r="F2" s="240"/>
      <c r="G2" s="240"/>
      <c r="H2" s="240"/>
      <c r="I2" s="240"/>
      <c r="J2" s="240"/>
      <c r="K2" s="157" t="s">
        <v>157</v>
      </c>
    </row>
    <row r="3" spans="1:17" ht="21">
      <c r="D3" s="240"/>
      <c r="E3" s="240"/>
      <c r="F3" s="240"/>
      <c r="G3" s="240"/>
      <c r="H3" s="240"/>
      <c r="I3" s="240"/>
      <c r="J3" s="240"/>
      <c r="K3" s="157" t="s">
        <v>122</v>
      </c>
    </row>
    <row r="4" spans="1:17" ht="21">
      <c r="D4" s="240"/>
      <c r="E4" s="240"/>
      <c r="F4" s="240"/>
      <c r="G4" s="240"/>
      <c r="H4" s="240"/>
      <c r="I4" s="240"/>
      <c r="J4" s="240"/>
      <c r="K4" s="157" t="s">
        <v>155</v>
      </c>
    </row>
    <row r="5" spans="1:17" ht="18.75">
      <c r="D5" s="349"/>
      <c r="E5" s="349"/>
      <c r="F5" s="349"/>
      <c r="G5" s="349"/>
      <c r="H5" s="349"/>
      <c r="I5" s="349"/>
      <c r="J5" s="349"/>
      <c r="K5" s="240" t="s">
        <v>392</v>
      </c>
    </row>
    <row r="6" spans="1:17">
      <c r="B6" s="5"/>
      <c r="C6" s="5"/>
      <c r="D6" s="5"/>
      <c r="E6" s="5"/>
      <c r="F6" s="5"/>
      <c r="G6" s="5"/>
      <c r="H6" s="5"/>
      <c r="I6" s="5"/>
      <c r="K6" s="5"/>
    </row>
    <row r="7" spans="1:17" ht="15">
      <c r="A7" s="5"/>
      <c r="B7" s="517" t="s">
        <v>241</v>
      </c>
      <c r="C7" s="539" t="s">
        <v>386</v>
      </c>
      <c r="D7" s="539"/>
      <c r="E7" s="558" t="s">
        <v>387</v>
      </c>
      <c r="F7" s="559"/>
      <c r="G7" s="558" t="s">
        <v>388</v>
      </c>
      <c r="H7" s="559"/>
      <c r="I7" s="558" t="s">
        <v>389</v>
      </c>
      <c r="J7" s="559"/>
      <c r="K7" s="558" t="s">
        <v>390</v>
      </c>
      <c r="L7" s="559"/>
      <c r="M7" s="558" t="s">
        <v>391</v>
      </c>
      <c r="N7" s="559"/>
      <c r="O7" s="565" t="s">
        <v>426</v>
      </c>
      <c r="P7" s="565"/>
      <c r="Q7" s="5"/>
    </row>
    <row r="8" spans="1:17">
      <c r="A8" s="5"/>
      <c r="B8" s="563"/>
      <c r="C8" s="395" t="s">
        <v>156</v>
      </c>
      <c r="D8" s="396" t="s">
        <v>33</v>
      </c>
      <c r="E8" s="395" t="s">
        <v>156</v>
      </c>
      <c r="F8" s="396" t="s">
        <v>33</v>
      </c>
      <c r="G8" s="395" t="s">
        <v>156</v>
      </c>
      <c r="H8" s="396" t="s">
        <v>33</v>
      </c>
      <c r="I8" s="395" t="s">
        <v>156</v>
      </c>
      <c r="J8" s="396" t="s">
        <v>33</v>
      </c>
      <c r="K8" s="395" t="s">
        <v>156</v>
      </c>
      <c r="L8" s="396" t="s">
        <v>33</v>
      </c>
      <c r="M8" s="395" t="s">
        <v>156</v>
      </c>
      <c r="N8" s="396" t="s">
        <v>33</v>
      </c>
      <c r="O8" s="395" t="s">
        <v>156</v>
      </c>
      <c r="P8" s="396" t="s">
        <v>33</v>
      </c>
      <c r="Q8" s="5"/>
    </row>
    <row r="9" spans="1:17">
      <c r="B9" s="56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</row>
    <row r="10" spans="1:17">
      <c r="B10" s="62" t="s">
        <v>145</v>
      </c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9"/>
      <c r="P10" s="9"/>
    </row>
    <row r="11" spans="1:17">
      <c r="B11" s="268" t="s">
        <v>153</v>
      </c>
      <c r="C11" s="234">
        <v>119961</v>
      </c>
      <c r="D11" s="269">
        <f>C11/$C$36</f>
        <v>0.10734774706733519</v>
      </c>
      <c r="E11" s="234">
        <v>107212</v>
      </c>
      <c r="F11" s="269">
        <f>E11/$E$36</f>
        <v>0.1023756709296141</v>
      </c>
      <c r="G11" s="234">
        <v>79464</v>
      </c>
      <c r="H11" s="269">
        <f>G11/$G$36</f>
        <v>0.10324558896135956</v>
      </c>
      <c r="I11" s="234">
        <v>100062</v>
      </c>
      <c r="J11" s="269">
        <f>I11/$I$36</f>
        <v>0.12317293843938107</v>
      </c>
      <c r="K11" s="234">
        <v>198459</v>
      </c>
      <c r="L11" s="269">
        <f>K11/$K$36</f>
        <v>0.21109425790091729</v>
      </c>
      <c r="M11" s="354"/>
      <c r="N11" s="355" t="e">
        <f>M11/$M$36</f>
        <v>#DIV/0!</v>
      </c>
      <c r="O11" s="234">
        <f>SUM('PRINC. MDOS. PROD.CTOS. NOCH.I'!O11,'PRINC. MDOS. PROD.CTOS. NOCH.II'!C11,E11,G11,I11,K11,M11,)</f>
        <v>2001657</v>
      </c>
      <c r="P11" s="270">
        <f>O11/$O$36</f>
        <v>0.18184570863707089</v>
      </c>
    </row>
    <row r="12" spans="1:17">
      <c r="B12" s="268" t="s">
        <v>11</v>
      </c>
      <c r="C12" s="234">
        <v>426978</v>
      </c>
      <c r="D12" s="269">
        <f>C12/$C$36</f>
        <v>0.38208356338573907</v>
      </c>
      <c r="E12" s="234">
        <v>333465</v>
      </c>
      <c r="F12" s="269">
        <f t="shared" ref="F12:F13" si="0">E12/$E$36</f>
        <v>0.31842240706771413</v>
      </c>
      <c r="G12" s="234">
        <v>201776</v>
      </c>
      <c r="H12" s="269">
        <f>G12/$G$36</f>
        <v>0.26216251331756879</v>
      </c>
      <c r="I12" s="234">
        <v>242217</v>
      </c>
      <c r="J12" s="269">
        <f t="shared" ref="J12:J13" si="1">I12/$I$36</f>
        <v>0.29816093651907383</v>
      </c>
      <c r="K12" s="234">
        <v>281566</v>
      </c>
      <c r="L12" s="269">
        <f t="shared" ref="L12:L13" si="2">K12/$K$36</f>
        <v>0.29949241818274647</v>
      </c>
      <c r="M12" s="354"/>
      <c r="N12" s="355" t="e">
        <f t="shared" ref="N12:N13" si="3">M12/$M$36</f>
        <v>#DIV/0!</v>
      </c>
      <c r="O12" s="234">
        <f>SUM('PRINC. MDOS. PROD.CTOS. NOCH.I'!O12,'PRINC. MDOS. PROD.CTOS. NOCH.II'!C12,E12,G12,I12,K12,M12,)</f>
        <v>3677720</v>
      </c>
      <c r="P12" s="270">
        <f>O12/$O$36</f>
        <v>0.33411198800230424</v>
      </c>
    </row>
    <row r="13" spans="1:17">
      <c r="B13" s="268" t="s">
        <v>160</v>
      </c>
      <c r="C13" s="234">
        <v>147240</v>
      </c>
      <c r="D13" s="269">
        <f>C13/$C$36</f>
        <v>0.13175850716644938</v>
      </c>
      <c r="E13" s="234">
        <v>164344</v>
      </c>
      <c r="F13" s="269">
        <f t="shared" si="0"/>
        <v>0.15693044867418293</v>
      </c>
      <c r="G13" s="234">
        <v>93971</v>
      </c>
      <c r="H13" s="269">
        <f>G13/$G$36</f>
        <v>0.12209417145232961</v>
      </c>
      <c r="I13" s="234">
        <v>115543</v>
      </c>
      <c r="J13" s="269">
        <f t="shared" si="1"/>
        <v>0.14222952595492203</v>
      </c>
      <c r="K13" s="234">
        <v>105965</v>
      </c>
      <c r="L13" s="269">
        <f t="shared" si="2"/>
        <v>0.11271145696829422</v>
      </c>
      <c r="M13" s="354"/>
      <c r="N13" s="355" t="e">
        <f t="shared" si="3"/>
        <v>#DIV/0!</v>
      </c>
      <c r="O13" s="234">
        <f>SUM('PRINC. MDOS. PROD.CTOS. NOCH.I'!O13,'PRINC. MDOS. PROD.CTOS. NOCH.II'!C13,E13,G13,I13,K13,M13,)</f>
        <v>1190867</v>
      </c>
      <c r="P13" s="270">
        <f>O13/$O$36</f>
        <v>0.10818739349823805</v>
      </c>
    </row>
    <row r="14" spans="1:17" s="5" customFormat="1">
      <c r="B14" s="271" t="s">
        <v>34</v>
      </c>
      <c r="C14" s="272">
        <f t="shared" ref="C14:P14" si="4">SUM(C11:C13)</f>
        <v>694179</v>
      </c>
      <c r="D14" s="273">
        <f t="shared" si="4"/>
        <v>0.62118981761952363</v>
      </c>
      <c r="E14" s="272">
        <f t="shared" si="4"/>
        <v>605021</v>
      </c>
      <c r="F14" s="273">
        <f t="shared" si="4"/>
        <v>0.57772852667151109</v>
      </c>
      <c r="G14" s="272">
        <f t="shared" si="4"/>
        <v>375211</v>
      </c>
      <c r="H14" s="273">
        <f t="shared" si="4"/>
        <v>0.48750227373125793</v>
      </c>
      <c r="I14" s="272">
        <f t="shared" si="4"/>
        <v>457822</v>
      </c>
      <c r="J14" s="273">
        <f t="shared" si="4"/>
        <v>0.56356340091337687</v>
      </c>
      <c r="K14" s="272">
        <f t="shared" si="4"/>
        <v>585990</v>
      </c>
      <c r="L14" s="273">
        <f t="shared" si="4"/>
        <v>0.62329813305195791</v>
      </c>
      <c r="M14" s="356">
        <f t="shared" si="4"/>
        <v>0</v>
      </c>
      <c r="N14" s="357" t="e">
        <f t="shared" si="4"/>
        <v>#DIV/0!</v>
      </c>
      <c r="O14" s="272">
        <f t="shared" si="4"/>
        <v>6870244</v>
      </c>
      <c r="P14" s="273">
        <f t="shared" si="4"/>
        <v>0.6241450901376131</v>
      </c>
    </row>
    <row r="15" spans="1:17" s="5" customFormat="1">
      <c r="B15" s="58"/>
      <c r="C15" s="63"/>
      <c r="D15" s="64"/>
      <c r="E15" s="63"/>
      <c r="F15" s="64"/>
      <c r="G15" s="63"/>
      <c r="H15" s="64"/>
      <c r="I15" s="63"/>
      <c r="J15" s="64"/>
      <c r="K15" s="63"/>
      <c r="L15" s="64"/>
      <c r="M15" s="358"/>
      <c r="N15" s="359"/>
      <c r="O15" s="65"/>
      <c r="P15" s="54"/>
    </row>
    <row r="16" spans="1:17">
      <c r="B16" s="36" t="s">
        <v>9</v>
      </c>
      <c r="C16" s="65"/>
      <c r="D16" s="64"/>
      <c r="E16" s="65"/>
      <c r="F16" s="64"/>
      <c r="G16" s="65"/>
      <c r="H16" s="64"/>
      <c r="I16" s="65"/>
      <c r="J16" s="64"/>
      <c r="K16" s="65"/>
      <c r="L16" s="64"/>
      <c r="M16" s="360"/>
      <c r="N16" s="359"/>
      <c r="O16" s="65"/>
      <c r="P16" s="54"/>
    </row>
    <row r="17" spans="1:17">
      <c r="B17" s="274" t="s">
        <v>357</v>
      </c>
      <c r="C17" s="234">
        <v>30038</v>
      </c>
      <c r="D17" s="269">
        <f t="shared" ref="D17:D26" si="5">C17/$C$36</f>
        <v>2.6879666111558041E-2</v>
      </c>
      <c r="E17" s="234">
        <v>36407</v>
      </c>
      <c r="F17" s="269">
        <f>E17/$E$36</f>
        <v>3.4764681673081936E-2</v>
      </c>
      <c r="G17" s="234">
        <v>46288</v>
      </c>
      <c r="H17" s="269">
        <f>G17/$G$36</f>
        <v>6.0140841410492946E-2</v>
      </c>
      <c r="I17" s="234">
        <v>43264</v>
      </c>
      <c r="J17" s="269">
        <f>I17/$I$36</f>
        <v>5.3256521043366936E-2</v>
      </c>
      <c r="K17" s="234">
        <v>71633</v>
      </c>
      <c r="L17" s="269">
        <f>K17/$K$36</f>
        <v>7.6193646930682965E-2</v>
      </c>
      <c r="M17" s="354"/>
      <c r="N17" s="355" t="e">
        <f>M17/$M$36</f>
        <v>#DIV/0!</v>
      </c>
      <c r="O17" s="234">
        <f>SUM('PRINC. MDOS. PROD.CTOS. NOCH.I'!O17,'PRINC. MDOS. PROD.CTOS. NOCH.II'!C17,E17,G17,I17,K17,M17,)</f>
        <v>571245</v>
      </c>
      <c r="P17" s="270">
        <f t="shared" ref="P17:P26" si="6">O17/$O$36</f>
        <v>5.1896229888728967E-2</v>
      </c>
    </row>
    <row r="18" spans="1:17">
      <c r="B18" s="274" t="s">
        <v>335</v>
      </c>
      <c r="C18" s="234">
        <v>7091</v>
      </c>
      <c r="D18" s="269">
        <f t="shared" si="5"/>
        <v>6.3454195484738685E-3</v>
      </c>
      <c r="E18" s="234">
        <v>6094</v>
      </c>
      <c r="F18" s="269">
        <f t="shared" ref="F18:F26" si="7">E18/$E$36</f>
        <v>5.8190999015508369E-3</v>
      </c>
      <c r="G18" s="234">
        <v>5032</v>
      </c>
      <c r="H18" s="269">
        <f t="shared" ref="H18:H26" si="8">G18/$G$36</f>
        <v>6.5379518228828315E-3</v>
      </c>
      <c r="I18" s="234">
        <v>5549</v>
      </c>
      <c r="J18" s="269">
        <f t="shared" ref="J18:J26" si="9">I18/$I$36</f>
        <v>6.8306313625564703E-3</v>
      </c>
      <c r="K18" s="234">
        <v>4362</v>
      </c>
      <c r="L18" s="269">
        <f t="shared" ref="L18:L26" si="10">K18/$K$36</f>
        <v>4.6397147670995086E-3</v>
      </c>
      <c r="M18" s="354"/>
      <c r="N18" s="355" t="e">
        <f t="shared" ref="N18:N26" si="11">M18/$M$36</f>
        <v>#DIV/0!</v>
      </c>
      <c r="O18" s="234">
        <f>SUM('PRINC. MDOS. PROD.CTOS. NOCH.I'!O18,'PRINC. MDOS. PROD.CTOS. NOCH.II'!C18,E18,G18,I18,K18,M18,)</f>
        <v>55464</v>
      </c>
      <c r="P18" s="270">
        <f t="shared" si="6"/>
        <v>5.0387705705055861E-3</v>
      </c>
    </row>
    <row r="19" spans="1:17">
      <c r="B19" s="274" t="s">
        <v>336</v>
      </c>
      <c r="C19" s="234">
        <v>63426</v>
      </c>
      <c r="D19" s="269">
        <f t="shared" si="5"/>
        <v>5.6757097769215004E-2</v>
      </c>
      <c r="E19" s="234">
        <v>80815</v>
      </c>
      <c r="F19" s="269">
        <f t="shared" si="7"/>
        <v>7.7169438553303396E-2</v>
      </c>
      <c r="G19" s="234">
        <v>54825</v>
      </c>
      <c r="H19" s="269">
        <f t="shared" si="8"/>
        <v>7.1232752124314638E-2</v>
      </c>
      <c r="I19" s="234">
        <v>41041</v>
      </c>
      <c r="J19" s="269">
        <f t="shared" si="9"/>
        <v>5.0520083213314131E-2</v>
      </c>
      <c r="K19" s="234">
        <v>26838</v>
      </c>
      <c r="L19" s="269">
        <f t="shared" si="10"/>
        <v>2.8546690719719534E-2</v>
      </c>
      <c r="M19" s="354"/>
      <c r="N19" s="355" t="e">
        <f t="shared" si="11"/>
        <v>#DIV/0!</v>
      </c>
      <c r="O19" s="234">
        <f>SUM('PRINC. MDOS. PROD.CTOS. NOCH.I'!O19,'PRINC. MDOS. PROD.CTOS. NOCH.II'!C19,E19,G19,I19,K19,M19,)</f>
        <v>434464</v>
      </c>
      <c r="P19" s="270">
        <f t="shared" si="6"/>
        <v>3.9470006078612049E-2</v>
      </c>
    </row>
    <row r="20" spans="1:17">
      <c r="B20" s="274" t="s">
        <v>337</v>
      </c>
      <c r="C20" s="234">
        <v>22804</v>
      </c>
      <c r="D20" s="269">
        <f t="shared" si="5"/>
        <v>2.0406282242758159E-2</v>
      </c>
      <c r="E20" s="234">
        <v>33383</v>
      </c>
      <c r="F20" s="269">
        <f t="shared" si="7"/>
        <v>3.1877094193218179E-2</v>
      </c>
      <c r="G20" s="234">
        <v>15079</v>
      </c>
      <c r="H20" s="269">
        <f t="shared" si="8"/>
        <v>1.9591767793571187E-2</v>
      </c>
      <c r="I20" s="234">
        <v>14190</v>
      </c>
      <c r="J20" s="269">
        <f t="shared" si="9"/>
        <v>1.7467410170242625E-2</v>
      </c>
      <c r="K20" s="234">
        <v>18618</v>
      </c>
      <c r="L20" s="269">
        <f t="shared" si="10"/>
        <v>1.9803349274153746E-2</v>
      </c>
      <c r="M20" s="354"/>
      <c r="N20" s="355" t="e">
        <f t="shared" si="11"/>
        <v>#DIV/0!</v>
      </c>
      <c r="O20" s="234">
        <f>SUM('PRINC. MDOS. PROD.CTOS. NOCH.I'!O20,'PRINC. MDOS. PROD.CTOS. NOCH.II'!C20,E20,G20,I20,K20,M20,)</f>
        <v>272481</v>
      </c>
      <c r="P20" s="270">
        <f t="shared" si="6"/>
        <v>2.4754241378586696E-2</v>
      </c>
    </row>
    <row r="21" spans="1:17">
      <c r="B21" s="274" t="s">
        <v>338</v>
      </c>
      <c r="C21" s="234">
        <v>154970</v>
      </c>
      <c r="D21" s="269">
        <f t="shared" si="5"/>
        <v>0.13867573930714927</v>
      </c>
      <c r="E21" s="234">
        <v>160242</v>
      </c>
      <c r="F21" s="269">
        <f t="shared" si="7"/>
        <v>0.15301348973158996</v>
      </c>
      <c r="G21" s="234">
        <v>156974</v>
      </c>
      <c r="H21" s="269">
        <f t="shared" si="8"/>
        <v>0.20395239456383338</v>
      </c>
      <c r="I21" s="234">
        <v>150306</v>
      </c>
      <c r="J21" s="269">
        <f t="shared" si="9"/>
        <v>0.18502160345655305</v>
      </c>
      <c r="K21" s="234">
        <v>124854</v>
      </c>
      <c r="L21" s="269">
        <f t="shared" si="10"/>
        <v>0.13280305995677258</v>
      </c>
      <c r="M21" s="354"/>
      <c r="N21" s="355" t="e">
        <f t="shared" si="11"/>
        <v>#DIV/0!</v>
      </c>
      <c r="O21" s="234">
        <f>SUM('PRINC. MDOS. PROD.CTOS. NOCH.I'!O21,'PRINC. MDOS. PROD.CTOS. NOCH.II'!C21,E21,G21,I21,K21,M21,)</f>
        <v>1397785</v>
      </c>
      <c r="P21" s="270">
        <f t="shared" si="6"/>
        <v>0.12698539452427071</v>
      </c>
    </row>
    <row r="22" spans="1:17">
      <c r="B22" s="274" t="s">
        <v>339</v>
      </c>
      <c r="C22" s="234">
        <v>16891</v>
      </c>
      <c r="D22" s="269">
        <f t="shared" si="5"/>
        <v>1.5115002340046837E-2</v>
      </c>
      <c r="E22" s="234">
        <v>14094</v>
      </c>
      <c r="F22" s="269">
        <f t="shared" si="7"/>
        <v>1.3458220218650721E-2</v>
      </c>
      <c r="G22" s="234">
        <v>17850</v>
      </c>
      <c r="H22" s="269">
        <f t="shared" si="8"/>
        <v>2.3192058831172205E-2</v>
      </c>
      <c r="I22" s="234">
        <v>13637</v>
      </c>
      <c r="J22" s="269">
        <f t="shared" si="9"/>
        <v>1.6786685869739158E-2</v>
      </c>
      <c r="K22" s="234">
        <v>10437</v>
      </c>
      <c r="L22" s="269">
        <f t="shared" si="10"/>
        <v>1.1101490835446485E-2</v>
      </c>
      <c r="M22" s="354"/>
      <c r="N22" s="355" t="e">
        <f t="shared" si="11"/>
        <v>#DIV/0!</v>
      </c>
      <c r="O22" s="234">
        <f>SUM('PRINC. MDOS. PROD.CTOS. NOCH.I'!O22,'PRINC. MDOS. PROD.CTOS. NOCH.II'!C22,E22,G22,I22,K22,M22,)</f>
        <v>151737</v>
      </c>
      <c r="P22" s="270">
        <f t="shared" si="6"/>
        <v>1.3784940322674277E-2</v>
      </c>
    </row>
    <row r="23" spans="1:17">
      <c r="B23" s="274" t="s">
        <v>334</v>
      </c>
      <c r="C23" s="234">
        <v>41910</v>
      </c>
      <c r="D23" s="269">
        <f t="shared" si="5"/>
        <v>3.7503389264777864E-2</v>
      </c>
      <c r="E23" s="234">
        <v>48316</v>
      </c>
      <c r="F23" s="269">
        <f t="shared" si="7"/>
        <v>4.6136467155124754E-2</v>
      </c>
      <c r="G23" s="234">
        <v>23856</v>
      </c>
      <c r="H23" s="269">
        <f t="shared" si="8"/>
        <v>3.0995504508484265E-2</v>
      </c>
      <c r="I23" s="234">
        <v>20230</v>
      </c>
      <c r="J23" s="269">
        <f t="shared" si="9"/>
        <v>2.4902445929810307E-2</v>
      </c>
      <c r="K23" s="234">
        <v>24618</v>
      </c>
      <c r="L23" s="269">
        <f t="shared" si="10"/>
        <v>2.6185350329311255E-2</v>
      </c>
      <c r="M23" s="354"/>
      <c r="N23" s="355" t="e">
        <f t="shared" si="11"/>
        <v>#DIV/0!</v>
      </c>
      <c r="O23" s="234">
        <f>SUM('PRINC. MDOS. PROD.CTOS. NOCH.I'!O23,'PRINC. MDOS. PROD.CTOS. NOCH.II'!C23,E23,G23,I23,K23,M23,)</f>
        <v>307950</v>
      </c>
      <c r="P23" s="270">
        <f t="shared" si="6"/>
        <v>2.7976514445175162E-2</v>
      </c>
    </row>
    <row r="24" spans="1:17">
      <c r="B24" s="274" t="s">
        <v>340</v>
      </c>
      <c r="C24" s="234">
        <v>1185</v>
      </c>
      <c r="D24" s="269">
        <f t="shared" si="5"/>
        <v>1.060403633470813E-3</v>
      </c>
      <c r="E24" s="234">
        <v>948</v>
      </c>
      <c r="F24" s="269">
        <f t="shared" si="7"/>
        <v>9.052357575763363E-4</v>
      </c>
      <c r="G24" s="234">
        <v>1194</v>
      </c>
      <c r="H24" s="269">
        <f t="shared" si="8"/>
        <v>1.5513343554296702E-3</v>
      </c>
      <c r="I24" s="234">
        <v>2610</v>
      </c>
      <c r="J24" s="269">
        <f t="shared" si="9"/>
        <v>3.2128217437866983E-3</v>
      </c>
      <c r="K24" s="234">
        <v>7724</v>
      </c>
      <c r="L24" s="269">
        <f t="shared" si="10"/>
        <v>8.2157626916727657E-3</v>
      </c>
      <c r="M24" s="354"/>
      <c r="N24" s="355" t="e">
        <f t="shared" si="11"/>
        <v>#DIV/0!</v>
      </c>
      <c r="O24" s="234">
        <f>SUM('PRINC. MDOS. PROD.CTOS. NOCH.I'!O24,'PRINC. MDOS. PROD.CTOS. NOCH.II'!C24,E24,G24,I24,K24,M24,)</f>
        <v>44711</v>
      </c>
      <c r="P24" s="270">
        <f t="shared" si="6"/>
        <v>4.0618864664985444E-3</v>
      </c>
    </row>
    <row r="25" spans="1:17">
      <c r="B25" s="274" t="s">
        <v>349</v>
      </c>
      <c r="C25" s="234">
        <v>1194</v>
      </c>
      <c r="D25" s="269">
        <f t="shared" si="5"/>
        <v>1.0684573319528698E-3</v>
      </c>
      <c r="E25" s="234">
        <v>291</v>
      </c>
      <c r="F25" s="269">
        <f t="shared" si="7"/>
        <v>2.7787300153450829E-4</v>
      </c>
      <c r="G25" s="234">
        <v>400</v>
      </c>
      <c r="H25" s="269">
        <f t="shared" si="8"/>
        <v>5.1971000181898501E-4</v>
      </c>
      <c r="I25" s="234">
        <v>1025</v>
      </c>
      <c r="J25" s="269">
        <f t="shared" si="9"/>
        <v>1.2617403399928604E-3</v>
      </c>
      <c r="K25" s="234">
        <v>7505</v>
      </c>
      <c r="L25" s="269">
        <f t="shared" si="10"/>
        <v>7.9828196531595164E-3</v>
      </c>
      <c r="M25" s="354"/>
      <c r="N25" s="355" t="e">
        <f t="shared" si="11"/>
        <v>#DIV/0!</v>
      </c>
      <c r="O25" s="234">
        <f>SUM('PRINC. MDOS. PROD.CTOS. NOCH.I'!O25,'PRINC. MDOS. PROD.CTOS. NOCH.II'!C25,E25,G25,I25,K25,M25,)</f>
        <v>112665</v>
      </c>
      <c r="P25" s="270">
        <f t="shared" si="6"/>
        <v>1.0235343399791069E-2</v>
      </c>
    </row>
    <row r="26" spans="1:17">
      <c r="B26" s="274" t="s">
        <v>341</v>
      </c>
      <c r="C26" s="234">
        <v>4355</v>
      </c>
      <c r="D26" s="269">
        <f t="shared" si="5"/>
        <v>3.8970952099285994E-3</v>
      </c>
      <c r="E26" s="234">
        <v>1832</v>
      </c>
      <c r="F26" s="269">
        <f t="shared" si="7"/>
        <v>1.7493585526158735E-3</v>
      </c>
      <c r="G26" s="234">
        <v>2471</v>
      </c>
      <c r="H26" s="269">
        <f t="shared" si="8"/>
        <v>3.2105085362367797E-3</v>
      </c>
      <c r="I26" s="234">
        <v>1854</v>
      </c>
      <c r="J26" s="269">
        <f t="shared" si="9"/>
        <v>2.2822113076553787E-3</v>
      </c>
      <c r="K26" s="234">
        <v>4137</v>
      </c>
      <c r="L26" s="269">
        <f t="shared" si="10"/>
        <v>4.4003897275311015E-3</v>
      </c>
      <c r="M26" s="354"/>
      <c r="N26" s="355" t="e">
        <f t="shared" si="11"/>
        <v>#DIV/0!</v>
      </c>
      <c r="O26" s="234">
        <f>SUM('PRINC. MDOS. PROD.CTOS. NOCH.I'!O26,'PRINC. MDOS. PROD.CTOS. NOCH.II'!C26,E26,G26,I26,K26,M26,)</f>
        <v>45000</v>
      </c>
      <c r="P26" s="270">
        <f t="shared" si="6"/>
        <v>4.0881414191683138E-3</v>
      </c>
    </row>
    <row r="27" spans="1:17">
      <c r="B27" s="271" t="s">
        <v>34</v>
      </c>
      <c r="C27" s="272">
        <f t="shared" ref="C27:J27" si="12">SUM(C17:C26)</f>
        <v>343864</v>
      </c>
      <c r="D27" s="273">
        <f t="shared" si="12"/>
        <v>0.30770855275933129</v>
      </c>
      <c r="E27" s="272">
        <f t="shared" si="12"/>
        <v>382422</v>
      </c>
      <c r="F27" s="273">
        <f t="shared" si="12"/>
        <v>0.36517095873824651</v>
      </c>
      <c r="G27" s="272">
        <f t="shared" si="12"/>
        <v>323969</v>
      </c>
      <c r="H27" s="273">
        <f t="shared" si="12"/>
        <v>0.42092482394823683</v>
      </c>
      <c r="I27" s="272">
        <f t="shared" si="12"/>
        <v>293706</v>
      </c>
      <c r="J27" s="273">
        <f t="shared" si="12"/>
        <v>0.36154215443701759</v>
      </c>
      <c r="K27" s="272">
        <f>SUM(K17:K26)</f>
        <v>300726</v>
      </c>
      <c r="L27" s="273">
        <f t="shared" ref="L27:N27" si="13">SUM(L17:L26)</f>
        <v>0.31987227488554942</v>
      </c>
      <c r="M27" s="356">
        <f>SUM(M17:M26)</f>
        <v>0</v>
      </c>
      <c r="N27" s="357" t="e">
        <f t="shared" si="13"/>
        <v>#DIV/0!</v>
      </c>
      <c r="O27" s="272">
        <f>SUM(O17:O26)</f>
        <v>3393502</v>
      </c>
      <c r="P27" s="273">
        <f>SUM(P17:P25)</f>
        <v>0.3042033270748431</v>
      </c>
    </row>
    <row r="28" spans="1:17">
      <c r="B28" s="58"/>
      <c r="C28" s="63"/>
      <c r="D28" s="64"/>
      <c r="E28" s="63"/>
      <c r="F28" s="64"/>
      <c r="G28" s="63"/>
      <c r="H28" s="64"/>
      <c r="I28" s="63"/>
      <c r="J28" s="64"/>
      <c r="K28" s="63"/>
      <c r="L28" s="64"/>
      <c r="M28" s="358"/>
      <c r="N28" s="359"/>
      <c r="O28" s="65"/>
      <c r="P28" s="54"/>
    </row>
    <row r="29" spans="1:17">
      <c r="B29" s="36" t="s">
        <v>10</v>
      </c>
      <c r="C29" s="65"/>
      <c r="D29" s="64"/>
      <c r="E29" s="65"/>
      <c r="F29" s="64"/>
      <c r="G29" s="65"/>
      <c r="H29" s="64"/>
      <c r="I29" s="65"/>
      <c r="J29" s="64"/>
      <c r="K29" s="65"/>
      <c r="L29" s="64"/>
      <c r="M29" s="360"/>
      <c r="N29" s="359"/>
      <c r="O29" s="65"/>
      <c r="P29" s="54"/>
    </row>
    <row r="30" spans="1:17">
      <c r="A30" s="5"/>
      <c r="B30" s="268" t="s">
        <v>342</v>
      </c>
      <c r="C30" s="234">
        <v>50324</v>
      </c>
      <c r="D30" s="269">
        <f>C30/$C$36</f>
        <v>4.5032702490114082E-2</v>
      </c>
      <c r="E30" s="234">
        <v>38073</v>
      </c>
      <c r="F30" s="269">
        <f>E30/$E$36</f>
        <v>3.6355528479117986E-2</v>
      </c>
      <c r="G30" s="234">
        <v>45137</v>
      </c>
      <c r="H30" s="269">
        <f>G30/$G$36</f>
        <v>5.8645375880258817E-2</v>
      </c>
      <c r="I30" s="234">
        <v>39004</v>
      </c>
      <c r="J30" s="269">
        <f>I30/$I$36</f>
        <v>4.8012605093738073E-2</v>
      </c>
      <c r="K30" s="234">
        <v>38819</v>
      </c>
      <c r="L30" s="269">
        <f>K30/$K$36</f>
        <v>4.129048316002655E-2</v>
      </c>
      <c r="M30" s="354"/>
      <c r="N30" s="355" t="e">
        <f>M30/$M$36</f>
        <v>#DIV/0!</v>
      </c>
      <c r="O30" s="234">
        <f>SUM('PRINC. MDOS. PROD.CTOS. NOCH.I'!O30,'PRINC. MDOS. PROD.CTOS. NOCH.II'!C30,E30,G30,I30,K30,M30,)</f>
        <v>495442</v>
      </c>
      <c r="P30" s="270">
        <f>O30/$O$36</f>
        <v>4.5009710244346399E-2</v>
      </c>
    </row>
    <row r="31" spans="1:17">
      <c r="B31" s="268" t="s">
        <v>343</v>
      </c>
      <c r="C31" s="234">
        <v>6121</v>
      </c>
      <c r="D31" s="269">
        <f>C31/$C$36</f>
        <v>5.477409823185524E-3</v>
      </c>
      <c r="E31" s="234">
        <v>3212</v>
      </c>
      <c r="F31" s="269">
        <f t="shared" ref="F31:F33" si="14">E31/$E$36</f>
        <v>3.0671068073156037E-3</v>
      </c>
      <c r="G31" s="234">
        <v>3210</v>
      </c>
      <c r="H31" s="269">
        <f t="shared" ref="H31:H33" si="15">G31/$G$36</f>
        <v>4.1706727645973544E-3</v>
      </c>
      <c r="I31" s="234">
        <v>3286</v>
      </c>
      <c r="J31" s="269">
        <f t="shared" ref="J31:J33" si="16">I31/$I$36</f>
        <v>4.0449548850893064E-3</v>
      </c>
      <c r="K31" s="234">
        <v>2891</v>
      </c>
      <c r="L31" s="269">
        <f t="shared" ref="L31:L33" si="17">K31/$K$36</f>
        <v>3.0750608417433926E-3</v>
      </c>
      <c r="M31" s="354"/>
      <c r="N31" s="355" t="e">
        <f t="shared" ref="N31:N32" si="18">M31/$M$36</f>
        <v>#DIV/0!</v>
      </c>
      <c r="O31" s="234">
        <f>SUM('PRINC. MDOS. PROD.CTOS. NOCH.I'!O31,'PRINC. MDOS. PROD.CTOS. NOCH.II'!C31,E31,G31,I31,K31,M31,)</f>
        <v>56372</v>
      </c>
      <c r="P31" s="270">
        <f>O31/$O$36</f>
        <v>5.1212601795856934E-3</v>
      </c>
    </row>
    <row r="32" spans="1:17">
      <c r="B32" s="268" t="s">
        <v>344</v>
      </c>
      <c r="C32" s="234">
        <v>16685</v>
      </c>
      <c r="D32" s="269">
        <f>C32/$C$36</f>
        <v>1.4930662130346425E-2</v>
      </c>
      <c r="E32" s="234">
        <v>13121</v>
      </c>
      <c r="F32" s="269">
        <f t="shared" si="14"/>
        <v>1.2529112210083447E-2</v>
      </c>
      <c r="G32" s="234">
        <v>16812</v>
      </c>
      <c r="H32" s="269">
        <f t="shared" si="15"/>
        <v>2.1843411376451939E-2</v>
      </c>
      <c r="I32" s="234">
        <v>11245</v>
      </c>
      <c r="J32" s="269">
        <f t="shared" si="16"/>
        <v>1.3842214754360697E-2</v>
      </c>
      <c r="K32" s="234">
        <v>8625</v>
      </c>
      <c r="L32" s="269">
        <f t="shared" si="17"/>
        <v>9.1741265167889167E-3</v>
      </c>
      <c r="M32" s="354"/>
      <c r="N32" s="355" t="e">
        <f t="shared" si="18"/>
        <v>#DIV/0!</v>
      </c>
      <c r="O32" s="234">
        <f>SUM('PRINC. MDOS. PROD.CTOS. NOCH.I'!O32,'PRINC. MDOS. PROD.CTOS. NOCH.II'!C32,E32,G32,I32,K32,M32,)</f>
        <v>132030</v>
      </c>
      <c r="P32" s="270">
        <f>O32/$O$36</f>
        <v>1.1994606923839832E-2</v>
      </c>
      <c r="Q32" s="5"/>
    </row>
    <row r="33" spans="1:16">
      <c r="A33" s="5"/>
      <c r="B33" s="268" t="s">
        <v>380</v>
      </c>
      <c r="C33" s="234">
        <v>6326</v>
      </c>
      <c r="D33" s="269">
        <f>C33/$C$36</f>
        <v>5.66085517749904E-3</v>
      </c>
      <c r="E33" s="234">
        <v>5392</v>
      </c>
      <c r="F33" s="269">
        <f t="shared" si="14"/>
        <v>5.148767093725322E-3</v>
      </c>
      <c r="G33" s="234">
        <v>5321</v>
      </c>
      <c r="H33" s="269">
        <f t="shared" si="15"/>
        <v>6.9134422991970479E-3</v>
      </c>
      <c r="I33" s="234">
        <v>7307</v>
      </c>
      <c r="J33" s="269">
        <f t="shared" si="16"/>
        <v>8.9946699164173954E-3</v>
      </c>
      <c r="K33" s="234">
        <v>3093</v>
      </c>
      <c r="L33" s="269">
        <f t="shared" si="17"/>
        <v>3.2899215439336953E-3</v>
      </c>
      <c r="M33" s="354"/>
      <c r="N33" s="355" t="e">
        <f>M33/$M$36</f>
        <v>#DIV/0!</v>
      </c>
      <c r="O33" s="234">
        <f>SUM('PRINC. MDOS. PROD.CTOS. NOCH.I'!O33,'PRINC. MDOS. PROD.CTOS. NOCH.II'!C33,E33,G33,I33,K33,M33,)</f>
        <v>59857</v>
      </c>
      <c r="P33" s="270">
        <f>O33/$O$36</f>
        <v>5.4378640206035056E-3</v>
      </c>
    </row>
    <row r="34" spans="1:16">
      <c r="A34" s="5"/>
      <c r="B34" s="271" t="s">
        <v>34</v>
      </c>
      <c r="C34" s="272">
        <f t="shared" ref="C34:O34" si="19">SUM(C30:C33)</f>
        <v>79456</v>
      </c>
      <c r="D34" s="273">
        <f t="shared" si="19"/>
        <v>7.1101629621145065E-2</v>
      </c>
      <c r="E34" s="272">
        <f t="shared" si="19"/>
        <v>59798</v>
      </c>
      <c r="F34" s="273">
        <f t="shared" si="19"/>
        <v>5.710051459024236E-2</v>
      </c>
      <c r="G34" s="272">
        <f t="shared" si="19"/>
        <v>70480</v>
      </c>
      <c r="H34" s="273">
        <f t="shared" si="19"/>
        <v>9.1572902320505162E-2</v>
      </c>
      <c r="I34" s="272">
        <f t="shared" si="19"/>
        <v>60842</v>
      </c>
      <c r="J34" s="273">
        <f t="shared" si="19"/>
        <v>7.4894444649605471E-2</v>
      </c>
      <c r="K34" s="272">
        <f t="shared" si="19"/>
        <v>53428</v>
      </c>
      <c r="L34" s="273">
        <f t="shared" si="19"/>
        <v>5.6829592062492558E-2</v>
      </c>
      <c r="M34" s="356">
        <f t="shared" si="19"/>
        <v>0</v>
      </c>
      <c r="N34" s="357" t="e">
        <f t="shared" si="19"/>
        <v>#DIV/0!</v>
      </c>
      <c r="O34" s="272">
        <f t="shared" si="19"/>
        <v>743701</v>
      </c>
      <c r="P34" s="273">
        <f>SUM(P30:P32)</f>
        <v>6.2125577347771924E-2</v>
      </c>
    </row>
    <row r="35" spans="1:16">
      <c r="A35" s="5"/>
      <c r="B35" s="58"/>
      <c r="C35" s="57"/>
      <c r="D35" s="54"/>
      <c r="E35" s="57"/>
      <c r="F35" s="54"/>
      <c r="G35" s="58"/>
      <c r="H35" s="54"/>
      <c r="I35" s="58"/>
      <c r="J35" s="54"/>
      <c r="K35" s="58"/>
      <c r="L35" s="54"/>
      <c r="M35" s="59"/>
      <c r="N35" s="60"/>
      <c r="O35" s="59"/>
      <c r="P35" s="60"/>
    </row>
    <row r="36" spans="1:16" ht="10.5" customHeight="1">
      <c r="A36" s="5"/>
      <c r="B36" s="397" t="s">
        <v>345</v>
      </c>
      <c r="C36" s="398">
        <f>SUM(C14,C27,C34,)</f>
        <v>1117499</v>
      </c>
      <c r="D36" s="399">
        <f>SUM(D14,D27,D34,)</f>
        <v>1</v>
      </c>
      <c r="E36" s="398">
        <f t="shared" ref="E36:I36" si="20">SUM(E14,E27,E34,)</f>
        <v>1047241</v>
      </c>
      <c r="F36" s="399">
        <f t="shared" si="20"/>
        <v>1</v>
      </c>
      <c r="G36" s="398">
        <f>SUM(G14,G27,G34,)</f>
        <v>769660</v>
      </c>
      <c r="H36" s="399">
        <f t="shared" si="20"/>
        <v>1</v>
      </c>
      <c r="I36" s="398">
        <f t="shared" si="20"/>
        <v>812370</v>
      </c>
      <c r="J36" s="399">
        <f>SUM(J14,J27,J34,)</f>
        <v>0.99999999999999989</v>
      </c>
      <c r="K36" s="398">
        <f>SUM(K34,K27,K14,)</f>
        <v>940144</v>
      </c>
      <c r="L36" s="399">
        <f>SUM(L14,L27,L34,)</f>
        <v>1</v>
      </c>
      <c r="M36" s="403">
        <f>SUM(M34,M27,M14,)</f>
        <v>0</v>
      </c>
      <c r="N36" s="404" t="e">
        <f>SUM(N14,N27,N34,)</f>
        <v>#DIV/0!</v>
      </c>
      <c r="O36" s="398">
        <f>SUM(O34,O27,O14,)</f>
        <v>11007447</v>
      </c>
      <c r="P36" s="399">
        <f>SUM(P14,P27,P34,)</f>
        <v>0.99047399456022811</v>
      </c>
    </row>
    <row r="37" spans="1:16">
      <c r="A37" s="5"/>
      <c r="B37" s="58"/>
      <c r="C37" s="57"/>
      <c r="D37" s="54"/>
      <c r="E37" s="57"/>
      <c r="F37" s="54"/>
      <c r="G37" s="406"/>
      <c r="H37" s="405"/>
      <c r="I37" s="58"/>
      <c r="J37" s="54"/>
      <c r="K37" s="57"/>
      <c r="L37" s="54"/>
      <c r="M37" s="407"/>
      <c r="N37" s="408"/>
      <c r="O37" s="59"/>
      <c r="P37" s="60"/>
    </row>
    <row r="38" spans="1:16">
      <c r="B38" s="564" t="s">
        <v>346</v>
      </c>
      <c r="C38" s="391" t="s">
        <v>347</v>
      </c>
      <c r="D38" s="400" t="s">
        <v>348</v>
      </c>
      <c r="E38" s="459" t="s">
        <v>347</v>
      </c>
      <c r="F38" s="400" t="s">
        <v>348</v>
      </c>
      <c r="G38" s="468" t="s">
        <v>347</v>
      </c>
      <c r="H38" s="400" t="s">
        <v>348</v>
      </c>
      <c r="I38" s="472" t="s">
        <v>347</v>
      </c>
      <c r="J38" s="400" t="s">
        <v>348</v>
      </c>
      <c r="K38" s="477" t="s">
        <v>347</v>
      </c>
      <c r="L38" s="400" t="s">
        <v>348</v>
      </c>
      <c r="M38" s="409" t="s">
        <v>347</v>
      </c>
      <c r="N38" s="410" t="s">
        <v>348</v>
      </c>
      <c r="O38" s="391" t="s">
        <v>347</v>
      </c>
      <c r="P38" s="400" t="s">
        <v>348</v>
      </c>
    </row>
    <row r="39" spans="1:16">
      <c r="B39" s="564"/>
      <c r="C39" s="398">
        <v>1150528</v>
      </c>
      <c r="D39" s="401">
        <f>C36/$C$39</f>
        <v>0.97129231100851088</v>
      </c>
      <c r="E39" s="402">
        <v>1071269</v>
      </c>
      <c r="F39" s="401">
        <f>E36/$E$39</f>
        <v>0.97757052617036433</v>
      </c>
      <c r="G39" s="398">
        <v>830455</v>
      </c>
      <c r="H39" s="401">
        <f>G36/$G$39</f>
        <v>0.92679314351771014</v>
      </c>
      <c r="I39" s="398">
        <v>906865</v>
      </c>
      <c r="J39" s="401">
        <f>I36/$I$39</f>
        <v>0.89580036719908696</v>
      </c>
      <c r="K39" s="398">
        <v>1030476</v>
      </c>
      <c r="L39" s="401">
        <f>K36/$K$39</f>
        <v>0.91233954017366736</v>
      </c>
      <c r="M39" s="403"/>
      <c r="N39" s="411" t="e">
        <f>M36/$M$39</f>
        <v>#DIV/0!</v>
      </c>
      <c r="O39" s="398">
        <f>SUM('PRINC. MDOS. PROD.CTOS. NOCH.I'!O39,C39,E39,G39,I39,K39,M39)</f>
        <v>11599874</v>
      </c>
      <c r="P39" s="401">
        <f>O36/$O$39</f>
        <v>0.94892815215061821</v>
      </c>
    </row>
    <row r="41" spans="1:16">
      <c r="B41" s="61"/>
      <c r="E41" s="44"/>
      <c r="K41" s="44"/>
      <c r="O41" s="44"/>
    </row>
    <row r="42" spans="1:16">
      <c r="B42" s="61"/>
    </row>
  </sheetData>
  <mergeCells count="9">
    <mergeCell ref="M7:N7"/>
    <mergeCell ref="O7:P7"/>
    <mergeCell ref="B38:B39"/>
    <mergeCell ref="B7:B8"/>
    <mergeCell ref="C7:D7"/>
    <mergeCell ref="E7:F7"/>
    <mergeCell ref="G7:H7"/>
    <mergeCell ref="I7:J7"/>
    <mergeCell ref="K7:L7"/>
  </mergeCells>
  <pageMargins left="0.27559055118110237" right="0.39370078740157483" top="0.51181102362204722" bottom="0.47244094488188981" header="0.15748031496062992" footer="0.59055118110236227"/>
  <pageSetup scale="85" orientation="landscape" r:id="rId1"/>
  <headerFooter alignWithMargins="0">
    <oddFooter>&amp;CBARÓMETRO TURÍSTICO DE LA RIVIERA MAYA
FIDEICOMISO DE PROMOCIÓN TURISTICA DE LA RIVIERA MAYA&amp;R19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21"/>
  <dimension ref="C2:K27"/>
  <sheetViews>
    <sheetView workbookViewId="0">
      <selection activeCell="L4" sqref="L4"/>
    </sheetView>
  </sheetViews>
  <sheetFormatPr baseColWidth="10" defaultRowHeight="12.75"/>
  <cols>
    <col min="1" max="16384" width="11.42578125" style="7"/>
  </cols>
  <sheetData>
    <row r="2" spans="3:11" ht="23.25">
      <c r="H2" s="4" t="s">
        <v>140</v>
      </c>
    </row>
    <row r="3" spans="3:11" ht="23.25">
      <c r="H3" s="4" t="s">
        <v>217</v>
      </c>
    </row>
    <row r="4" spans="3:11" ht="23.25">
      <c r="C4" s="52"/>
      <c r="D4" s="52"/>
      <c r="E4" s="52"/>
      <c r="F4" s="52"/>
      <c r="G4" s="52"/>
      <c r="H4" s="4" t="s">
        <v>368</v>
      </c>
      <c r="I4" s="52"/>
      <c r="J4" s="52"/>
      <c r="K4" s="52"/>
    </row>
    <row r="5" spans="3:11" ht="23.25">
      <c r="C5" s="52"/>
      <c r="D5" s="52"/>
      <c r="E5" s="52"/>
      <c r="F5" s="52"/>
      <c r="G5" s="52"/>
      <c r="I5" s="52"/>
      <c r="J5" s="52"/>
      <c r="K5" s="52"/>
    </row>
    <row r="6" spans="3:11" ht="23.25">
      <c r="C6" s="52"/>
      <c r="D6" s="52"/>
      <c r="E6" s="52"/>
      <c r="F6" s="52"/>
      <c r="G6" s="52"/>
      <c r="I6" s="52"/>
      <c r="J6" s="52"/>
      <c r="K6" s="52"/>
    </row>
    <row r="27" spans="10:10">
      <c r="J27" s="66"/>
    </row>
  </sheetData>
  <phoneticPr fontId="6" type="noConversion"/>
  <pageMargins left="0.55118110236220474" right="0" top="0.47244094488188981" bottom="0.27559055118110237" header="0" footer="0.35433070866141736"/>
  <pageSetup scale="95" orientation="landscape" r:id="rId1"/>
  <headerFooter alignWithMargins="0">
    <oddFooter>&amp;CBARÓMETRO TURÍSTICO DE LA RIVIERA MAYA
 FIDEICOMISO DE PROMOCIÓN TURÍSTICA DE LA RIVIERA MAYA&amp;R20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B3:I64"/>
  <sheetViews>
    <sheetView workbookViewId="0">
      <selection activeCell="I52" sqref="I52"/>
    </sheetView>
  </sheetViews>
  <sheetFormatPr baseColWidth="10" defaultRowHeight="12.75"/>
  <cols>
    <col min="1" max="1" width="2.28515625" style="7" customWidth="1"/>
    <col min="2" max="2" width="19" style="7" customWidth="1"/>
    <col min="3" max="3" width="13.5703125" style="7" customWidth="1"/>
    <col min="4" max="4" width="14" style="7" bestFit="1" customWidth="1"/>
    <col min="5" max="5" width="13.85546875" style="7" customWidth="1"/>
    <col min="6" max="6" width="14" style="7" bestFit="1" customWidth="1"/>
    <col min="7" max="7" width="12.140625" style="7" bestFit="1" customWidth="1"/>
    <col min="8" max="8" width="12.7109375" style="7" customWidth="1"/>
    <col min="9" max="16384" width="11.42578125" style="7"/>
  </cols>
  <sheetData>
    <row r="3" spans="2:9" ht="15.75">
      <c r="C3" s="122"/>
      <c r="D3" s="122"/>
      <c r="E3" s="122"/>
      <c r="F3" s="123" t="s">
        <v>381</v>
      </c>
      <c r="G3" s="122"/>
      <c r="H3" s="122"/>
    </row>
    <row r="4" spans="2:9" ht="15.75">
      <c r="C4" s="122"/>
      <c r="D4" s="122"/>
      <c r="E4" s="122"/>
      <c r="F4" s="349" t="s">
        <v>411</v>
      </c>
      <c r="G4" s="122"/>
      <c r="H4" s="122"/>
    </row>
    <row r="5" spans="2:9" ht="11.25" customHeight="1"/>
    <row r="6" spans="2:9">
      <c r="B6" s="569" t="s">
        <v>272</v>
      </c>
      <c r="C6" s="571">
        <v>2014</v>
      </c>
      <c r="D6" s="572"/>
      <c r="E6" s="571">
        <v>2015</v>
      </c>
      <c r="F6" s="572"/>
      <c r="G6" s="571" t="s">
        <v>159</v>
      </c>
      <c r="H6" s="572"/>
    </row>
    <row r="7" spans="2:9">
      <c r="B7" s="570"/>
      <c r="C7" s="412"/>
      <c r="D7" s="413" t="s">
        <v>158</v>
      </c>
      <c r="E7" s="412"/>
      <c r="F7" s="413" t="s">
        <v>158</v>
      </c>
      <c r="G7" s="412"/>
      <c r="H7" s="414" t="s">
        <v>33</v>
      </c>
      <c r="I7" s="5"/>
    </row>
    <row r="8" spans="2:9" s="9" customFormat="1">
      <c r="B8" s="67"/>
      <c r="C8" s="31"/>
      <c r="D8" s="31"/>
      <c r="E8" s="31"/>
      <c r="F8" s="31"/>
      <c r="G8" s="31"/>
      <c r="H8" s="68"/>
      <c r="I8" s="31"/>
    </row>
    <row r="9" spans="2:9" ht="15">
      <c r="B9" s="573" t="s">
        <v>145</v>
      </c>
      <c r="C9" s="574"/>
      <c r="D9" s="574"/>
      <c r="E9" s="574"/>
      <c r="F9" s="574"/>
      <c r="G9" s="574"/>
      <c r="H9" s="575"/>
    </row>
    <row r="10" spans="2:9">
      <c r="B10" s="78" t="s">
        <v>148</v>
      </c>
      <c r="C10" s="69">
        <v>72942</v>
      </c>
      <c r="D10" s="79">
        <f>C10/$C$61</f>
        <v>0.19762605969801486</v>
      </c>
      <c r="E10" s="69">
        <f>SUM('PROCEDENCIA NOVIEMBRE'!C11)</f>
        <v>73617</v>
      </c>
      <c r="F10" s="79">
        <f>E10/$E$61</f>
        <v>0.19700862248912154</v>
      </c>
      <c r="G10" s="69">
        <f>E10-C10</f>
        <v>675</v>
      </c>
      <c r="H10" s="79">
        <f>G10/C10</f>
        <v>9.2539277782347617E-3</v>
      </c>
    </row>
    <row r="11" spans="2:9">
      <c r="B11" s="71" t="s">
        <v>76</v>
      </c>
      <c r="C11" s="69">
        <v>124598</v>
      </c>
      <c r="D11" s="73">
        <f>C11/$C$61</f>
        <v>0.33758070502938298</v>
      </c>
      <c r="E11" s="69">
        <f>SUM('PROCEDENCIA NOVIEMBRE'!C12)</f>
        <v>126784</v>
      </c>
      <c r="F11" s="73">
        <f>E11/$E$61</f>
        <v>0.33929039751227008</v>
      </c>
      <c r="G11" s="72">
        <f>E11-C11</f>
        <v>2186</v>
      </c>
      <c r="H11" s="73">
        <f>G11/C11</f>
        <v>1.75444228639304E-2</v>
      </c>
    </row>
    <row r="12" spans="2:9">
      <c r="B12" s="71" t="s">
        <v>78</v>
      </c>
      <c r="C12" s="69">
        <v>70766</v>
      </c>
      <c r="D12" s="73">
        <f>C12/$C$61</f>
        <v>0.19173049464766143</v>
      </c>
      <c r="E12" s="69">
        <f>SUM('PROCEDENCIA NOVIEMBRE'!C13)</f>
        <v>65209</v>
      </c>
      <c r="F12" s="73">
        <f>E12/$E$61</f>
        <v>0.17450772598575229</v>
      </c>
      <c r="G12" s="72">
        <f>E12-C12</f>
        <v>-5557</v>
      </c>
      <c r="H12" s="73">
        <f>G12/C12</f>
        <v>-7.852641098832773E-2</v>
      </c>
    </row>
    <row r="13" spans="2:9">
      <c r="B13" s="74" t="s">
        <v>34</v>
      </c>
      <c r="C13" s="75">
        <f>SUM(C10:C12)</f>
        <v>268306</v>
      </c>
      <c r="D13" s="76">
        <f>C13/$C$61</f>
        <v>0.72693725937505926</v>
      </c>
      <c r="E13" s="75">
        <f>SUM(E10:E12)</f>
        <v>265610</v>
      </c>
      <c r="F13" s="76">
        <f>E13/$E$61</f>
        <v>0.71080674598714388</v>
      </c>
      <c r="G13" s="75">
        <f>E13-C13</f>
        <v>-2696</v>
      </c>
      <c r="H13" s="76">
        <f>G13/C13</f>
        <v>-1.0048228515202791E-2</v>
      </c>
    </row>
    <row r="14" spans="2:9" ht="6" customHeight="1">
      <c r="C14" s="44"/>
      <c r="D14" s="77"/>
      <c r="E14" s="44"/>
      <c r="H14" s="77"/>
    </row>
    <row r="15" spans="2:9" ht="15">
      <c r="B15" s="566" t="s">
        <v>10</v>
      </c>
      <c r="C15" s="567"/>
      <c r="D15" s="567"/>
      <c r="E15" s="567"/>
      <c r="F15" s="567"/>
      <c r="G15" s="567"/>
      <c r="H15" s="568"/>
    </row>
    <row r="16" spans="2:9">
      <c r="B16" s="78" t="s">
        <v>100</v>
      </c>
      <c r="C16" s="69">
        <v>8621</v>
      </c>
      <c r="D16" s="79">
        <f>C16/$C$61</f>
        <v>2.3357383409511476E-2</v>
      </c>
      <c r="E16" s="69">
        <f>SUM('PROCEDENCIA NOVIEMBRE'!C30)</f>
        <v>12472</v>
      </c>
      <c r="F16" s="79">
        <f>E16/$E$61</f>
        <v>3.3376686630592442E-2</v>
      </c>
      <c r="G16" s="69">
        <f>E16-C16</f>
        <v>3851</v>
      </c>
      <c r="H16" s="79">
        <f>G16/C16</f>
        <v>0.44669991880292309</v>
      </c>
    </row>
    <row r="17" spans="2:8">
      <c r="B17" s="71" t="s">
        <v>102</v>
      </c>
      <c r="C17" s="69">
        <v>22</v>
      </c>
      <c r="D17" s="73">
        <f>C17/$C$61</f>
        <v>5.9605896648793926E-5</v>
      </c>
      <c r="E17" s="69">
        <f>SUM('PROCEDENCIA NOVIEMBRE'!C31)</f>
        <v>493</v>
      </c>
      <c r="F17" s="73">
        <f t="shared" ref="F17:F27" si="0">E17/$E$61</f>
        <v>1.3193318239963176E-3</v>
      </c>
      <c r="G17" s="72">
        <f>E17-C17</f>
        <v>471</v>
      </c>
      <c r="H17" s="73">
        <f>G17/C17</f>
        <v>21.40909090909091</v>
      </c>
    </row>
    <row r="18" spans="2:8">
      <c r="B18" s="71" t="s">
        <v>105</v>
      </c>
      <c r="C18" s="69">
        <v>1284</v>
      </c>
      <c r="D18" s="73">
        <f t="shared" ref="D18:D25" si="1">C18/$C$61</f>
        <v>3.4788168771387002E-3</v>
      </c>
      <c r="E18" s="69">
        <f>SUM('PROCEDENCIA NOVIEMBRE'!C32)</f>
        <v>1363</v>
      </c>
      <c r="F18" s="73">
        <f t="shared" si="0"/>
        <v>3.6475644545780547E-3</v>
      </c>
      <c r="G18" s="72">
        <f t="shared" ref="G18:G26" si="2">E18-C18</f>
        <v>79</v>
      </c>
      <c r="H18" s="73">
        <f t="shared" ref="H18:H26" si="3">G18/C18</f>
        <v>6.1526479750778816E-2</v>
      </c>
    </row>
    <row r="19" spans="2:8">
      <c r="B19" s="71" t="s">
        <v>108</v>
      </c>
      <c r="C19" s="69">
        <v>2436</v>
      </c>
      <c r="D19" s="73">
        <f t="shared" si="1"/>
        <v>6.5999983743846372E-3</v>
      </c>
      <c r="E19" s="69">
        <f>SUM('PROCEDENCIA NOVIEMBRE'!C33)</f>
        <v>3000</v>
      </c>
      <c r="F19" s="73">
        <f t="shared" si="0"/>
        <v>8.0283883813163353E-3</v>
      </c>
      <c r="G19" s="72">
        <f t="shared" si="2"/>
        <v>564</v>
      </c>
      <c r="H19" s="73">
        <f t="shared" si="3"/>
        <v>0.23152709359605911</v>
      </c>
    </row>
    <row r="20" spans="2:8">
      <c r="B20" s="71" t="s">
        <v>111</v>
      </c>
      <c r="C20" s="69">
        <v>1902</v>
      </c>
      <c r="D20" s="73">
        <f t="shared" si="1"/>
        <v>5.1532007011820934E-3</v>
      </c>
      <c r="E20" s="69">
        <f>SUM('PROCEDENCIA NOVIEMBRE'!C34)</f>
        <v>1943</v>
      </c>
      <c r="F20" s="73">
        <f t="shared" si="0"/>
        <v>5.1997195416325463E-3</v>
      </c>
      <c r="G20" s="72">
        <f t="shared" si="2"/>
        <v>41</v>
      </c>
      <c r="H20" s="73">
        <f t="shared" si="3"/>
        <v>2.1556256572029444E-2</v>
      </c>
    </row>
    <row r="21" spans="2:8">
      <c r="B21" s="71" t="s">
        <v>113</v>
      </c>
      <c r="C21" s="69">
        <v>163</v>
      </c>
      <c r="D21" s="73">
        <f t="shared" si="1"/>
        <v>4.416255069887914E-4</v>
      </c>
      <c r="E21" s="69">
        <f>SUM('PROCEDENCIA NOVIEMBRE'!C35)</f>
        <v>355</v>
      </c>
      <c r="F21" s="73">
        <f t="shared" si="0"/>
        <v>9.5002595845576621E-4</v>
      </c>
      <c r="G21" s="72">
        <f t="shared" si="2"/>
        <v>192</v>
      </c>
      <c r="H21" s="73">
        <f t="shared" si="3"/>
        <v>1.1779141104294479</v>
      </c>
    </row>
    <row r="22" spans="2:8">
      <c r="B22" s="71" t="s">
        <v>114</v>
      </c>
      <c r="C22" s="69">
        <v>196</v>
      </c>
      <c r="D22" s="73">
        <f t="shared" si="1"/>
        <v>5.3103435196198224E-4</v>
      </c>
      <c r="E22" s="69">
        <f>SUM('PROCEDENCIA NOVIEMBRE'!C36)</f>
        <v>156</v>
      </c>
      <c r="F22" s="73">
        <f t="shared" si="0"/>
        <v>4.1747619582844939E-4</v>
      </c>
      <c r="G22" s="72">
        <f>E22-C22</f>
        <v>-40</v>
      </c>
      <c r="H22" s="73">
        <f t="shared" si="3"/>
        <v>-0.20408163265306123</v>
      </c>
    </row>
    <row r="23" spans="2:8">
      <c r="B23" s="71" t="s">
        <v>115</v>
      </c>
      <c r="C23" s="69">
        <v>989</v>
      </c>
      <c r="D23" s="73">
        <f t="shared" si="1"/>
        <v>2.6795559902571451E-3</v>
      </c>
      <c r="E23" s="69">
        <f>SUM('PROCEDENCIA NOVIEMBRE'!C37)</f>
        <v>1525</v>
      </c>
      <c r="F23" s="73">
        <f t="shared" si="0"/>
        <v>4.0810974271691365E-3</v>
      </c>
      <c r="G23" s="72">
        <f t="shared" si="2"/>
        <v>536</v>
      </c>
      <c r="H23" s="73">
        <f t="shared" si="3"/>
        <v>0.54196157735085948</v>
      </c>
    </row>
    <row r="24" spans="2:8">
      <c r="B24" s="71" t="s">
        <v>116</v>
      </c>
      <c r="C24" s="69">
        <v>763</v>
      </c>
      <c r="D24" s="73">
        <f t="shared" si="1"/>
        <v>2.0672408701377168E-3</v>
      </c>
      <c r="E24" s="69">
        <f>SUM('PROCEDENCIA NOVIEMBRE'!C38)</f>
        <v>2703</v>
      </c>
      <c r="F24" s="73">
        <f t="shared" si="0"/>
        <v>7.2335779315660176E-3</v>
      </c>
      <c r="G24" s="72">
        <f t="shared" si="2"/>
        <v>1940</v>
      </c>
      <c r="H24" s="73">
        <f t="shared" si="3"/>
        <v>2.54259501965924</v>
      </c>
    </row>
    <row r="25" spans="2:8">
      <c r="B25" s="71" t="s">
        <v>117</v>
      </c>
      <c r="C25" s="69">
        <v>652</v>
      </c>
      <c r="D25" s="73">
        <f t="shared" si="1"/>
        <v>1.7665020279551656E-3</v>
      </c>
      <c r="E25" s="69">
        <f>SUM('PROCEDENCIA NOVIEMBRE'!C39)</f>
        <v>128</v>
      </c>
      <c r="F25" s="73">
        <f t="shared" si="0"/>
        <v>3.425445709361636E-4</v>
      </c>
      <c r="G25" s="72">
        <f t="shared" si="2"/>
        <v>-524</v>
      </c>
      <c r="H25" s="73">
        <f t="shared" si="3"/>
        <v>-0.80368098159509205</v>
      </c>
    </row>
    <row r="26" spans="2:8">
      <c r="B26" s="71" t="s">
        <v>86</v>
      </c>
      <c r="C26" s="69">
        <v>144</v>
      </c>
      <c r="D26" s="73">
        <f>C26/$C$61</f>
        <v>3.9014768715574206E-4</v>
      </c>
      <c r="E26" s="69">
        <f>SUM('PROCEDENCIA NOVIEMBRE'!C40)</f>
        <v>293</v>
      </c>
      <c r="F26" s="73">
        <f t="shared" si="0"/>
        <v>7.8410593190856204E-4</v>
      </c>
      <c r="G26" s="72">
        <f t="shared" si="2"/>
        <v>149</v>
      </c>
      <c r="H26" s="73">
        <f t="shared" si="3"/>
        <v>1.0347222222222223</v>
      </c>
    </row>
    <row r="27" spans="2:8">
      <c r="B27" s="74" t="s">
        <v>34</v>
      </c>
      <c r="C27" s="75">
        <f>SUM(C16:C26)</f>
        <v>17172</v>
      </c>
      <c r="D27" s="76">
        <f>C27/$C$61</f>
        <v>4.6525111693322241E-2</v>
      </c>
      <c r="E27" s="75">
        <f>SUM(E16:E26)</f>
        <v>24431</v>
      </c>
      <c r="F27" s="76">
        <f t="shared" si="0"/>
        <v>6.5380518847979796E-2</v>
      </c>
      <c r="G27" s="75">
        <f>E27-C27</f>
        <v>7259</v>
      </c>
      <c r="H27" s="76">
        <f>G27/C27</f>
        <v>0.42272303750291174</v>
      </c>
    </row>
    <row r="28" spans="2:8">
      <c r="C28" s="44"/>
      <c r="D28" s="77"/>
      <c r="E28" s="44"/>
      <c r="H28" s="77"/>
    </row>
    <row r="29" spans="2:8" ht="15">
      <c r="B29" s="566" t="s">
        <v>9</v>
      </c>
      <c r="C29" s="567"/>
      <c r="D29" s="567"/>
      <c r="E29" s="567"/>
      <c r="F29" s="567"/>
      <c r="G29" s="567"/>
      <c r="H29" s="568"/>
    </row>
    <row r="30" spans="2:8">
      <c r="B30" s="78" t="s">
        <v>19</v>
      </c>
      <c r="C30" s="69">
        <v>16373</v>
      </c>
      <c r="D30" s="79">
        <f>C30/$C$61</f>
        <v>4.4360333901395592E-2</v>
      </c>
      <c r="E30" s="69">
        <f>SUM('PROCEDENCIA NOVIEMBRE'!K10)</f>
        <v>16988</v>
      </c>
      <c r="F30" s="79">
        <f>E30/$E$61</f>
        <v>4.5462087273933964E-2</v>
      </c>
      <c r="G30" s="69">
        <f>E30-C30</f>
        <v>615</v>
      </c>
      <c r="H30" s="79">
        <f>G30/C30</f>
        <v>3.7561839613998657E-2</v>
      </c>
    </row>
    <row r="31" spans="2:8">
      <c r="B31" s="71" t="s">
        <v>20</v>
      </c>
      <c r="C31" s="69">
        <v>323</v>
      </c>
      <c r="D31" s="73">
        <f t="shared" ref="D31:D56" si="4">C31/$C$61</f>
        <v>8.7512293716183814E-4</v>
      </c>
      <c r="E31" s="69">
        <f>SUM('PROCEDENCIA NOVIEMBRE'!K11)</f>
        <v>317</v>
      </c>
      <c r="F31" s="73">
        <f t="shared" ref="F31:F55" si="5">E31/$E$61</f>
        <v>8.4833303895909273E-4</v>
      </c>
      <c r="G31" s="72">
        <f>E31-C31</f>
        <v>-6</v>
      </c>
      <c r="H31" s="73">
        <f t="shared" ref="H31:H54" si="6">G31/C31</f>
        <v>-1.8575851393188854E-2</v>
      </c>
    </row>
    <row r="32" spans="2:8">
      <c r="B32" s="71" t="s">
        <v>147</v>
      </c>
      <c r="C32" s="69">
        <v>1618</v>
      </c>
      <c r="D32" s="73">
        <f t="shared" si="4"/>
        <v>4.3837427626249349E-3</v>
      </c>
      <c r="E32" s="69">
        <f>SUM('PROCEDENCIA NOVIEMBRE'!K12)</f>
        <v>1116</v>
      </c>
      <c r="F32" s="73">
        <f t="shared" si="5"/>
        <v>2.9865604778496766E-3</v>
      </c>
      <c r="G32" s="72">
        <f t="shared" ref="G32:G57" si="7">E32-C32</f>
        <v>-502</v>
      </c>
      <c r="H32" s="73">
        <f t="shared" si="6"/>
        <v>-0.31025957972805934</v>
      </c>
    </row>
    <row r="33" spans="2:8">
      <c r="B33" s="71" t="s">
        <v>80</v>
      </c>
      <c r="C33" s="69">
        <v>15</v>
      </c>
      <c r="D33" s="73">
        <f t="shared" si="4"/>
        <v>4.0640384078723135E-5</v>
      </c>
      <c r="E33" s="69">
        <f>SUM('PROCEDENCIA NOVIEMBRE'!K13)</f>
        <v>34</v>
      </c>
      <c r="F33" s="73">
        <f t="shared" si="5"/>
        <v>9.0988401654918462E-5</v>
      </c>
      <c r="G33" s="72">
        <f t="shared" si="7"/>
        <v>19</v>
      </c>
      <c r="H33" s="73">
        <f t="shared" si="6"/>
        <v>1.2666666666666666</v>
      </c>
    </row>
    <row r="34" spans="2:8">
      <c r="B34" s="71" t="s">
        <v>21</v>
      </c>
      <c r="C34" s="69">
        <v>103</v>
      </c>
      <c r="D34" s="73">
        <f t="shared" si="4"/>
        <v>2.7906397067389887E-4</v>
      </c>
      <c r="E34" s="69">
        <f>SUM('PROCEDENCIA NOVIEMBRE'!K14)</f>
        <v>60</v>
      </c>
      <c r="F34" s="73">
        <f t="shared" si="5"/>
        <v>1.605677676263267E-4</v>
      </c>
      <c r="G34" s="72">
        <f t="shared" si="7"/>
        <v>-43</v>
      </c>
      <c r="H34" s="73">
        <f>G34/C34</f>
        <v>-0.41747572815533979</v>
      </c>
    </row>
    <row r="35" spans="2:8">
      <c r="B35" s="71" t="s">
        <v>22</v>
      </c>
      <c r="C35" s="69">
        <v>9075</v>
      </c>
      <c r="D35" s="73">
        <f t="shared" si="4"/>
        <v>2.4587432367627497E-2</v>
      </c>
      <c r="E35" s="69">
        <f>SUM('PROCEDENCIA NOVIEMBRE'!K15)</f>
        <v>9864</v>
      </c>
      <c r="F35" s="73">
        <f t="shared" si="5"/>
        <v>2.6397340997768109E-2</v>
      </c>
      <c r="G35" s="72">
        <f t="shared" si="7"/>
        <v>789</v>
      </c>
      <c r="H35" s="73">
        <f t="shared" si="6"/>
        <v>8.6942148760330573E-2</v>
      </c>
    </row>
    <row r="36" spans="2:8">
      <c r="B36" s="71" t="s">
        <v>23</v>
      </c>
      <c r="C36" s="473">
        <v>224</v>
      </c>
      <c r="D36" s="73">
        <f t="shared" si="4"/>
        <v>6.0689640224226543E-4</v>
      </c>
      <c r="E36" s="69">
        <f>SUM('PROCEDENCIA NOVIEMBRE'!K16)</f>
        <v>148</v>
      </c>
      <c r="F36" s="73">
        <f t="shared" si="5"/>
        <v>3.9606716014493919E-4</v>
      </c>
      <c r="G36" s="72">
        <f t="shared" si="7"/>
        <v>-76</v>
      </c>
      <c r="H36" s="73">
        <f t="shared" si="6"/>
        <v>-0.3392857142857143</v>
      </c>
    </row>
    <row r="37" spans="2:8">
      <c r="B37" s="71" t="s">
        <v>24</v>
      </c>
      <c r="C37" s="473">
        <v>6330</v>
      </c>
      <c r="D37" s="73">
        <f t="shared" si="4"/>
        <v>1.7150242081221161E-2</v>
      </c>
      <c r="E37" s="69">
        <f>SUM('PROCEDENCIA NOVIEMBRE'!K17)</f>
        <v>5714</v>
      </c>
      <c r="F37" s="73">
        <f t="shared" si="5"/>
        <v>1.5291403736947179E-2</v>
      </c>
      <c r="G37" s="72">
        <f t="shared" si="7"/>
        <v>-616</v>
      </c>
      <c r="H37" s="73">
        <f t="shared" si="6"/>
        <v>-9.731437598736177E-2</v>
      </c>
    </row>
    <row r="38" spans="2:8">
      <c r="B38" s="71" t="s">
        <v>25</v>
      </c>
      <c r="C38" s="473">
        <v>23304</v>
      </c>
      <c r="D38" s="73">
        <f t="shared" si="4"/>
        <v>6.3138900704704265E-2</v>
      </c>
      <c r="E38" s="69">
        <f>SUM('PROCEDENCIA NOVIEMBRE'!K18)</f>
        <v>25743</v>
      </c>
      <c r="F38" s="73">
        <f t="shared" si="5"/>
        <v>6.8891600700075467E-2</v>
      </c>
      <c r="G38" s="72">
        <f t="shared" si="7"/>
        <v>2439</v>
      </c>
      <c r="H38" s="73">
        <f t="shared" si="6"/>
        <v>0.10466014418125644</v>
      </c>
    </row>
    <row r="39" spans="2:8">
      <c r="B39" s="71" t="s">
        <v>56</v>
      </c>
      <c r="C39" s="473">
        <v>8</v>
      </c>
      <c r="D39" s="73">
        <f t="shared" si="4"/>
        <v>2.1674871508652337E-5</v>
      </c>
      <c r="E39" s="69">
        <f>SUM('PROCEDENCIA NOVIEMBRE'!K19)</f>
        <v>11</v>
      </c>
      <c r="F39" s="73">
        <f>E39/$E$61</f>
        <v>2.9437424064826561E-5</v>
      </c>
      <c r="G39" s="72">
        <f t="shared" si="7"/>
        <v>3</v>
      </c>
      <c r="H39" s="73">
        <f>G39/C39</f>
        <v>0.375</v>
      </c>
    </row>
    <row r="40" spans="2:8">
      <c r="B40" s="71" t="s">
        <v>26</v>
      </c>
      <c r="C40" s="473">
        <v>2825</v>
      </c>
      <c r="D40" s="73">
        <f t="shared" si="4"/>
        <v>7.6539390014928564E-3</v>
      </c>
      <c r="E40" s="69">
        <f>SUM('PROCEDENCIA NOVIEMBRE'!K20)</f>
        <v>2490</v>
      </c>
      <c r="F40" s="73">
        <f t="shared" si="5"/>
        <v>6.6635623564925573E-3</v>
      </c>
      <c r="G40" s="72">
        <f t="shared" si="7"/>
        <v>-335</v>
      </c>
      <c r="H40" s="73">
        <f t="shared" si="6"/>
        <v>-0.11858407079646018</v>
      </c>
    </row>
    <row r="41" spans="2:8">
      <c r="B41" s="71" t="s">
        <v>90</v>
      </c>
      <c r="C41" s="473">
        <v>39</v>
      </c>
      <c r="D41" s="73">
        <f t="shared" si="4"/>
        <v>1.0566499860468014E-4</v>
      </c>
      <c r="E41" s="69">
        <f>SUM('PROCEDENCIA NOVIEMBRE'!K21)</f>
        <v>60</v>
      </c>
      <c r="F41" s="73">
        <f t="shared" si="5"/>
        <v>1.605677676263267E-4</v>
      </c>
      <c r="G41" s="72">
        <f t="shared" si="7"/>
        <v>21</v>
      </c>
      <c r="H41" s="73">
        <f t="shared" si="6"/>
        <v>0.53846153846153844</v>
      </c>
    </row>
    <row r="42" spans="2:8">
      <c r="B42" s="71" t="s">
        <v>43</v>
      </c>
      <c r="C42" s="473">
        <v>266</v>
      </c>
      <c r="D42" s="73">
        <f t="shared" si="4"/>
        <v>7.2068947766269027E-4</v>
      </c>
      <c r="E42" s="69">
        <f>SUM('PROCEDENCIA NOVIEMBRE'!K22)</f>
        <v>275</v>
      </c>
      <c r="F42" s="73">
        <f t="shared" si="5"/>
        <v>7.3593560162066405E-4</v>
      </c>
      <c r="G42" s="72">
        <f t="shared" si="7"/>
        <v>9</v>
      </c>
      <c r="H42" s="73">
        <f>G42/C42</f>
        <v>3.3834586466165412E-2</v>
      </c>
    </row>
    <row r="43" spans="2:8">
      <c r="B43" s="71" t="s">
        <v>95</v>
      </c>
      <c r="C43" s="473">
        <v>7</v>
      </c>
      <c r="D43" s="73">
        <f t="shared" si="4"/>
        <v>1.8965512570070795E-5</v>
      </c>
      <c r="E43" s="69">
        <f>SUM('PROCEDENCIA NOVIEMBRE'!K23)</f>
        <v>6</v>
      </c>
      <c r="F43" s="73">
        <f>E43/$E$61</f>
        <v>1.605677676263267E-5</v>
      </c>
      <c r="G43" s="72">
        <f t="shared" si="7"/>
        <v>-1</v>
      </c>
      <c r="H43" s="73">
        <f>G43/C43</f>
        <v>-0.14285714285714285</v>
      </c>
    </row>
    <row r="44" spans="2:8">
      <c r="B44" s="71" t="s">
        <v>27</v>
      </c>
      <c r="C44" s="473">
        <v>6508</v>
      </c>
      <c r="D44" s="73">
        <f t="shared" si="4"/>
        <v>1.7632507972288675E-2</v>
      </c>
      <c r="E44" s="69">
        <f>SUM('PROCEDENCIA NOVIEMBRE'!K24)</f>
        <v>6572</v>
      </c>
      <c r="F44" s="73">
        <f t="shared" si="5"/>
        <v>1.758752281400365E-2</v>
      </c>
      <c r="G44" s="72">
        <f t="shared" si="7"/>
        <v>64</v>
      </c>
      <c r="H44" s="73">
        <f>G44/C44</f>
        <v>9.8340503995082967E-3</v>
      </c>
    </row>
    <row r="45" spans="2:8">
      <c r="B45" s="71" t="s">
        <v>57</v>
      </c>
      <c r="C45" s="473">
        <v>20</v>
      </c>
      <c r="D45" s="73">
        <f t="shared" si="4"/>
        <v>5.4187178771630842E-5</v>
      </c>
      <c r="E45" s="69">
        <f>SUM('PROCEDENCIA NOVIEMBRE'!K25)</f>
        <v>6</v>
      </c>
      <c r="F45" s="73">
        <f t="shared" si="5"/>
        <v>1.605677676263267E-5</v>
      </c>
      <c r="G45" s="72">
        <f t="shared" si="7"/>
        <v>-14</v>
      </c>
      <c r="H45" s="73">
        <f t="shared" si="6"/>
        <v>-0.7</v>
      </c>
    </row>
    <row r="46" spans="2:8">
      <c r="B46" s="71" t="s">
        <v>96</v>
      </c>
      <c r="C46" s="473">
        <v>5</v>
      </c>
      <c r="D46" s="73">
        <f t="shared" si="4"/>
        <v>1.354679469290771E-5</v>
      </c>
      <c r="E46" s="69">
        <f>SUM('PROCEDENCIA NOVIEMBRE'!K26)</f>
        <v>20</v>
      </c>
      <c r="F46" s="73">
        <f t="shared" si="5"/>
        <v>5.3522589208775561E-5</v>
      </c>
      <c r="G46" s="72">
        <f t="shared" si="7"/>
        <v>15</v>
      </c>
      <c r="H46" s="73">
        <f t="shared" si="6"/>
        <v>3</v>
      </c>
    </row>
    <row r="47" spans="2:8">
      <c r="B47" s="71" t="s">
        <v>28</v>
      </c>
      <c r="C47" s="473">
        <v>887</v>
      </c>
      <c r="D47" s="73">
        <f t="shared" si="4"/>
        <v>2.4032013785218278E-3</v>
      </c>
      <c r="E47" s="69">
        <f>SUM('PROCEDENCIA NOVIEMBRE'!K27)</f>
        <v>469</v>
      </c>
      <c r="F47" s="73">
        <f t="shared" si="5"/>
        <v>1.255104716945787E-3</v>
      </c>
      <c r="G47" s="72">
        <f t="shared" si="7"/>
        <v>-418</v>
      </c>
      <c r="H47" s="73">
        <f t="shared" si="6"/>
        <v>-0.47125140924464487</v>
      </c>
    </row>
    <row r="48" spans="2:8">
      <c r="B48" s="71" t="s">
        <v>47</v>
      </c>
      <c r="C48" s="473">
        <v>1372</v>
      </c>
      <c r="D48" s="73">
        <f t="shared" si="4"/>
        <v>3.7172404637338761E-3</v>
      </c>
      <c r="E48" s="69">
        <f>SUM('PROCEDENCIA NOVIEMBRE'!K28)</f>
        <v>1285</v>
      </c>
      <c r="F48" s="73">
        <f t="shared" si="5"/>
        <v>3.4388263566638298E-3</v>
      </c>
      <c r="G48" s="72">
        <f t="shared" si="7"/>
        <v>-87</v>
      </c>
      <c r="H48" s="73">
        <f t="shared" si="6"/>
        <v>-6.3411078717201169E-2</v>
      </c>
    </row>
    <row r="49" spans="2:8">
      <c r="B49" s="71" t="s">
        <v>29</v>
      </c>
      <c r="C49" s="473">
        <v>122</v>
      </c>
      <c r="D49" s="73">
        <f t="shared" si="4"/>
        <v>3.3054179050694815E-4</v>
      </c>
      <c r="E49" s="69">
        <f>SUM('PROCEDENCIA NOVIEMBRE'!K29)</f>
        <v>507</v>
      </c>
      <c r="F49" s="73">
        <f t="shared" si="5"/>
        <v>1.3567976364424604E-3</v>
      </c>
      <c r="G49" s="72">
        <f t="shared" si="7"/>
        <v>385</v>
      </c>
      <c r="H49" s="73">
        <f t="shared" si="6"/>
        <v>3.1557377049180326</v>
      </c>
    </row>
    <row r="50" spans="2:8">
      <c r="B50" s="71" t="s">
        <v>46</v>
      </c>
      <c r="C50" s="473">
        <v>164</v>
      </c>
      <c r="D50" s="73">
        <f t="shared" si="4"/>
        <v>4.4433486592737294E-4</v>
      </c>
      <c r="E50" s="69">
        <f>SUM('PROCEDENCIA NOVIEMBRE'!K30)</f>
        <v>435</v>
      </c>
      <c r="F50" s="73">
        <f t="shared" si="5"/>
        <v>1.1641163152908685E-3</v>
      </c>
      <c r="G50" s="72">
        <f t="shared" si="7"/>
        <v>271</v>
      </c>
      <c r="H50" s="73">
        <f>G50/C50</f>
        <v>1.6524390243902438</v>
      </c>
    </row>
    <row r="51" spans="2:8">
      <c r="B51" s="71" t="s">
        <v>104</v>
      </c>
      <c r="C51" s="473">
        <v>31</v>
      </c>
      <c r="D51" s="73">
        <f t="shared" si="4"/>
        <v>8.3990127096027808E-5</v>
      </c>
      <c r="E51" s="69">
        <f>SUM('PROCEDENCIA NOVIEMBRE'!K31)</f>
        <v>41</v>
      </c>
      <c r="F51" s="73">
        <f t="shared" si="5"/>
        <v>1.0972130787798991E-4</v>
      </c>
      <c r="G51" s="72">
        <f t="shared" si="7"/>
        <v>10</v>
      </c>
      <c r="H51" s="73">
        <f>G51/C51</f>
        <v>0.32258064516129031</v>
      </c>
    </row>
    <row r="52" spans="2:8">
      <c r="B52" s="71" t="s">
        <v>107</v>
      </c>
      <c r="C52" s="473">
        <v>6098</v>
      </c>
      <c r="D52" s="73">
        <f t="shared" si="4"/>
        <v>1.6521670807470246E-2</v>
      </c>
      <c r="E52" s="69">
        <f>SUM('PROCEDENCIA NOVIEMBRE'!K32)</f>
        <v>1696</v>
      </c>
      <c r="F52" s="73">
        <f t="shared" si="5"/>
        <v>4.5387155649041682E-3</v>
      </c>
      <c r="G52" s="72">
        <f t="shared" si="7"/>
        <v>-4402</v>
      </c>
      <c r="H52" s="73">
        <f t="shared" si="6"/>
        <v>-0.72187602492620528</v>
      </c>
    </row>
    <row r="53" spans="2:8">
      <c r="B53" s="71" t="s">
        <v>110</v>
      </c>
      <c r="C53" s="473">
        <v>27</v>
      </c>
      <c r="D53" s="73">
        <f t="shared" si="4"/>
        <v>7.315269134170164E-5</v>
      </c>
      <c r="E53" s="69">
        <f>SUM('PROCEDENCIA NOVIEMBRE'!K33)</f>
        <v>13</v>
      </c>
      <c r="F53" s="73">
        <f t="shared" si="5"/>
        <v>3.4789682985704113E-5</v>
      </c>
      <c r="G53" s="72">
        <f t="shared" si="7"/>
        <v>-14</v>
      </c>
      <c r="H53" s="73">
        <f t="shared" si="6"/>
        <v>-0.51851851851851849</v>
      </c>
    </row>
    <row r="54" spans="2:8">
      <c r="B54" s="71" t="s">
        <v>30</v>
      </c>
      <c r="C54" s="473">
        <v>1896</v>
      </c>
      <c r="D54" s="73">
        <f t="shared" si="4"/>
        <v>5.1369445475506039E-3</v>
      </c>
      <c r="E54" s="69">
        <f>SUM('PROCEDENCIA NOVIEMBRE'!K34)</f>
        <v>2075</v>
      </c>
      <c r="F54" s="73">
        <f t="shared" si="5"/>
        <v>5.5529686304104644E-3</v>
      </c>
      <c r="G54" s="72">
        <f t="shared" si="7"/>
        <v>179</v>
      </c>
      <c r="H54" s="73">
        <f t="shared" si="6"/>
        <v>9.440928270042194E-2</v>
      </c>
    </row>
    <row r="55" spans="2:8">
      <c r="B55" s="71" t="s">
        <v>31</v>
      </c>
      <c r="C55" s="473">
        <v>884</v>
      </c>
      <c r="D55" s="73">
        <f t="shared" si="4"/>
        <v>2.3950733017060835E-3</v>
      </c>
      <c r="E55" s="69">
        <f>SUM('PROCEDENCIA NOVIEMBRE'!K35)</f>
        <v>845</v>
      </c>
      <c r="F55" s="73">
        <f t="shared" si="5"/>
        <v>2.2613293940707676E-3</v>
      </c>
      <c r="G55" s="72">
        <f t="shared" si="7"/>
        <v>-39</v>
      </c>
      <c r="H55" s="73">
        <f>G55/C55</f>
        <v>-4.4117647058823532E-2</v>
      </c>
    </row>
    <row r="56" spans="2:8">
      <c r="B56" s="71" t="s">
        <v>86</v>
      </c>
      <c r="C56" s="473">
        <v>1153</v>
      </c>
      <c r="D56" s="73">
        <f t="shared" si="4"/>
        <v>3.1238908561845181E-3</v>
      </c>
      <c r="E56" s="69">
        <f>SUM('PROCEDENCIA NOVIEMBRE'!K36)</f>
        <v>734</v>
      </c>
      <c r="F56" s="73">
        <f>E56/$E$61</f>
        <v>1.964279023962063E-3</v>
      </c>
      <c r="G56" s="72">
        <f t="shared" si="7"/>
        <v>-419</v>
      </c>
      <c r="H56" s="73">
        <f>G56/C56</f>
        <v>-0.36339982653946229</v>
      </c>
    </row>
    <row r="57" spans="2:8">
      <c r="B57" s="74" t="s">
        <v>34</v>
      </c>
      <c r="C57" s="75">
        <f>SUM(C30:C56)</f>
        <v>79677</v>
      </c>
      <c r="D57" s="76">
        <f>C57/$C$61</f>
        <v>0.21587359214936153</v>
      </c>
      <c r="E57" s="75">
        <f>SUM(E30:E56)</f>
        <v>77524</v>
      </c>
      <c r="F57" s="76">
        <f>E57/$E$61</f>
        <v>0.20746426029105583</v>
      </c>
      <c r="G57" s="75">
        <f t="shared" si="7"/>
        <v>-2153</v>
      </c>
      <c r="H57" s="76">
        <f>G57/C57</f>
        <v>-2.7021599708824378E-2</v>
      </c>
    </row>
    <row r="58" spans="2:8">
      <c r="C58" s="44"/>
      <c r="E58" s="44"/>
      <c r="H58" s="77"/>
    </row>
    <row r="59" spans="2:8">
      <c r="B59" s="419" t="s">
        <v>146</v>
      </c>
      <c r="C59" s="420">
        <v>3936</v>
      </c>
      <c r="D59" s="421">
        <f>C59/$C$61</f>
        <v>1.066403678225695E-2</v>
      </c>
      <c r="E59" s="420">
        <v>6109</v>
      </c>
      <c r="F59" s="421">
        <f>E59/$E$61</f>
        <v>1.6348474873820497E-2</v>
      </c>
      <c r="G59" s="420">
        <f>E59-C59</f>
        <v>2173</v>
      </c>
      <c r="H59" s="422">
        <f>G59/C59</f>
        <v>0.55208333333333337</v>
      </c>
    </row>
    <row r="60" spans="2:8">
      <c r="C60" s="44"/>
      <c r="E60" s="44"/>
      <c r="H60" s="77"/>
    </row>
    <row r="61" spans="2:8" ht="15.75">
      <c r="B61" s="415" t="s">
        <v>6</v>
      </c>
      <c r="C61" s="416">
        <f>C59+C57+C27+C13</f>
        <v>369091</v>
      </c>
      <c r="D61" s="417">
        <f>D59+D57+D27+D13</f>
        <v>1</v>
      </c>
      <c r="E61" s="416">
        <f>E59+E57+E27+E13</f>
        <v>373674</v>
      </c>
      <c r="F61" s="417">
        <f>F59+F57+F27+F13</f>
        <v>1</v>
      </c>
      <c r="G61" s="418">
        <f>E61-C61</f>
        <v>4583</v>
      </c>
      <c r="H61" s="417">
        <f>G61/C61</f>
        <v>1.2416992015519207E-2</v>
      </c>
    </row>
    <row r="63" spans="2:8" ht="15">
      <c r="C63" s="80"/>
    </row>
    <row r="64" spans="2:8">
      <c r="C64" s="44"/>
    </row>
  </sheetData>
  <mergeCells count="7">
    <mergeCell ref="B29:H29"/>
    <mergeCell ref="B6:B7"/>
    <mergeCell ref="C6:D6"/>
    <mergeCell ref="E6:F6"/>
    <mergeCell ref="G6:H6"/>
    <mergeCell ref="B15:H15"/>
    <mergeCell ref="B9:H9"/>
  </mergeCells>
  <pageMargins left="0.47244094488188981" right="0.31496062992125984" top="0" bottom="0.15748031496062992" header="0" footer="0.27559055118110237"/>
  <pageSetup scale="90" orientation="portrait" r:id="rId1"/>
  <headerFooter>
    <oddFooter>&amp;CBARÓMETRO TURÍSTICO DE LA RIVIERA MAYA
FIDEICOMISO DE PROMOCIÓN TURÍSTICA DE LA RIVIERA MAYA&amp;R21</oddFooter>
  </headerFooter>
  <ignoredErrors>
    <ignoredError sqref="D13 D27 D57" formula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B3:I64"/>
  <sheetViews>
    <sheetView workbookViewId="0">
      <selection activeCell="J48" sqref="J48:J49"/>
    </sheetView>
  </sheetViews>
  <sheetFormatPr baseColWidth="10" defaultRowHeight="12.75"/>
  <cols>
    <col min="1" max="1" width="2.28515625" style="7" customWidth="1"/>
    <col min="2" max="2" width="19" style="7" customWidth="1"/>
    <col min="3" max="3" width="13.5703125" style="7" customWidth="1"/>
    <col min="4" max="4" width="14" style="7" bestFit="1" customWidth="1"/>
    <col min="5" max="5" width="13.85546875" style="7" customWidth="1"/>
    <col min="6" max="6" width="14" style="7" bestFit="1" customWidth="1"/>
    <col min="7" max="7" width="12.140625" style="7" bestFit="1" customWidth="1"/>
    <col min="8" max="8" width="12.7109375" style="7" customWidth="1"/>
    <col min="9" max="16384" width="11.42578125" style="7"/>
  </cols>
  <sheetData>
    <row r="3" spans="2:9" ht="15.75">
      <c r="C3" s="232"/>
      <c r="D3" s="232"/>
      <c r="E3" s="232"/>
      <c r="F3" s="123" t="s">
        <v>381</v>
      </c>
      <c r="G3" s="232"/>
      <c r="H3" s="232"/>
    </row>
    <row r="4" spans="2:9" ht="15.75">
      <c r="C4" s="232"/>
      <c r="D4" s="232"/>
      <c r="E4" s="232"/>
      <c r="F4" s="349" t="s">
        <v>412</v>
      </c>
      <c r="G4" s="232"/>
      <c r="H4" s="232"/>
    </row>
    <row r="5" spans="2:9" ht="11.25" customHeight="1"/>
    <row r="6" spans="2:9">
      <c r="B6" s="569" t="s">
        <v>272</v>
      </c>
      <c r="C6" s="571">
        <v>2014</v>
      </c>
      <c r="D6" s="572"/>
      <c r="E6" s="571">
        <v>2015</v>
      </c>
      <c r="F6" s="572"/>
      <c r="G6" s="571" t="s">
        <v>159</v>
      </c>
      <c r="H6" s="572"/>
    </row>
    <row r="7" spans="2:9">
      <c r="B7" s="570"/>
      <c r="C7" s="412"/>
      <c r="D7" s="413" t="s">
        <v>158</v>
      </c>
      <c r="E7" s="412"/>
      <c r="F7" s="413" t="s">
        <v>158</v>
      </c>
      <c r="G7" s="412"/>
      <c r="H7" s="414" t="s">
        <v>33</v>
      </c>
      <c r="I7" s="5"/>
    </row>
    <row r="8" spans="2:9" s="9" customFormat="1">
      <c r="B8" s="67"/>
      <c r="C8" s="31"/>
      <c r="D8" s="31"/>
      <c r="E8" s="31"/>
      <c r="F8" s="31"/>
      <c r="G8" s="31"/>
      <c r="H8" s="68"/>
      <c r="I8" s="31"/>
    </row>
    <row r="9" spans="2:9" ht="15">
      <c r="B9" s="566" t="s">
        <v>145</v>
      </c>
      <c r="C9" s="567"/>
      <c r="D9" s="567"/>
      <c r="E9" s="567"/>
      <c r="F9" s="567"/>
      <c r="G9" s="567"/>
      <c r="H9" s="568"/>
    </row>
    <row r="10" spans="2:9">
      <c r="B10" s="235" t="s">
        <v>148</v>
      </c>
      <c r="C10" s="69">
        <v>646028</v>
      </c>
      <c r="D10" s="236">
        <f>C10/$C$61</f>
        <v>0.16068997183818873</v>
      </c>
      <c r="E10" s="69">
        <f>SUM('ENERO- NOVIEMBRE'!C11)</f>
        <v>676054</v>
      </c>
      <c r="F10" s="236">
        <f>E10/$E$61</f>
        <v>0.15791093973796352</v>
      </c>
      <c r="G10" s="70">
        <f>E10-C10</f>
        <v>30026</v>
      </c>
      <c r="H10" s="236">
        <f>G10/C10</f>
        <v>4.6477861640671921E-2</v>
      </c>
    </row>
    <row r="11" spans="2:9">
      <c r="B11" s="71" t="s">
        <v>76</v>
      </c>
      <c r="C11" s="72">
        <v>1415757</v>
      </c>
      <c r="D11" s="73">
        <f>C11/$C$61</f>
        <v>0.35214874968224064</v>
      </c>
      <c r="E11" s="69">
        <f>SUM('ENERO- NOVIEMBRE'!C12)</f>
        <v>1619402</v>
      </c>
      <c r="F11" s="73">
        <f>E11/$E$61</f>
        <v>0.37825571867563479</v>
      </c>
      <c r="G11" s="72">
        <f>E11-C11</f>
        <v>203645</v>
      </c>
      <c r="H11" s="73">
        <f>G11/C11</f>
        <v>0.14384177510688628</v>
      </c>
    </row>
    <row r="12" spans="2:9">
      <c r="B12" s="71" t="s">
        <v>78</v>
      </c>
      <c r="C12" s="72">
        <v>787140</v>
      </c>
      <c r="D12" s="73">
        <f>C12/$C$61</f>
        <v>0.19578950824532665</v>
      </c>
      <c r="E12" s="69">
        <f>SUM('ENERO- NOVIEMBRE'!C13)</f>
        <v>779247</v>
      </c>
      <c r="F12" s="73">
        <f>E12/$E$61</f>
        <v>0.18201449301089687</v>
      </c>
      <c r="G12" s="72">
        <f>E12-C12</f>
        <v>-7893</v>
      </c>
      <c r="H12" s="73">
        <f>G12/C12</f>
        <v>-1.0027441115938715E-2</v>
      </c>
    </row>
    <row r="13" spans="2:9">
      <c r="B13" s="74" t="s">
        <v>34</v>
      </c>
      <c r="C13" s="75">
        <f>SUM(C10:C12)</f>
        <v>2848925</v>
      </c>
      <c r="D13" s="76">
        <f>C13/$C$61</f>
        <v>0.70862822976575601</v>
      </c>
      <c r="E13" s="75">
        <f>SUM(E10:E12)</f>
        <v>3074703</v>
      </c>
      <c r="F13" s="76">
        <f>E13/$E$61</f>
        <v>0.71818115142449512</v>
      </c>
      <c r="G13" s="75">
        <f>E13-C13</f>
        <v>225778</v>
      </c>
      <c r="H13" s="76">
        <f>G13/C13</f>
        <v>7.9250243512903995E-2</v>
      </c>
    </row>
    <row r="14" spans="2:9" ht="6" customHeight="1">
      <c r="C14" s="44"/>
      <c r="D14" s="77"/>
      <c r="E14" s="44"/>
      <c r="H14" s="77"/>
    </row>
    <row r="15" spans="2:9" ht="15">
      <c r="B15" s="566" t="s">
        <v>10</v>
      </c>
      <c r="C15" s="567"/>
      <c r="D15" s="567"/>
      <c r="E15" s="567"/>
      <c r="F15" s="567"/>
      <c r="G15" s="567"/>
      <c r="H15" s="568"/>
    </row>
    <row r="16" spans="2:9">
      <c r="B16" s="78" t="s">
        <v>100</v>
      </c>
      <c r="C16" s="70">
        <v>101910</v>
      </c>
      <c r="D16" s="79">
        <f>C16/$C$61</f>
        <v>2.5348614967199274E-2</v>
      </c>
      <c r="E16" s="69">
        <f>SUM('ENERO- NOVIEMBRE'!C30)</f>
        <v>153963</v>
      </c>
      <c r="F16" s="79">
        <f>E16/$E$61</f>
        <v>3.5962278183216248E-2</v>
      </c>
      <c r="G16" s="69">
        <f>E16-C16</f>
        <v>52053</v>
      </c>
      <c r="H16" s="79">
        <f>G16/C16</f>
        <v>0.51077421254047695</v>
      </c>
    </row>
    <row r="17" spans="2:8">
      <c r="B17" s="71" t="s">
        <v>102</v>
      </c>
      <c r="C17" s="72">
        <v>748</v>
      </c>
      <c r="D17" s="79">
        <f t="shared" ref="D17:D27" si="0">C17/$C$61</f>
        <v>1.8605400839431907E-4</v>
      </c>
      <c r="E17" s="69">
        <f>SUM('ENERO- NOVIEMBRE'!C31)</f>
        <v>1927</v>
      </c>
      <c r="F17" s="79">
        <f t="shared" ref="F17:F27" si="1">E17/$E$61</f>
        <v>4.5010366165284979E-4</v>
      </c>
      <c r="G17" s="72">
        <f>E17-C17</f>
        <v>1179</v>
      </c>
      <c r="H17" s="73">
        <f>G17/C17</f>
        <v>1.5762032085561497</v>
      </c>
    </row>
    <row r="18" spans="2:8">
      <c r="B18" s="71" t="s">
        <v>105</v>
      </c>
      <c r="C18" s="72">
        <v>18487</v>
      </c>
      <c r="D18" s="79">
        <f t="shared" si="0"/>
        <v>4.5983695898205576E-3</v>
      </c>
      <c r="E18" s="69">
        <f>SUM('ENERO- NOVIEMBRE'!C32)</f>
        <v>21601</v>
      </c>
      <c r="F18" s="79">
        <f t="shared" si="1"/>
        <v>5.0455055502663252E-3</v>
      </c>
      <c r="G18" s="72">
        <f t="shared" ref="G18:G26" si="2">E18-C18</f>
        <v>3114</v>
      </c>
      <c r="H18" s="73">
        <f t="shared" ref="H18:H26" si="3">G18/C18</f>
        <v>0.16844268945745658</v>
      </c>
    </row>
    <row r="19" spans="2:8">
      <c r="B19" s="71" t="s">
        <v>108</v>
      </c>
      <c r="C19" s="72">
        <v>38694</v>
      </c>
      <c r="D19" s="79">
        <f t="shared" si="0"/>
        <v>9.624563904825913E-3</v>
      </c>
      <c r="E19" s="69">
        <f>SUM('ENERO- NOVIEMBRE'!C33)</f>
        <v>45357</v>
      </c>
      <c r="F19" s="79">
        <f t="shared" si="1"/>
        <v>1.0594370410787913E-2</v>
      </c>
      <c r="G19" s="72">
        <f t="shared" si="2"/>
        <v>6663</v>
      </c>
      <c r="H19" s="73">
        <f t="shared" si="3"/>
        <v>0.17219723988215227</v>
      </c>
    </row>
    <row r="20" spans="2:8">
      <c r="B20" s="71" t="s">
        <v>111</v>
      </c>
      <c r="C20" s="72">
        <v>26404</v>
      </c>
      <c r="D20" s="79">
        <f t="shared" si="0"/>
        <v>6.5676070021973279E-3</v>
      </c>
      <c r="E20" s="69">
        <f>SUM('ENERO- NOVIEMBRE'!C34)</f>
        <v>26614</v>
      </c>
      <c r="F20" s="79">
        <f t="shared" si="1"/>
        <v>6.2164290873009571E-3</v>
      </c>
      <c r="G20" s="72">
        <f t="shared" si="2"/>
        <v>210</v>
      </c>
      <c r="H20" s="73">
        <f t="shared" si="3"/>
        <v>7.9533404029692462E-3</v>
      </c>
    </row>
    <row r="21" spans="2:8">
      <c r="B21" s="71" t="s">
        <v>113</v>
      </c>
      <c r="C21" s="72">
        <v>2218</v>
      </c>
      <c r="D21" s="79">
        <f t="shared" si="0"/>
        <v>5.5169490724411732E-4</v>
      </c>
      <c r="E21" s="69">
        <f>SUM('ENERO- NOVIEMBRE'!C35)</f>
        <v>2339</v>
      </c>
      <c r="F21" s="79">
        <f t="shared" si="1"/>
        <v>5.4633755298703456E-4</v>
      </c>
      <c r="G21" s="72">
        <f t="shared" si="2"/>
        <v>121</v>
      </c>
      <c r="H21" s="73">
        <f t="shared" si="3"/>
        <v>5.4553651938683501E-2</v>
      </c>
    </row>
    <row r="22" spans="2:8">
      <c r="B22" s="71" t="s">
        <v>114</v>
      </c>
      <c r="C22" s="72">
        <v>1919</v>
      </c>
      <c r="D22" s="79">
        <f t="shared" si="0"/>
        <v>4.7732305094745766E-4</v>
      </c>
      <c r="E22" s="69">
        <f>SUM('ENERO- NOVIEMBRE'!C36)</f>
        <v>2657</v>
      </c>
      <c r="F22" s="79">
        <f t="shared" si="1"/>
        <v>6.2061516814303154E-4</v>
      </c>
      <c r="G22" s="72">
        <f>E22-C22</f>
        <v>738</v>
      </c>
      <c r="H22" s="73">
        <f>G22/C22</f>
        <v>0.38457529963522669</v>
      </c>
    </row>
    <row r="23" spans="2:8">
      <c r="B23" s="71" t="s">
        <v>115</v>
      </c>
      <c r="C23" s="72">
        <v>15525</v>
      </c>
      <c r="D23" s="79">
        <f t="shared" si="0"/>
        <v>3.8616156154034809E-3</v>
      </c>
      <c r="E23" s="69">
        <f>SUM('ENERO- NOVIEMBRE'!C37)</f>
        <v>20300</v>
      </c>
      <c r="F23" s="79">
        <f t="shared" si="1"/>
        <v>4.74162134486396E-3</v>
      </c>
      <c r="G23" s="72">
        <f t="shared" si="2"/>
        <v>4775</v>
      </c>
      <c r="H23" s="73">
        <f t="shared" si="3"/>
        <v>0.30756843800322059</v>
      </c>
    </row>
    <row r="24" spans="2:8">
      <c r="B24" s="71" t="s">
        <v>116</v>
      </c>
      <c r="C24" s="72">
        <v>10272</v>
      </c>
      <c r="D24" s="79">
        <f t="shared" si="0"/>
        <v>2.5550090564524673E-3</v>
      </c>
      <c r="E24" s="69">
        <f>SUM('ENERO- NOVIEMBRE'!C38)</f>
        <v>23971</v>
      </c>
      <c r="F24" s="79">
        <f t="shared" si="1"/>
        <v>5.5990840028440382E-3</v>
      </c>
      <c r="G24" s="72">
        <f t="shared" si="2"/>
        <v>13699</v>
      </c>
      <c r="H24" s="73">
        <f t="shared" si="3"/>
        <v>1.3336253894080996</v>
      </c>
    </row>
    <row r="25" spans="2:8">
      <c r="B25" s="71" t="s">
        <v>117</v>
      </c>
      <c r="C25" s="72">
        <v>6559</v>
      </c>
      <c r="D25" s="79">
        <f t="shared" si="0"/>
        <v>1.631454867725052E-3</v>
      </c>
      <c r="E25" s="69">
        <f>SUM('ENERO- NOVIEMBRE'!C39)</f>
        <v>3854</v>
      </c>
      <c r="F25" s="79">
        <f t="shared" si="1"/>
        <v>9.0020732330569958E-4</v>
      </c>
      <c r="G25" s="72">
        <f t="shared" si="2"/>
        <v>-2705</v>
      </c>
      <c r="H25" s="73">
        <f t="shared" si="3"/>
        <v>-0.4124104284189663</v>
      </c>
    </row>
    <row r="26" spans="2:8">
      <c r="B26" s="71" t="s">
        <v>86</v>
      </c>
      <c r="C26" s="72">
        <v>3089</v>
      </c>
      <c r="D26" s="79">
        <f t="shared" si="0"/>
        <v>7.6834335819525622E-4</v>
      </c>
      <c r="E26" s="69">
        <f>SUM('ENERO- NOVIEMBRE'!C40)</f>
        <v>3196</v>
      </c>
      <c r="F26" s="79">
        <f t="shared" si="1"/>
        <v>7.4651339005838498E-4</v>
      </c>
      <c r="G26" s="72">
        <f t="shared" si="2"/>
        <v>107</v>
      </c>
      <c r="H26" s="73">
        <f t="shared" si="3"/>
        <v>3.463904176108773E-2</v>
      </c>
    </row>
    <row r="27" spans="2:8">
      <c r="B27" s="74" t="s">
        <v>34</v>
      </c>
      <c r="C27" s="75">
        <f>SUM(C16:C26)</f>
        <v>225825</v>
      </c>
      <c r="D27" s="237">
        <f t="shared" si="0"/>
        <v>5.6170650328405222E-2</v>
      </c>
      <c r="E27" s="75">
        <f>SUM(E16:E26)</f>
        <v>305779</v>
      </c>
      <c r="F27" s="79">
        <f t="shared" si="1"/>
        <v>7.1423065675426445E-2</v>
      </c>
      <c r="G27" s="75">
        <f>E27-C27</f>
        <v>79954</v>
      </c>
      <c r="H27" s="76">
        <f>G27/C27</f>
        <v>0.35405291708181114</v>
      </c>
    </row>
    <row r="28" spans="2:8">
      <c r="C28" s="44"/>
      <c r="D28" s="77"/>
      <c r="E28" s="44"/>
      <c r="H28" s="77"/>
    </row>
    <row r="29" spans="2:8" ht="15">
      <c r="B29" s="566" t="s">
        <v>9</v>
      </c>
      <c r="C29" s="567"/>
      <c r="D29" s="567"/>
      <c r="E29" s="567"/>
      <c r="F29" s="567"/>
      <c r="G29" s="567"/>
      <c r="H29" s="568"/>
    </row>
    <row r="30" spans="2:8">
      <c r="B30" s="78" t="s">
        <v>19</v>
      </c>
      <c r="C30" s="69">
        <v>123804</v>
      </c>
      <c r="D30" s="79">
        <f>C30/$C$61</f>
        <v>3.0794425742313208E-2</v>
      </c>
      <c r="E30" s="69">
        <f>SUM('ENERO- NOVIEMBRE'!K10)</f>
        <v>125024</v>
      </c>
      <c r="F30" s="79">
        <f>E30/$E$61</f>
        <v>2.9202781626614369E-2</v>
      </c>
      <c r="G30" s="69">
        <f>E30-C30</f>
        <v>1220</v>
      </c>
      <c r="H30" s="79">
        <f>G30/C30</f>
        <v>9.8542858065975257E-3</v>
      </c>
    </row>
    <row r="31" spans="2:8">
      <c r="B31" s="71" t="s">
        <v>20</v>
      </c>
      <c r="C31" s="72">
        <v>3325</v>
      </c>
      <c r="D31" s="73">
        <f t="shared" ref="D31:D56" si="4">C31/$C$61</f>
        <v>8.2704489025549593E-4</v>
      </c>
      <c r="E31" s="69">
        <f>SUM('ENERO- NOVIEMBRE'!K11)</f>
        <v>3265</v>
      </c>
      <c r="F31" s="73">
        <f t="shared" ref="F31:F55" si="5">E31/$E$61</f>
        <v>7.6263023108279942E-4</v>
      </c>
      <c r="G31" s="72">
        <f>E31-C31</f>
        <v>-60</v>
      </c>
      <c r="H31" s="73">
        <f t="shared" ref="H31:H54" si="6">G31/C31</f>
        <v>-1.8045112781954888E-2</v>
      </c>
    </row>
    <row r="32" spans="2:8">
      <c r="B32" s="71" t="s">
        <v>147</v>
      </c>
      <c r="C32" s="72">
        <v>16417</v>
      </c>
      <c r="D32" s="73">
        <f t="shared" si="4"/>
        <v>4.0834875077667603E-3</v>
      </c>
      <c r="E32" s="69">
        <f>SUM('ENERO- NOVIEMBRE'!K12)</f>
        <v>12970</v>
      </c>
      <c r="F32" s="73">
        <f t="shared" si="5"/>
        <v>3.0294989577776136E-3</v>
      </c>
      <c r="G32" s="72">
        <f t="shared" ref="G32:G57" si="7">E32-C32</f>
        <v>-3447</v>
      </c>
      <c r="H32" s="73">
        <f t="shared" si="6"/>
        <v>-0.20996527989279407</v>
      </c>
    </row>
    <row r="33" spans="2:8">
      <c r="B33" s="71" t="s">
        <v>80</v>
      </c>
      <c r="C33" s="72">
        <v>189</v>
      </c>
      <c r="D33" s="73">
        <f t="shared" si="4"/>
        <v>4.701097270925977E-5</v>
      </c>
      <c r="E33" s="69">
        <f>SUM('ENERO- NOVIEMBRE'!K13)</f>
        <v>253</v>
      </c>
      <c r="F33" s="73">
        <f t="shared" si="5"/>
        <v>5.9095083756186295E-5</v>
      </c>
      <c r="G33" s="72">
        <f t="shared" si="7"/>
        <v>64</v>
      </c>
      <c r="H33" s="73">
        <f t="shared" si="6"/>
        <v>0.33862433862433861</v>
      </c>
    </row>
    <row r="34" spans="2:8">
      <c r="B34" s="71" t="s">
        <v>21</v>
      </c>
      <c r="C34" s="72">
        <v>1256</v>
      </c>
      <c r="D34" s="73">
        <f t="shared" si="4"/>
        <v>3.1241154350703849E-4</v>
      </c>
      <c r="E34" s="69">
        <f>SUM('ENERO- NOVIEMBRE'!K14)</f>
        <v>1365</v>
      </c>
      <c r="F34" s="73">
        <f t="shared" si="5"/>
        <v>3.1883315939602489E-4</v>
      </c>
      <c r="G34" s="72">
        <f t="shared" si="7"/>
        <v>109</v>
      </c>
      <c r="H34" s="73">
        <f>G34/C34</f>
        <v>8.6783439490445854E-2</v>
      </c>
    </row>
    <row r="35" spans="2:8">
      <c r="B35" s="71" t="s">
        <v>22</v>
      </c>
      <c r="C35" s="72">
        <v>159759</v>
      </c>
      <c r="D35" s="73">
        <f t="shared" si="4"/>
        <v>3.9737703645812868E-2</v>
      </c>
      <c r="E35" s="69">
        <f>SUM('ENERO- NOVIEMBRE'!K15)</f>
        <v>151445</v>
      </c>
      <c r="F35" s="73">
        <f t="shared" si="5"/>
        <v>3.5374130274528195E-2</v>
      </c>
      <c r="G35" s="72">
        <f t="shared" si="7"/>
        <v>-8314</v>
      </c>
      <c r="H35" s="73">
        <f t="shared" si="6"/>
        <v>-5.2040886585419291E-2</v>
      </c>
    </row>
    <row r="36" spans="2:8">
      <c r="B36" s="71" t="s">
        <v>23</v>
      </c>
      <c r="C36" s="72">
        <v>2547</v>
      </c>
      <c r="D36" s="73">
        <f t="shared" si="4"/>
        <v>6.3352882270097685E-4</v>
      </c>
      <c r="E36" s="69">
        <f>SUM('ENERO- NOVIEMBRE'!K16)</f>
        <v>900</v>
      </c>
      <c r="F36" s="73">
        <f t="shared" si="5"/>
        <v>2.1021966553584059E-4</v>
      </c>
      <c r="G36" s="72">
        <f t="shared" si="7"/>
        <v>-1647</v>
      </c>
      <c r="H36" s="73">
        <f t="shared" si="6"/>
        <v>-0.64664310954063609</v>
      </c>
    </row>
    <row r="37" spans="2:8">
      <c r="B37" s="71" t="s">
        <v>24</v>
      </c>
      <c r="C37" s="72">
        <v>72891</v>
      </c>
      <c r="D37" s="73">
        <f t="shared" si="4"/>
        <v>1.8130565141537852E-2</v>
      </c>
      <c r="E37" s="69">
        <f>SUM('ENERO- NOVIEMBRE'!K17)</f>
        <v>71721</v>
      </c>
      <c r="F37" s="73">
        <f t="shared" si="5"/>
        <v>1.6752405146551137E-2</v>
      </c>
      <c r="G37" s="72">
        <f t="shared" si="7"/>
        <v>-1170</v>
      </c>
      <c r="H37" s="73">
        <f t="shared" si="6"/>
        <v>-1.6051364365971106E-2</v>
      </c>
    </row>
    <row r="38" spans="2:8">
      <c r="B38" s="71" t="s">
        <v>25</v>
      </c>
      <c r="C38" s="72">
        <v>290568</v>
      </c>
      <c r="D38" s="73">
        <f t="shared" si="4"/>
        <v>7.227452020203276E-2</v>
      </c>
      <c r="E38" s="69">
        <f>SUM('ENERO- NOVIEMBRE'!K18)</f>
        <v>280939</v>
      </c>
      <c r="F38" s="73">
        <f t="shared" si="5"/>
        <v>6.5621002906637235E-2</v>
      </c>
      <c r="G38" s="72">
        <f t="shared" si="7"/>
        <v>-9629</v>
      </c>
      <c r="H38" s="73">
        <f t="shared" si="6"/>
        <v>-3.3138542441012088E-2</v>
      </c>
    </row>
    <row r="39" spans="2:8">
      <c r="B39" s="71" t="s">
        <v>56</v>
      </c>
      <c r="C39" s="72">
        <v>459</v>
      </c>
      <c r="D39" s="73">
        <f t="shared" si="4"/>
        <v>1.1416950515105943E-4</v>
      </c>
      <c r="E39" s="69">
        <f>SUM('ENERO- NOVIEMBRE'!K19)</f>
        <v>316</v>
      </c>
      <c r="F39" s="73">
        <f>E39/$E$61</f>
        <v>7.3810460343695143E-5</v>
      </c>
      <c r="G39" s="72">
        <f t="shared" si="7"/>
        <v>-143</v>
      </c>
      <c r="H39" s="73">
        <f>G39/C39</f>
        <v>-0.31154684095860569</v>
      </c>
    </row>
    <row r="40" spans="2:8">
      <c r="B40" s="71" t="s">
        <v>26</v>
      </c>
      <c r="C40" s="72">
        <v>34224</v>
      </c>
      <c r="D40" s="73">
        <f t="shared" si="4"/>
        <v>8.5127170899561184E-3</v>
      </c>
      <c r="E40" s="69">
        <f>SUM('ENERO- NOVIEMBRE'!K20)</f>
        <v>34166</v>
      </c>
      <c r="F40" s="73">
        <f t="shared" si="5"/>
        <v>7.9804056585528107E-3</v>
      </c>
      <c r="G40" s="72">
        <f t="shared" si="7"/>
        <v>-58</v>
      </c>
      <c r="H40" s="73">
        <f t="shared" si="6"/>
        <v>-1.6947171575502572E-3</v>
      </c>
    </row>
    <row r="41" spans="2:8">
      <c r="B41" s="71" t="s">
        <v>90</v>
      </c>
      <c r="C41" s="72">
        <v>463</v>
      </c>
      <c r="D41" s="73">
        <f t="shared" si="4"/>
        <v>1.1516444637241944E-4</v>
      </c>
      <c r="E41" s="69">
        <f>SUM('ENERO- NOVIEMBRE'!K21)</f>
        <v>572</v>
      </c>
      <c r="F41" s="73">
        <f t="shared" si="5"/>
        <v>1.3360627631833424E-4</v>
      </c>
      <c r="G41" s="72">
        <f t="shared" si="7"/>
        <v>109</v>
      </c>
      <c r="H41" s="73">
        <f t="shared" si="6"/>
        <v>0.23542116630669546</v>
      </c>
    </row>
    <row r="42" spans="2:8">
      <c r="B42" s="71" t="s">
        <v>43</v>
      </c>
      <c r="C42" s="72">
        <v>3180</v>
      </c>
      <c r="D42" s="73">
        <f t="shared" si="4"/>
        <v>7.9097827098119616E-4</v>
      </c>
      <c r="E42" s="69">
        <f>SUM('ENERO- NOVIEMBRE'!K22)</f>
        <v>2681</v>
      </c>
      <c r="F42" s="73">
        <f t="shared" si="5"/>
        <v>6.2622102589065403E-4</v>
      </c>
      <c r="G42" s="72">
        <f t="shared" si="7"/>
        <v>-499</v>
      </c>
      <c r="H42" s="73">
        <f>G42/C42</f>
        <v>-0.15691823899371068</v>
      </c>
    </row>
    <row r="43" spans="2:8">
      <c r="B43" s="71" t="s">
        <v>95</v>
      </c>
      <c r="C43" s="72">
        <v>302</v>
      </c>
      <c r="D43" s="73">
        <f t="shared" si="4"/>
        <v>7.5118062212679637E-5</v>
      </c>
      <c r="E43" s="69">
        <f>SUM('ENERO- NOVIEMBRE'!K23)</f>
        <v>174</v>
      </c>
      <c r="F43" s="73">
        <f>E43/$E$61</f>
        <v>4.0642468670262513E-5</v>
      </c>
      <c r="G43" s="72">
        <f t="shared" si="7"/>
        <v>-128</v>
      </c>
      <c r="H43" s="73">
        <f>G43/C43</f>
        <v>-0.42384105960264901</v>
      </c>
    </row>
    <row r="44" spans="2:8">
      <c r="B44" s="71" t="s">
        <v>27</v>
      </c>
      <c r="C44" s="72">
        <v>85405</v>
      </c>
      <c r="D44" s="73">
        <f t="shared" si="4"/>
        <v>2.1243238752562597E-2</v>
      </c>
      <c r="E44" s="69">
        <f>SUM('ENERO- NOVIEMBRE'!K24)</f>
        <v>81951</v>
      </c>
      <c r="F44" s="73">
        <f t="shared" si="5"/>
        <v>1.9141902011475191E-2</v>
      </c>
      <c r="G44" s="72">
        <f t="shared" si="7"/>
        <v>-3454</v>
      </c>
      <c r="H44" s="73">
        <f>G44/C44</f>
        <v>-4.0442597037644169E-2</v>
      </c>
    </row>
    <row r="45" spans="2:8">
      <c r="B45" s="71" t="s">
        <v>57</v>
      </c>
      <c r="C45" s="72">
        <v>320</v>
      </c>
      <c r="D45" s="73">
        <f t="shared" si="4"/>
        <v>7.9595297708799615E-5</v>
      </c>
      <c r="E45" s="69">
        <f>SUM('ENERO- NOVIEMBRE'!K25)</f>
        <v>326</v>
      </c>
      <c r="F45" s="73">
        <f t="shared" si="5"/>
        <v>7.6146234405204474E-5</v>
      </c>
      <c r="G45" s="72">
        <f t="shared" si="7"/>
        <v>6</v>
      </c>
      <c r="H45" s="73">
        <f t="shared" si="6"/>
        <v>1.8749999999999999E-2</v>
      </c>
    </row>
    <row r="46" spans="2:8">
      <c r="B46" s="71" t="s">
        <v>96</v>
      </c>
      <c r="C46" s="72">
        <v>180</v>
      </c>
      <c r="D46" s="73">
        <f t="shared" si="4"/>
        <v>4.4772354961199781E-5</v>
      </c>
      <c r="E46" s="69">
        <f>SUM('ENERO- NOVIEMBRE'!K26)</f>
        <v>88</v>
      </c>
      <c r="F46" s="73">
        <f t="shared" si="5"/>
        <v>2.055481174128219E-5</v>
      </c>
      <c r="G46" s="72">
        <f t="shared" si="7"/>
        <v>-92</v>
      </c>
      <c r="H46" s="73">
        <f>G46/C46</f>
        <v>-0.51111111111111107</v>
      </c>
    </row>
    <row r="47" spans="2:8">
      <c r="B47" s="71" t="s">
        <v>28</v>
      </c>
      <c r="C47" s="72">
        <v>6743</v>
      </c>
      <c r="D47" s="73">
        <f t="shared" si="4"/>
        <v>1.6772221639076118E-3</v>
      </c>
      <c r="E47" s="69">
        <f>SUM('ENERO- NOVIEMBRE'!K27)</f>
        <v>5719</v>
      </c>
      <c r="F47" s="73">
        <f t="shared" si="5"/>
        <v>1.3358291857771913E-3</v>
      </c>
      <c r="G47" s="72">
        <f t="shared" si="7"/>
        <v>-1024</v>
      </c>
      <c r="H47" s="73">
        <f t="shared" si="6"/>
        <v>-0.15186118938158089</v>
      </c>
    </row>
    <row r="48" spans="2:8">
      <c r="B48" s="71" t="s">
        <v>47</v>
      </c>
      <c r="C48" s="72">
        <v>4422</v>
      </c>
      <c r="D48" s="73">
        <f t="shared" si="4"/>
        <v>1.0999075202134745E-3</v>
      </c>
      <c r="E48" s="69">
        <f>SUM('ENERO- NOVIEMBRE'!K28)</f>
        <v>6799</v>
      </c>
      <c r="F48" s="73">
        <f t="shared" si="5"/>
        <v>1.5880927844202002E-3</v>
      </c>
      <c r="G48" s="72">
        <f t="shared" si="7"/>
        <v>2377</v>
      </c>
      <c r="H48" s="73">
        <f t="shared" si="6"/>
        <v>0.53753957485300774</v>
      </c>
    </row>
    <row r="49" spans="2:8">
      <c r="B49" s="71" t="s">
        <v>29</v>
      </c>
      <c r="C49" s="72">
        <v>2251</v>
      </c>
      <c r="D49" s="73">
        <f t="shared" si="4"/>
        <v>5.5990317232033719E-4</v>
      </c>
      <c r="E49" s="69">
        <f>SUM('ENERO- NOVIEMBRE'!K29)</f>
        <v>6951</v>
      </c>
      <c r="F49" s="73">
        <f t="shared" si="5"/>
        <v>1.6235965501551421E-3</v>
      </c>
      <c r="G49" s="72">
        <f t="shared" si="7"/>
        <v>4700</v>
      </c>
      <c r="H49" s="73">
        <f t="shared" si="6"/>
        <v>2.0879609062638829</v>
      </c>
    </row>
    <row r="50" spans="2:8">
      <c r="B50" s="71" t="s">
        <v>46</v>
      </c>
      <c r="C50" s="72">
        <v>978</v>
      </c>
      <c r="D50" s="73">
        <f t="shared" si="4"/>
        <v>2.432631286225188E-4</v>
      </c>
      <c r="E50" s="69">
        <f>SUM('ENERO- NOVIEMBRE'!K30)</f>
        <v>1641</v>
      </c>
      <c r="F50" s="73">
        <f t="shared" si="5"/>
        <v>3.8330052349368264E-4</v>
      </c>
      <c r="G50" s="72">
        <f t="shared" si="7"/>
        <v>663</v>
      </c>
      <c r="H50" s="73">
        <f>G50/C50</f>
        <v>0.67791411042944782</v>
      </c>
    </row>
    <row r="51" spans="2:8">
      <c r="B51" s="71" t="s">
        <v>104</v>
      </c>
      <c r="C51" s="72">
        <v>1080</v>
      </c>
      <c r="D51" s="73">
        <f t="shared" si="4"/>
        <v>2.6863412976719869E-4</v>
      </c>
      <c r="E51" s="69">
        <f>SUM('ENERO- NOVIEMBRE'!K31)</f>
        <v>385</v>
      </c>
      <c r="F51" s="73">
        <f t="shared" si="5"/>
        <v>8.992730136810958E-5</v>
      </c>
      <c r="G51" s="72">
        <f t="shared" si="7"/>
        <v>-695</v>
      </c>
      <c r="H51" s="73">
        <f>G51/C51</f>
        <v>-0.64351851851851849</v>
      </c>
    </row>
    <row r="52" spans="2:8">
      <c r="B52" s="71" t="s">
        <v>107</v>
      </c>
      <c r="C52" s="72">
        <v>48537</v>
      </c>
      <c r="D52" s="73">
        <f t="shared" si="4"/>
        <v>1.2072865515287521E-2</v>
      </c>
      <c r="E52" s="69">
        <f>SUM('ENERO- NOVIEMBRE'!K32)</f>
        <v>10878</v>
      </c>
      <c r="F52" s="73">
        <f t="shared" si="5"/>
        <v>2.5408550241098598E-3</v>
      </c>
      <c r="G52" s="72">
        <f t="shared" si="7"/>
        <v>-37659</v>
      </c>
      <c r="H52" s="73">
        <f t="shared" si="6"/>
        <v>-0.77588231658322515</v>
      </c>
    </row>
    <row r="53" spans="2:8">
      <c r="B53" s="71" t="s">
        <v>110</v>
      </c>
      <c r="C53" s="72">
        <v>249</v>
      </c>
      <c r="D53" s="73">
        <f t="shared" si="4"/>
        <v>6.193509102965969E-5</v>
      </c>
      <c r="E53" s="69">
        <f>SUM('ENERO- NOVIEMBRE'!K33)</f>
        <v>176</v>
      </c>
      <c r="F53" s="73">
        <f t="shared" si="5"/>
        <v>4.110962348256438E-5</v>
      </c>
      <c r="G53" s="72">
        <f t="shared" si="7"/>
        <v>-73</v>
      </c>
      <c r="H53" s="73">
        <f t="shared" si="6"/>
        <v>-0.29317269076305219</v>
      </c>
    </row>
    <row r="54" spans="2:8">
      <c r="B54" s="71" t="s">
        <v>30</v>
      </c>
      <c r="C54" s="72">
        <v>25565</v>
      </c>
      <c r="D54" s="73">
        <f t="shared" si="4"/>
        <v>6.3589180810170688E-3</v>
      </c>
      <c r="E54" s="69">
        <f>SUM('ENERO- NOVIEMBRE'!K34)</f>
        <v>22634</v>
      </c>
      <c r="F54" s="73">
        <f t="shared" si="5"/>
        <v>5.2867910108202396E-3</v>
      </c>
      <c r="G54" s="72">
        <f t="shared" si="7"/>
        <v>-2931</v>
      </c>
      <c r="H54" s="73">
        <f t="shared" si="6"/>
        <v>-0.11464893408957559</v>
      </c>
    </row>
    <row r="55" spans="2:8">
      <c r="B55" s="71" t="s">
        <v>31</v>
      </c>
      <c r="C55" s="72">
        <v>8901</v>
      </c>
      <c r="D55" s="73">
        <f t="shared" si="4"/>
        <v>2.2139929528313292E-3</v>
      </c>
      <c r="E55" s="69">
        <f>SUM('ENERO- NOVIEMBRE'!K35)</f>
        <v>9017</v>
      </c>
      <c r="F55" s="73">
        <f t="shared" si="5"/>
        <v>2.1061674712629717E-3</v>
      </c>
      <c r="G55" s="72">
        <f t="shared" si="7"/>
        <v>116</v>
      </c>
      <c r="H55" s="73">
        <f>G55/C55</f>
        <v>1.3032243568138412E-2</v>
      </c>
    </row>
    <row r="56" spans="2:8">
      <c r="B56" s="71" t="s">
        <v>86</v>
      </c>
      <c r="C56" s="72">
        <v>14286</v>
      </c>
      <c r="D56" s="73">
        <f t="shared" si="4"/>
        <v>3.5534325720872227E-3</v>
      </c>
      <c r="E56" s="69">
        <f>SUM('ENERO- NOVIEMBRE'!K36)</f>
        <v>10201</v>
      </c>
      <c r="F56" s="73">
        <f>E56/$E$61</f>
        <v>2.3827231201456775E-3</v>
      </c>
      <c r="G56" s="72">
        <f t="shared" si="7"/>
        <v>-4085</v>
      </c>
      <c r="H56" s="73">
        <f>G56/C56</f>
        <v>-0.2859442811143777</v>
      </c>
    </row>
    <row r="57" spans="2:8">
      <c r="B57" s="74" t="s">
        <v>34</v>
      </c>
      <c r="C57" s="75">
        <f>SUM(C30:C56)</f>
        <v>908301</v>
      </c>
      <c r="D57" s="76">
        <f>C57/$C$61</f>
        <v>0.22592652657562623</v>
      </c>
      <c r="E57" s="75">
        <f>SUM(E30:E56)</f>
        <v>842557</v>
      </c>
      <c r="F57" s="76">
        <f>E57/$E$61</f>
        <v>0.19680227859431249</v>
      </c>
      <c r="G57" s="75">
        <f t="shared" si="7"/>
        <v>-65744</v>
      </c>
      <c r="H57" s="76">
        <f>G57/C57</f>
        <v>-7.2381292104709782E-2</v>
      </c>
    </row>
    <row r="58" spans="2:8">
      <c r="C58" s="44"/>
      <c r="E58" s="44"/>
      <c r="H58" s="77"/>
    </row>
    <row r="59" spans="2:8">
      <c r="B59" s="419" t="s">
        <v>146</v>
      </c>
      <c r="C59" s="420">
        <v>37287</v>
      </c>
      <c r="D59" s="421">
        <f>C59/$C$61</f>
        <v>9.2745933302125338E-3</v>
      </c>
      <c r="E59" s="420">
        <v>58197</v>
      </c>
      <c r="F59" s="421">
        <f>E59/$E$61</f>
        <v>1.3593504305765905E-2</v>
      </c>
      <c r="G59" s="420">
        <f>E59-C59</f>
        <v>20910</v>
      </c>
      <c r="H59" s="422">
        <f>G59/C59</f>
        <v>0.56078526027838116</v>
      </c>
    </row>
    <row r="60" spans="2:8">
      <c r="C60" s="44"/>
      <c r="E60" s="44"/>
      <c r="H60" s="77"/>
    </row>
    <row r="61" spans="2:8" ht="15.75">
      <c r="B61" s="415" t="s">
        <v>6</v>
      </c>
      <c r="C61" s="416">
        <f>C59+C57+C27+C13</f>
        <v>4020338</v>
      </c>
      <c r="D61" s="417">
        <f>D59+D57+D27+D13</f>
        <v>1</v>
      </c>
      <c r="E61" s="416">
        <f>E59+E57+E27+E13</f>
        <v>4281236</v>
      </c>
      <c r="F61" s="417">
        <f>F59+F57+F27+F13</f>
        <v>1</v>
      </c>
      <c r="G61" s="418">
        <f>E61-C61</f>
        <v>260898</v>
      </c>
      <c r="H61" s="417">
        <f>G61/C61</f>
        <v>6.4894543692594994E-2</v>
      </c>
    </row>
    <row r="63" spans="2:8" ht="15">
      <c r="C63" s="80"/>
    </row>
    <row r="64" spans="2:8">
      <c r="C64" s="44"/>
    </row>
  </sheetData>
  <mergeCells count="7">
    <mergeCell ref="B29:H29"/>
    <mergeCell ref="B6:B7"/>
    <mergeCell ref="C6:D6"/>
    <mergeCell ref="E6:F6"/>
    <mergeCell ref="G6:H6"/>
    <mergeCell ref="B9:H9"/>
    <mergeCell ref="B15:H15"/>
  </mergeCells>
  <pageMargins left="0.70866141732283472" right="0.70866141732283472" top="0" bottom="0" header="0" footer="0"/>
  <pageSetup scale="89" orientation="portrait" r:id="rId1"/>
  <headerFooter>
    <oddFooter>&amp;CBARÓMETRO TURÍSTICO DE LA RIVIERA MAYA
FIDEICOMISO DE PROMOCIÓN TURÍSTICA DE LA RIVIERA MAYA&amp;R22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23">
    <pageSetUpPr fitToPage="1"/>
  </sheetPr>
  <dimension ref="A1:P92"/>
  <sheetViews>
    <sheetView workbookViewId="0">
      <selection activeCell="F16" sqref="F16"/>
    </sheetView>
  </sheetViews>
  <sheetFormatPr baseColWidth="10" defaultRowHeight="12.75"/>
  <cols>
    <col min="1" max="1" width="3.42578125" style="9" customWidth="1"/>
    <col min="2" max="2" width="3" style="9" customWidth="1"/>
    <col min="3" max="3" width="44.28515625" style="9" customWidth="1"/>
    <col min="4" max="4" width="10" style="9" bestFit="1" customWidth="1"/>
    <col min="5" max="5" width="0.7109375" style="9" customWidth="1"/>
    <col min="6" max="6" width="18.28515625" style="9" customWidth="1"/>
    <col min="7" max="7" width="5" style="9" bestFit="1" customWidth="1"/>
    <col min="8" max="8" width="36.7109375" style="9" bestFit="1" customWidth="1"/>
    <col min="9" max="9" width="9.42578125" style="9" customWidth="1"/>
    <col min="10" max="10" width="7.7109375" style="9" customWidth="1"/>
    <col min="11" max="12" width="11.42578125" style="9"/>
    <col min="13" max="13" width="12.28515625" style="9" bestFit="1" customWidth="1"/>
    <col min="14" max="14" width="28.28515625" style="31" bestFit="1" customWidth="1"/>
    <col min="15" max="16" width="11.42578125" style="31"/>
    <col min="17" max="16384" width="11.42578125" style="9"/>
  </cols>
  <sheetData>
    <row r="1" spans="2:16" ht="6.75" customHeight="1"/>
    <row r="2" spans="2:16" ht="18.75">
      <c r="B2" s="576" t="s">
        <v>194</v>
      </c>
      <c r="C2" s="576"/>
      <c r="D2" s="576"/>
      <c r="E2" s="576"/>
      <c r="F2" s="576"/>
      <c r="G2" s="576"/>
      <c r="H2" s="576"/>
      <c r="I2" s="576"/>
      <c r="J2" s="576"/>
      <c r="K2" s="576"/>
    </row>
    <row r="3" spans="2:16" ht="15.75" customHeight="1">
      <c r="B3" s="576" t="s">
        <v>197</v>
      </c>
      <c r="C3" s="576"/>
      <c r="D3" s="576"/>
      <c r="E3" s="576"/>
      <c r="F3" s="576"/>
      <c r="G3" s="576"/>
      <c r="H3" s="576"/>
      <c r="I3" s="576"/>
      <c r="J3" s="576"/>
      <c r="K3" s="576"/>
    </row>
    <row r="4" spans="2:16" ht="15" customHeight="1">
      <c r="B4" s="577" t="s">
        <v>413</v>
      </c>
      <c r="C4" s="577"/>
      <c r="D4" s="577"/>
      <c r="E4" s="577"/>
      <c r="F4" s="577"/>
      <c r="G4" s="577"/>
      <c r="H4" s="577"/>
      <c r="I4" s="577"/>
      <c r="J4" s="577"/>
      <c r="K4" s="577"/>
    </row>
    <row r="5" spans="2:16" ht="7.5" customHeight="1">
      <c r="B5" s="81"/>
      <c r="C5" s="81"/>
      <c r="D5" s="81"/>
      <c r="E5" s="81"/>
      <c r="F5" s="81"/>
      <c r="G5" s="81"/>
      <c r="H5" s="81"/>
      <c r="I5" s="81"/>
      <c r="J5" s="81"/>
      <c r="K5" s="81"/>
    </row>
    <row r="6" spans="2:16" ht="15">
      <c r="B6" s="578" t="s">
        <v>221</v>
      </c>
      <c r="C6" s="578"/>
      <c r="D6" s="423" t="s">
        <v>17</v>
      </c>
      <c r="E6" s="423"/>
      <c r="F6" s="423" t="s">
        <v>183</v>
      </c>
      <c r="G6" s="31"/>
      <c r="H6" s="423" t="s">
        <v>253</v>
      </c>
      <c r="I6" s="423" t="s">
        <v>204</v>
      </c>
      <c r="J6" s="423" t="s">
        <v>203</v>
      </c>
      <c r="K6" s="423" t="s">
        <v>33</v>
      </c>
      <c r="L6" s="31"/>
      <c r="M6" s="31"/>
      <c r="N6" s="217"/>
      <c r="O6" s="217"/>
      <c r="P6" s="217"/>
    </row>
    <row r="7" spans="2:16" ht="15">
      <c r="B7" s="275">
        <v>1</v>
      </c>
      <c r="C7" s="342" t="s">
        <v>382</v>
      </c>
      <c r="D7" s="343">
        <v>310</v>
      </c>
      <c r="E7" s="344"/>
      <c r="F7" s="345" t="s">
        <v>184</v>
      </c>
      <c r="G7" s="82"/>
      <c r="H7" s="280" t="s">
        <v>195</v>
      </c>
      <c r="I7" s="281">
        <v>31683</v>
      </c>
      <c r="J7" s="281">
        <v>73</v>
      </c>
      <c r="K7" s="282">
        <f>I7/$I$9</f>
        <v>0.74392448754373197</v>
      </c>
      <c r="L7" s="83"/>
      <c r="M7" s="112"/>
      <c r="N7" s="112"/>
      <c r="O7" s="84"/>
      <c r="P7" s="85"/>
    </row>
    <row r="8" spans="2:16" ht="15">
      <c r="B8" s="199">
        <v>2</v>
      </c>
      <c r="C8" s="200" t="s">
        <v>311</v>
      </c>
      <c r="D8" s="201">
        <v>475</v>
      </c>
      <c r="E8" s="202"/>
      <c r="F8" s="203" t="s">
        <v>185</v>
      </c>
      <c r="G8" s="82"/>
      <c r="H8" s="283" t="s">
        <v>196</v>
      </c>
      <c r="I8" s="284">
        <v>10906</v>
      </c>
      <c r="J8" s="284">
        <v>328</v>
      </c>
      <c r="K8" s="285">
        <f>I8/$I$9</f>
        <v>0.25607551245626803</v>
      </c>
      <c r="L8" s="83"/>
      <c r="M8" s="112"/>
      <c r="N8" s="112"/>
      <c r="O8" s="86"/>
      <c r="P8" s="85"/>
    </row>
    <row r="9" spans="2:16" ht="15">
      <c r="B9" s="275">
        <v>3</v>
      </c>
      <c r="C9" s="200" t="s">
        <v>173</v>
      </c>
      <c r="D9" s="201">
        <v>630</v>
      </c>
      <c r="E9" s="202"/>
      <c r="F9" s="203" t="s">
        <v>185</v>
      </c>
      <c r="G9" s="87"/>
      <c r="H9" s="424" t="s">
        <v>18</v>
      </c>
      <c r="I9" s="425">
        <f>SUM(I7:I8)</f>
        <v>42589</v>
      </c>
      <c r="J9" s="425">
        <f>SUM(J7:J8)</f>
        <v>401</v>
      </c>
      <c r="K9" s="426">
        <f>SUM(K7:K8)</f>
        <v>1</v>
      </c>
      <c r="L9" s="83"/>
      <c r="M9" s="31"/>
      <c r="N9" s="56"/>
      <c r="O9" s="86"/>
      <c r="P9" s="85"/>
    </row>
    <row r="10" spans="2:16" ht="15">
      <c r="B10" s="199">
        <v>4</v>
      </c>
      <c r="C10" s="200" t="s">
        <v>202</v>
      </c>
      <c r="D10" s="201">
        <v>414</v>
      </c>
      <c r="E10" s="202"/>
      <c r="F10" s="203" t="s">
        <v>185</v>
      </c>
      <c r="G10" s="87"/>
      <c r="H10" s="206"/>
      <c r="I10" s="207"/>
      <c r="J10" s="207"/>
      <c r="K10" s="208"/>
      <c r="L10" s="83"/>
      <c r="M10" s="31"/>
      <c r="N10" s="56"/>
      <c r="O10" s="86"/>
      <c r="P10" s="85"/>
    </row>
    <row r="11" spans="2:16" ht="15">
      <c r="B11" s="275">
        <v>5</v>
      </c>
      <c r="C11" s="200" t="s">
        <v>218</v>
      </c>
      <c r="D11" s="201">
        <v>481</v>
      </c>
      <c r="E11" s="202"/>
      <c r="F11" s="203" t="s">
        <v>185</v>
      </c>
      <c r="G11" s="87"/>
      <c r="H11" s="31"/>
      <c r="I11" s="88"/>
      <c r="J11" s="88"/>
      <c r="K11" s="89"/>
      <c r="L11" s="83"/>
      <c r="N11" s="56"/>
      <c r="O11" s="86"/>
      <c r="P11" s="85"/>
    </row>
    <row r="12" spans="2:16" ht="15">
      <c r="B12" s="199">
        <v>6</v>
      </c>
      <c r="C12" s="200" t="s">
        <v>256</v>
      </c>
      <c r="D12" s="201">
        <v>756</v>
      </c>
      <c r="E12" s="202"/>
      <c r="F12" s="203" t="s">
        <v>185</v>
      </c>
      <c r="G12" s="82"/>
      <c r="H12" s="31"/>
      <c r="I12" s="31"/>
      <c r="J12" s="31"/>
      <c r="K12" s="31"/>
      <c r="L12" s="83"/>
      <c r="N12" s="56"/>
      <c r="O12" s="84"/>
      <c r="P12" s="85"/>
    </row>
    <row r="13" spans="2:16" ht="15">
      <c r="B13" s="275">
        <v>7</v>
      </c>
      <c r="C13" s="200" t="s">
        <v>219</v>
      </c>
      <c r="D13" s="201">
        <v>479</v>
      </c>
      <c r="E13" s="202"/>
      <c r="F13" s="203" t="s">
        <v>185</v>
      </c>
      <c r="G13" s="31"/>
      <c r="L13" s="90"/>
      <c r="M13" s="31"/>
      <c r="N13" s="91"/>
      <c r="O13" s="92"/>
      <c r="P13" s="93"/>
    </row>
    <row r="14" spans="2:16" ht="15">
      <c r="B14" s="199">
        <v>8</v>
      </c>
      <c r="C14" s="200" t="s">
        <v>314</v>
      </c>
      <c r="D14" s="201">
        <v>144</v>
      </c>
      <c r="E14" s="202"/>
      <c r="F14" s="203" t="s">
        <v>186</v>
      </c>
      <c r="G14" s="31"/>
      <c r="L14" s="90"/>
      <c r="M14" s="31"/>
      <c r="N14" s="91"/>
      <c r="O14" s="92"/>
      <c r="P14" s="93"/>
    </row>
    <row r="15" spans="2:16" ht="15">
      <c r="B15" s="275">
        <v>9</v>
      </c>
      <c r="C15" s="200" t="s">
        <v>243</v>
      </c>
      <c r="D15" s="201">
        <v>979</v>
      </c>
      <c r="E15" s="202"/>
      <c r="F15" s="203" t="s">
        <v>186</v>
      </c>
      <c r="G15" s="94"/>
      <c r="L15" s="95"/>
    </row>
    <row r="16" spans="2:16" ht="15">
      <c r="B16" s="199">
        <v>10</v>
      </c>
      <c r="C16" s="200" t="s">
        <v>321</v>
      </c>
      <c r="D16" s="201">
        <v>128</v>
      </c>
      <c r="E16" s="202"/>
      <c r="F16" s="203" t="s">
        <v>186</v>
      </c>
      <c r="G16" s="31"/>
    </row>
    <row r="17" spans="2:11" ht="15">
      <c r="B17" s="275">
        <v>11</v>
      </c>
      <c r="C17" s="200" t="s">
        <v>223</v>
      </c>
      <c r="D17" s="201">
        <v>407</v>
      </c>
      <c r="E17" s="202"/>
      <c r="F17" s="203" t="s">
        <v>185</v>
      </c>
      <c r="G17" s="31"/>
    </row>
    <row r="18" spans="2:11" ht="15">
      <c r="B18" s="199">
        <v>12</v>
      </c>
      <c r="C18" s="200" t="s">
        <v>296</v>
      </c>
      <c r="D18" s="201">
        <v>423</v>
      </c>
      <c r="E18" s="202"/>
      <c r="F18" s="203" t="s">
        <v>185</v>
      </c>
      <c r="G18" s="31"/>
    </row>
    <row r="19" spans="2:11" ht="15">
      <c r="B19" s="275">
        <v>13</v>
      </c>
      <c r="C19" s="200" t="s">
        <v>297</v>
      </c>
      <c r="D19" s="201">
        <v>288</v>
      </c>
      <c r="E19" s="202"/>
      <c r="F19" s="203" t="s">
        <v>185</v>
      </c>
      <c r="G19" s="94"/>
    </row>
    <row r="20" spans="2:11" ht="15">
      <c r="B20" s="199">
        <v>14</v>
      </c>
      <c r="C20" s="200" t="s">
        <v>298</v>
      </c>
      <c r="D20" s="201">
        <v>205</v>
      </c>
      <c r="E20" s="202"/>
      <c r="F20" s="203" t="s">
        <v>184</v>
      </c>
      <c r="G20" s="94"/>
    </row>
    <row r="21" spans="2:11" ht="15">
      <c r="B21" s="275">
        <v>15</v>
      </c>
      <c r="C21" s="200" t="s">
        <v>273</v>
      </c>
      <c r="D21" s="201">
        <v>305</v>
      </c>
      <c r="E21" s="202"/>
      <c r="F21" s="203" t="s">
        <v>185</v>
      </c>
      <c r="G21" s="31"/>
    </row>
    <row r="22" spans="2:11" ht="15">
      <c r="B22" s="199">
        <v>16</v>
      </c>
      <c r="C22" s="200" t="s">
        <v>299</v>
      </c>
      <c r="D22" s="201">
        <v>432</v>
      </c>
      <c r="E22" s="202"/>
      <c r="F22" s="203" t="s">
        <v>185</v>
      </c>
      <c r="G22" s="31"/>
    </row>
    <row r="23" spans="2:11" ht="15">
      <c r="B23" s="275">
        <v>17</v>
      </c>
      <c r="C23" s="200" t="s">
        <v>295</v>
      </c>
      <c r="D23" s="201">
        <v>129</v>
      </c>
      <c r="E23" s="202"/>
      <c r="F23" s="203" t="s">
        <v>185</v>
      </c>
      <c r="G23" s="31"/>
    </row>
    <row r="24" spans="2:11" ht="15">
      <c r="B24" s="199">
        <v>18</v>
      </c>
      <c r="C24" s="200" t="s">
        <v>178</v>
      </c>
      <c r="D24" s="201">
        <v>680</v>
      </c>
      <c r="E24" s="202"/>
      <c r="F24" s="203" t="s">
        <v>186</v>
      </c>
      <c r="G24" s="31"/>
    </row>
    <row r="25" spans="2:11" ht="15">
      <c r="B25" s="275">
        <v>19</v>
      </c>
      <c r="C25" s="200" t="s">
        <v>211</v>
      </c>
      <c r="D25" s="201">
        <v>380</v>
      </c>
      <c r="E25" s="202"/>
      <c r="F25" s="203" t="s">
        <v>185</v>
      </c>
      <c r="G25" s="31"/>
    </row>
    <row r="26" spans="2:11" ht="15">
      <c r="B26" s="199">
        <v>20</v>
      </c>
      <c r="C26" s="200" t="s">
        <v>354</v>
      </c>
      <c r="D26" s="201">
        <v>144</v>
      </c>
      <c r="E26" s="202"/>
      <c r="F26" s="203" t="s">
        <v>185</v>
      </c>
      <c r="G26" s="31"/>
    </row>
    <row r="27" spans="2:11" ht="15">
      <c r="B27" s="275">
        <v>21</v>
      </c>
      <c r="C27" s="200" t="s">
        <v>260</v>
      </c>
      <c r="D27" s="201">
        <v>758</v>
      </c>
      <c r="E27" s="202"/>
      <c r="F27" s="203" t="s">
        <v>185</v>
      </c>
      <c r="G27" s="31"/>
    </row>
    <row r="28" spans="2:11" ht="15">
      <c r="B28" s="199">
        <v>22</v>
      </c>
      <c r="C28" s="200" t="s">
        <v>261</v>
      </c>
      <c r="D28" s="338">
        <v>1080</v>
      </c>
      <c r="E28" s="202"/>
      <c r="F28" s="203" t="s">
        <v>185</v>
      </c>
      <c r="G28" s="31"/>
    </row>
    <row r="29" spans="2:11" ht="15">
      <c r="B29" s="275">
        <v>23</v>
      </c>
      <c r="C29" s="200" t="s">
        <v>315</v>
      </c>
      <c r="D29" s="201">
        <v>420</v>
      </c>
      <c r="E29" s="202"/>
      <c r="F29" s="203" t="s">
        <v>185</v>
      </c>
      <c r="G29" s="31"/>
      <c r="K29" s="31"/>
    </row>
    <row r="30" spans="2:11" ht="15">
      <c r="B30" s="199">
        <v>24</v>
      </c>
      <c r="C30" s="200" t="s">
        <v>262</v>
      </c>
      <c r="D30" s="201">
        <v>978</v>
      </c>
      <c r="E30" s="202"/>
      <c r="F30" s="203" t="s">
        <v>185</v>
      </c>
      <c r="G30" s="31"/>
      <c r="H30" s="427" t="s">
        <v>244</v>
      </c>
      <c r="I30" s="427" t="s">
        <v>204</v>
      </c>
      <c r="J30" s="427" t="s">
        <v>203</v>
      </c>
      <c r="K30" s="427" t="s">
        <v>33</v>
      </c>
    </row>
    <row r="31" spans="2:11" ht="15">
      <c r="B31" s="275">
        <v>25</v>
      </c>
      <c r="C31" s="200" t="s">
        <v>396</v>
      </c>
      <c r="D31" s="201">
        <v>12</v>
      </c>
      <c r="E31" s="202"/>
      <c r="F31" s="203" t="s">
        <v>184</v>
      </c>
      <c r="G31" s="31"/>
      <c r="H31" s="280" t="s">
        <v>245</v>
      </c>
      <c r="I31" s="286">
        <v>64</v>
      </c>
      <c r="J31" s="286">
        <v>2</v>
      </c>
      <c r="K31" s="282">
        <f t="shared" ref="K31:K38" si="0">I31/$I$39</f>
        <v>1.5027354481204067E-3</v>
      </c>
    </row>
    <row r="32" spans="2:11" ht="15">
      <c r="B32" s="199">
        <v>26</v>
      </c>
      <c r="C32" s="200" t="s">
        <v>191</v>
      </c>
      <c r="D32" s="201">
        <v>287</v>
      </c>
      <c r="E32" s="202"/>
      <c r="F32" s="203" t="s">
        <v>185</v>
      </c>
      <c r="G32" s="31"/>
      <c r="H32" s="204" t="s">
        <v>246</v>
      </c>
      <c r="I32" s="209">
        <v>435</v>
      </c>
      <c r="J32" s="209">
        <v>22</v>
      </c>
      <c r="K32" s="205">
        <f t="shared" si="0"/>
        <v>1.0213904998943389E-2</v>
      </c>
    </row>
    <row r="33" spans="2:12" ht="15">
      <c r="B33" s="275">
        <v>27</v>
      </c>
      <c r="C33" s="200" t="s">
        <v>213</v>
      </c>
      <c r="D33" s="201">
        <v>414</v>
      </c>
      <c r="E33" s="202"/>
      <c r="F33" s="203" t="s">
        <v>185</v>
      </c>
      <c r="G33" s="31"/>
      <c r="H33" s="204" t="s">
        <v>247</v>
      </c>
      <c r="I33" s="209">
        <v>2146</v>
      </c>
      <c r="J33" s="209">
        <v>87</v>
      </c>
      <c r="K33" s="205">
        <f t="shared" si="0"/>
        <v>5.0388597994787385E-2</v>
      </c>
    </row>
    <row r="34" spans="2:12" ht="15">
      <c r="B34" s="199">
        <v>28</v>
      </c>
      <c r="C34" s="200" t="s">
        <v>214</v>
      </c>
      <c r="D34" s="201">
        <v>422</v>
      </c>
      <c r="E34" s="202"/>
      <c r="F34" s="203" t="s">
        <v>185</v>
      </c>
      <c r="G34" s="31"/>
      <c r="H34" s="204" t="s">
        <v>248</v>
      </c>
      <c r="I34" s="210">
        <v>3477</v>
      </c>
      <c r="J34" s="211">
        <v>47</v>
      </c>
      <c r="K34" s="205">
        <f t="shared" si="0"/>
        <v>8.1640799267416464E-2</v>
      </c>
    </row>
    <row r="35" spans="2:12" ht="15">
      <c r="B35" s="275">
        <v>29</v>
      </c>
      <c r="C35" s="200" t="s">
        <v>215</v>
      </c>
      <c r="D35" s="201">
        <v>324</v>
      </c>
      <c r="E35" s="202"/>
      <c r="F35" s="203" t="s">
        <v>185</v>
      </c>
      <c r="G35" s="31"/>
      <c r="H35" s="204" t="s">
        <v>249</v>
      </c>
      <c r="I35" s="210">
        <v>25453</v>
      </c>
      <c r="J35" s="211">
        <v>68</v>
      </c>
      <c r="K35" s="205">
        <f t="shared" si="0"/>
        <v>0.59764258376576107</v>
      </c>
    </row>
    <row r="36" spans="2:12" ht="15">
      <c r="B36" s="199">
        <v>30</v>
      </c>
      <c r="C36" s="200" t="s">
        <v>216</v>
      </c>
      <c r="D36" s="201">
        <v>264</v>
      </c>
      <c r="E36" s="202"/>
      <c r="F36" s="203" t="s">
        <v>185</v>
      </c>
      <c r="G36" s="31"/>
      <c r="H36" s="204" t="s">
        <v>250</v>
      </c>
      <c r="I36" s="210">
        <v>1494</v>
      </c>
      <c r="J36" s="211">
        <v>12</v>
      </c>
      <c r="K36" s="205">
        <f t="shared" si="0"/>
        <v>3.5079480617060746E-2</v>
      </c>
    </row>
    <row r="37" spans="2:12" ht="15">
      <c r="B37" s="275">
        <v>31</v>
      </c>
      <c r="C37" s="200" t="s">
        <v>257</v>
      </c>
      <c r="D37" s="338">
        <v>1480</v>
      </c>
      <c r="E37" s="202"/>
      <c r="F37" s="203" t="s">
        <v>185</v>
      </c>
      <c r="G37" s="31"/>
      <c r="H37" s="204" t="s">
        <v>251</v>
      </c>
      <c r="I37" s="210">
        <v>7200</v>
      </c>
      <c r="J37" s="211">
        <v>20</v>
      </c>
      <c r="K37" s="205">
        <f t="shared" si="0"/>
        <v>0.16905773791354575</v>
      </c>
    </row>
    <row r="38" spans="2:12" ht="15">
      <c r="B38" s="199">
        <v>32</v>
      </c>
      <c r="C38" s="200" t="s">
        <v>258</v>
      </c>
      <c r="D38" s="201">
        <v>456</v>
      </c>
      <c r="E38" s="202"/>
      <c r="F38" s="203" t="s">
        <v>185</v>
      </c>
      <c r="G38" s="31"/>
      <c r="H38" s="283" t="s">
        <v>252</v>
      </c>
      <c r="I38" s="287">
        <v>2320</v>
      </c>
      <c r="J38" s="279">
        <v>143</v>
      </c>
      <c r="K38" s="285">
        <f t="shared" si="0"/>
        <v>5.4474159994364744E-2</v>
      </c>
    </row>
    <row r="39" spans="2:12" ht="15">
      <c r="B39" s="275">
        <v>33</v>
      </c>
      <c r="C39" s="200" t="s">
        <v>259</v>
      </c>
      <c r="D39" s="201">
        <v>504</v>
      </c>
      <c r="E39" s="202"/>
      <c r="F39" s="203" t="s">
        <v>185</v>
      </c>
      <c r="G39" s="31"/>
      <c r="H39" s="424" t="s">
        <v>18</v>
      </c>
      <c r="I39" s="425">
        <f>SUM(I31:I38)</f>
        <v>42589</v>
      </c>
      <c r="J39" s="425">
        <f>SUM(J31:J38)</f>
        <v>401</v>
      </c>
      <c r="K39" s="428">
        <f>SUM(K31:K38)</f>
        <v>1</v>
      </c>
    </row>
    <row r="40" spans="2:12" ht="15">
      <c r="B40" s="199">
        <v>34</v>
      </c>
      <c r="C40" s="200" t="s">
        <v>275</v>
      </c>
      <c r="D40" s="201">
        <v>539</v>
      </c>
      <c r="E40" s="202"/>
      <c r="F40" s="203" t="s">
        <v>274</v>
      </c>
      <c r="G40" s="31"/>
    </row>
    <row r="41" spans="2:12" ht="15">
      <c r="B41" s="275">
        <v>35</v>
      </c>
      <c r="C41" s="200" t="s">
        <v>300</v>
      </c>
      <c r="D41" s="201">
        <v>319</v>
      </c>
      <c r="E41" s="202"/>
      <c r="F41" s="203" t="s">
        <v>185</v>
      </c>
      <c r="G41" s="94"/>
      <c r="L41" s="31"/>
    </row>
    <row r="42" spans="2:12" ht="15">
      <c r="B42" s="199">
        <v>36</v>
      </c>
      <c r="C42" s="200" t="s">
        <v>276</v>
      </c>
      <c r="D42" s="201">
        <v>259</v>
      </c>
      <c r="E42" s="202"/>
      <c r="F42" s="203" t="s">
        <v>186</v>
      </c>
      <c r="G42" s="87"/>
      <c r="L42" s="96"/>
    </row>
    <row r="43" spans="2:12" ht="15">
      <c r="B43" s="275">
        <v>37</v>
      </c>
      <c r="C43" s="200" t="s">
        <v>350</v>
      </c>
      <c r="D43" s="201">
        <v>1266</v>
      </c>
      <c r="E43" s="202"/>
      <c r="F43" s="203" t="s">
        <v>185</v>
      </c>
      <c r="G43" s="82"/>
      <c r="L43" s="96"/>
    </row>
    <row r="44" spans="2:12" ht="15">
      <c r="B44" s="199">
        <v>38</v>
      </c>
      <c r="C44" s="200" t="s">
        <v>192</v>
      </c>
      <c r="D44" s="201">
        <v>42</v>
      </c>
      <c r="E44" s="202"/>
      <c r="F44" s="203" t="s">
        <v>185</v>
      </c>
      <c r="G44" s="82"/>
      <c r="L44" s="96"/>
    </row>
    <row r="45" spans="2:12" ht="15">
      <c r="B45" s="275">
        <v>39</v>
      </c>
      <c r="C45" s="484" t="s">
        <v>432</v>
      </c>
      <c r="D45" s="201">
        <v>60</v>
      </c>
      <c r="E45" s="202"/>
      <c r="F45" s="203" t="s">
        <v>184</v>
      </c>
      <c r="G45" s="82"/>
      <c r="L45" s="96"/>
    </row>
    <row r="46" spans="2:12" ht="15">
      <c r="B46" s="199">
        <v>40</v>
      </c>
      <c r="C46" s="200" t="s">
        <v>242</v>
      </c>
      <c r="D46" s="201">
        <v>310</v>
      </c>
      <c r="E46" s="202"/>
      <c r="F46" s="203" t="s">
        <v>186</v>
      </c>
      <c r="G46" s="82"/>
      <c r="L46" s="96"/>
    </row>
    <row r="47" spans="2:12" ht="15">
      <c r="B47" s="275">
        <v>41</v>
      </c>
      <c r="C47" s="200" t="s">
        <v>182</v>
      </c>
      <c r="D47" s="201">
        <v>424</v>
      </c>
      <c r="E47" s="202"/>
      <c r="F47" s="203" t="s">
        <v>185</v>
      </c>
      <c r="G47" s="82"/>
      <c r="L47" s="96"/>
    </row>
    <row r="48" spans="2:12" ht="15">
      <c r="B48" s="199">
        <v>42</v>
      </c>
      <c r="C48" s="200" t="s">
        <v>181</v>
      </c>
      <c r="D48" s="201">
        <v>388</v>
      </c>
      <c r="E48" s="202"/>
      <c r="F48" s="203" t="s">
        <v>185</v>
      </c>
      <c r="G48" s="82"/>
      <c r="L48" s="96"/>
    </row>
    <row r="49" spans="1:12" ht="15">
      <c r="B49" s="275">
        <v>43</v>
      </c>
      <c r="C49" s="200" t="s">
        <v>198</v>
      </c>
      <c r="D49" s="201">
        <v>446</v>
      </c>
      <c r="E49" s="202"/>
      <c r="F49" s="203" t="s">
        <v>185</v>
      </c>
      <c r="G49" s="82"/>
      <c r="L49" s="31"/>
    </row>
    <row r="50" spans="1:12" ht="15">
      <c r="B50" s="199">
        <v>44</v>
      </c>
      <c r="C50" s="200" t="s">
        <v>208</v>
      </c>
      <c r="D50" s="201">
        <v>434</v>
      </c>
      <c r="E50" s="202"/>
      <c r="F50" s="203" t="s">
        <v>186</v>
      </c>
      <c r="G50" s="82"/>
      <c r="L50" s="31"/>
    </row>
    <row r="51" spans="1:12" ht="15">
      <c r="B51" s="275">
        <v>45</v>
      </c>
      <c r="C51" s="200" t="s">
        <v>324</v>
      </c>
      <c r="D51" s="201">
        <v>310</v>
      </c>
      <c r="E51" s="202"/>
      <c r="F51" s="203" t="s">
        <v>185</v>
      </c>
      <c r="G51" s="82"/>
      <c r="L51" s="31"/>
    </row>
    <row r="52" spans="1:12" ht="15">
      <c r="B52" s="199">
        <v>46</v>
      </c>
      <c r="C52" s="200" t="s">
        <v>351</v>
      </c>
      <c r="D52" s="201">
        <v>286</v>
      </c>
      <c r="E52" s="202"/>
      <c r="F52" s="203" t="s">
        <v>185</v>
      </c>
      <c r="G52" s="31"/>
      <c r="L52" s="96"/>
    </row>
    <row r="53" spans="1:12" ht="15">
      <c r="B53" s="275">
        <v>47</v>
      </c>
      <c r="C53" s="200" t="s">
        <v>352</v>
      </c>
      <c r="D53" s="201">
        <v>751</v>
      </c>
      <c r="E53" s="202"/>
      <c r="F53" s="203" t="s">
        <v>185</v>
      </c>
      <c r="G53" s="31"/>
      <c r="L53" s="96"/>
    </row>
    <row r="54" spans="1:12" ht="15">
      <c r="A54" s="31"/>
      <c r="B54" s="199">
        <v>48</v>
      </c>
      <c r="C54" s="200" t="s">
        <v>263</v>
      </c>
      <c r="D54" s="201">
        <v>201</v>
      </c>
      <c r="E54" s="202"/>
      <c r="F54" s="203" t="s">
        <v>186</v>
      </c>
      <c r="G54" s="94"/>
      <c r="L54" s="96"/>
    </row>
    <row r="55" spans="1:12" ht="15">
      <c r="A55" s="31"/>
      <c r="B55" s="275">
        <v>49</v>
      </c>
      <c r="C55" s="200" t="s">
        <v>312</v>
      </c>
      <c r="D55" s="201">
        <v>98</v>
      </c>
      <c r="E55" s="202"/>
      <c r="F55" s="203" t="s">
        <v>186</v>
      </c>
      <c r="G55" s="31"/>
      <c r="L55" s="96"/>
    </row>
    <row r="56" spans="1:12" ht="15">
      <c r="A56" s="31"/>
      <c r="B56" s="199">
        <v>50</v>
      </c>
      <c r="C56" s="200" t="s">
        <v>316</v>
      </c>
      <c r="D56" s="201">
        <v>510</v>
      </c>
      <c r="E56" s="202"/>
      <c r="F56" s="203" t="s">
        <v>185</v>
      </c>
      <c r="G56" s="31"/>
      <c r="L56" s="96"/>
    </row>
    <row r="57" spans="1:12" ht="15">
      <c r="A57" s="31"/>
      <c r="B57" s="275">
        <v>51</v>
      </c>
      <c r="C57" s="200" t="s">
        <v>317</v>
      </c>
      <c r="D57" s="201">
        <v>394</v>
      </c>
      <c r="E57" s="202"/>
      <c r="F57" s="203" t="s">
        <v>185</v>
      </c>
      <c r="G57" s="31"/>
    </row>
    <row r="58" spans="1:12" ht="15">
      <c r="A58" s="31"/>
      <c r="B58" s="199">
        <v>52</v>
      </c>
      <c r="C58" s="200" t="s">
        <v>325</v>
      </c>
      <c r="D58" s="201">
        <v>112</v>
      </c>
      <c r="E58" s="202"/>
      <c r="F58" s="203" t="s">
        <v>184</v>
      </c>
      <c r="G58" s="31"/>
    </row>
    <row r="59" spans="1:12" ht="15">
      <c r="A59" s="31"/>
      <c r="B59" s="275">
        <v>53</v>
      </c>
      <c r="C59" s="200" t="s">
        <v>383</v>
      </c>
      <c r="D59" s="201">
        <v>472</v>
      </c>
      <c r="E59" s="202"/>
      <c r="F59" s="203" t="s">
        <v>184</v>
      </c>
      <c r="G59" s="31"/>
    </row>
    <row r="60" spans="1:12" ht="15">
      <c r="A60" s="31"/>
      <c r="B60" s="199">
        <v>54</v>
      </c>
      <c r="C60" s="200" t="s">
        <v>207</v>
      </c>
      <c r="D60" s="201">
        <v>201</v>
      </c>
      <c r="E60" s="202"/>
      <c r="F60" s="203" t="s">
        <v>185</v>
      </c>
      <c r="G60" s="31"/>
    </row>
    <row r="61" spans="1:12" ht="15">
      <c r="A61" s="31"/>
      <c r="B61" s="275">
        <v>55</v>
      </c>
      <c r="C61" s="200" t="s">
        <v>212</v>
      </c>
      <c r="D61" s="201">
        <v>300</v>
      </c>
      <c r="E61" s="202"/>
      <c r="F61" s="203" t="s">
        <v>185</v>
      </c>
      <c r="G61" s="31"/>
    </row>
    <row r="62" spans="1:12" ht="15">
      <c r="A62" s="31"/>
      <c r="B62" s="199">
        <v>56</v>
      </c>
      <c r="C62" s="200" t="s">
        <v>277</v>
      </c>
      <c r="D62" s="201">
        <v>434</v>
      </c>
      <c r="E62" s="202"/>
      <c r="F62" s="203" t="s">
        <v>186</v>
      </c>
      <c r="G62" s="31"/>
    </row>
    <row r="63" spans="1:12" ht="15">
      <c r="A63" s="31"/>
      <c r="B63" s="275">
        <v>57</v>
      </c>
      <c r="C63" s="200" t="s">
        <v>220</v>
      </c>
      <c r="D63" s="201">
        <v>460</v>
      </c>
      <c r="E63" s="202"/>
      <c r="F63" s="203" t="s">
        <v>274</v>
      </c>
      <c r="G63" s="31"/>
      <c r="H63" s="427" t="s">
        <v>280</v>
      </c>
      <c r="I63" s="427" t="s">
        <v>204</v>
      </c>
      <c r="J63" s="427" t="s">
        <v>203</v>
      </c>
      <c r="K63" s="427" t="s">
        <v>33</v>
      </c>
    </row>
    <row r="64" spans="1:12" ht="15">
      <c r="A64" s="31"/>
      <c r="B64" s="199">
        <v>58</v>
      </c>
      <c r="C64" s="200" t="s">
        <v>180</v>
      </c>
      <c r="D64" s="201">
        <v>388</v>
      </c>
      <c r="E64" s="202"/>
      <c r="F64" s="203" t="s">
        <v>185</v>
      </c>
      <c r="G64" s="31"/>
      <c r="H64" s="280" t="s">
        <v>281</v>
      </c>
      <c r="I64" s="288">
        <v>7278</v>
      </c>
      <c r="J64" s="288">
        <v>317</v>
      </c>
      <c r="K64" s="282">
        <f>I64/$I$66</f>
        <v>0.1708891967409425</v>
      </c>
    </row>
    <row r="65" spans="1:11" ht="15">
      <c r="A65" s="31"/>
      <c r="B65" s="275">
        <v>59</v>
      </c>
      <c r="C65" s="200" t="s">
        <v>164</v>
      </c>
      <c r="D65" s="201">
        <v>664</v>
      </c>
      <c r="E65" s="202"/>
      <c r="F65" s="203" t="s">
        <v>185</v>
      </c>
      <c r="G65" s="31"/>
      <c r="H65" s="283" t="s">
        <v>282</v>
      </c>
      <c r="I65" s="284">
        <v>35311</v>
      </c>
      <c r="J65" s="284">
        <v>84</v>
      </c>
      <c r="K65" s="285">
        <f>I65/$I$66</f>
        <v>0.8291108032590575</v>
      </c>
    </row>
    <row r="66" spans="1:11" ht="15">
      <c r="A66" s="31"/>
      <c r="B66" s="199">
        <v>60</v>
      </c>
      <c r="C66" s="200" t="s">
        <v>163</v>
      </c>
      <c r="D66" s="201">
        <v>507</v>
      </c>
      <c r="E66" s="202"/>
      <c r="F66" s="203" t="s">
        <v>185</v>
      </c>
      <c r="G66" s="31"/>
      <c r="H66" s="424" t="s">
        <v>18</v>
      </c>
      <c r="I66" s="425">
        <f>SUM(I64:I65)</f>
        <v>42589</v>
      </c>
      <c r="J66" s="425">
        <f>SUM(J64:J65)</f>
        <v>401</v>
      </c>
      <c r="K66" s="426">
        <f>SUM(K64:K65)</f>
        <v>1</v>
      </c>
    </row>
    <row r="67" spans="1:11" ht="15">
      <c r="A67" s="31"/>
      <c r="B67" s="275">
        <v>61</v>
      </c>
      <c r="C67" s="200" t="s">
        <v>434</v>
      </c>
      <c r="D67" s="201">
        <v>956</v>
      </c>
      <c r="E67" s="202"/>
      <c r="F67" s="203" t="s">
        <v>185</v>
      </c>
      <c r="G67" s="31"/>
    </row>
    <row r="68" spans="1:11" ht="15">
      <c r="A68" s="31"/>
      <c r="B68" s="199">
        <v>62</v>
      </c>
      <c r="C68" s="200" t="s">
        <v>433</v>
      </c>
      <c r="D68" s="201">
        <v>819</v>
      </c>
      <c r="E68" s="202"/>
      <c r="F68" s="203" t="s">
        <v>185</v>
      </c>
      <c r="G68" s="31"/>
    </row>
    <row r="69" spans="1:11" ht="15">
      <c r="A69" s="31"/>
      <c r="B69" s="275">
        <v>63</v>
      </c>
      <c r="C69" s="483" t="s">
        <v>431</v>
      </c>
      <c r="D69" s="201">
        <v>434</v>
      </c>
      <c r="E69" s="202"/>
      <c r="F69" s="203" t="s">
        <v>185</v>
      </c>
      <c r="G69" s="31"/>
      <c r="H69" s="206"/>
      <c r="I69" s="207"/>
      <c r="J69" s="207"/>
      <c r="K69" s="208"/>
    </row>
    <row r="70" spans="1:11" ht="15">
      <c r="B70" s="199">
        <v>64</v>
      </c>
      <c r="C70" s="200" t="s">
        <v>237</v>
      </c>
      <c r="D70" s="201">
        <v>291</v>
      </c>
      <c r="E70" s="202"/>
      <c r="F70" s="203" t="s">
        <v>186</v>
      </c>
      <c r="G70" s="31"/>
    </row>
    <row r="71" spans="1:11" ht="15">
      <c r="B71" s="275">
        <v>65</v>
      </c>
      <c r="C71" s="200" t="s">
        <v>278</v>
      </c>
      <c r="D71" s="201">
        <v>412</v>
      </c>
      <c r="E71" s="202"/>
      <c r="F71" s="203" t="s">
        <v>185</v>
      </c>
      <c r="G71" s="31"/>
    </row>
    <row r="72" spans="1:11" ht="15">
      <c r="B72" s="199">
        <v>66</v>
      </c>
      <c r="C72" s="200" t="s">
        <v>353</v>
      </c>
      <c r="D72" s="201">
        <v>94</v>
      </c>
      <c r="E72" s="202"/>
      <c r="F72" s="203" t="s">
        <v>185</v>
      </c>
      <c r="G72" s="94"/>
    </row>
    <row r="73" spans="1:11" ht="15">
      <c r="B73" s="275">
        <v>67</v>
      </c>
      <c r="C73" s="200" t="s">
        <v>355</v>
      </c>
      <c r="D73" s="201">
        <v>196</v>
      </c>
      <c r="E73" s="202"/>
      <c r="F73" s="203" t="s">
        <v>185</v>
      </c>
      <c r="G73" s="94"/>
    </row>
    <row r="74" spans="1:11" ht="15">
      <c r="B74" s="199">
        <v>68</v>
      </c>
      <c r="C74" s="200" t="s">
        <v>199</v>
      </c>
      <c r="D74" s="201">
        <v>196</v>
      </c>
      <c r="E74" s="202"/>
      <c r="F74" s="203" t="s">
        <v>184</v>
      </c>
      <c r="G74" s="31"/>
    </row>
    <row r="75" spans="1:11" ht="15">
      <c r="B75" s="275">
        <v>69</v>
      </c>
      <c r="C75" s="200" t="s">
        <v>356</v>
      </c>
      <c r="D75" s="201">
        <v>513</v>
      </c>
      <c r="E75" s="202"/>
      <c r="F75" s="203" t="s">
        <v>186</v>
      </c>
      <c r="G75" s="31"/>
      <c r="H75" s="97"/>
    </row>
    <row r="76" spans="1:11" ht="15">
      <c r="B76" s="199">
        <v>70</v>
      </c>
      <c r="C76" s="200" t="s">
        <v>318</v>
      </c>
      <c r="D76" s="201">
        <v>130</v>
      </c>
      <c r="E76" s="202"/>
      <c r="F76" s="203" t="s">
        <v>185</v>
      </c>
      <c r="G76" s="31"/>
    </row>
    <row r="77" spans="1:11" ht="15">
      <c r="B77" s="275">
        <v>71</v>
      </c>
      <c r="C77" s="200" t="s">
        <v>255</v>
      </c>
      <c r="D77" s="201">
        <v>540</v>
      </c>
      <c r="E77" s="202"/>
      <c r="F77" s="203" t="s">
        <v>185</v>
      </c>
      <c r="G77" s="31"/>
    </row>
    <row r="78" spans="1:11" ht="15">
      <c r="B78" s="199">
        <v>72</v>
      </c>
      <c r="C78" s="200" t="s">
        <v>205</v>
      </c>
      <c r="D78" s="201">
        <v>335</v>
      </c>
      <c r="E78" s="202"/>
      <c r="F78" s="203" t="s">
        <v>185</v>
      </c>
      <c r="G78" s="31"/>
    </row>
    <row r="79" spans="1:11" ht="15">
      <c r="B79" s="275">
        <v>73</v>
      </c>
      <c r="C79" s="276" t="s">
        <v>206</v>
      </c>
      <c r="D79" s="277">
        <v>604</v>
      </c>
      <c r="E79" s="278"/>
      <c r="F79" s="279" t="s">
        <v>184</v>
      </c>
      <c r="G79" s="31"/>
    </row>
    <row r="80" spans="1:11" ht="15.75">
      <c r="B80" s="429"/>
      <c r="C80" s="430" t="s">
        <v>254</v>
      </c>
      <c r="D80" s="431">
        <f>SUM(D7:D79)</f>
        <v>31683</v>
      </c>
      <c r="E80" s="432"/>
      <c r="F80" s="433"/>
      <c r="G80" s="31"/>
    </row>
    <row r="81" spans="3:7">
      <c r="G81" s="31"/>
    </row>
    <row r="83" spans="3:7">
      <c r="G83" s="31"/>
    </row>
    <row r="92" spans="3:7">
      <c r="C92" s="31"/>
    </row>
  </sheetData>
  <sortState ref="B7:F78">
    <sortCondition ref="B7"/>
  </sortState>
  <mergeCells count="4">
    <mergeCell ref="B2:K2"/>
    <mergeCell ref="B3:K3"/>
    <mergeCell ref="B4:K4"/>
    <mergeCell ref="B6:C6"/>
  </mergeCells>
  <phoneticPr fontId="0" type="noConversion"/>
  <printOptions horizontalCentered="1" verticalCentered="1"/>
  <pageMargins left="0.27559055118110237" right="0" top="0" bottom="0.55118110236220474" header="0" footer="0.15748031496062992"/>
  <pageSetup scale="63" orientation="portrait" r:id="rId1"/>
  <headerFooter alignWithMargins="0">
    <oddFooter>&amp;CBARÓMETRO TURÍSTICO DE LA RIVIERA MAYA
FIDEICOMISO DE PROMOCIÓN TURÍSTICA DE LA RIVIERA MAYA&amp;R23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24">
    <pageSetUpPr fitToPage="1"/>
  </sheetPr>
  <dimension ref="A1:I41"/>
  <sheetViews>
    <sheetView workbookViewId="0">
      <selection activeCell="H8" sqref="H8"/>
    </sheetView>
  </sheetViews>
  <sheetFormatPr baseColWidth="10" defaultRowHeight="12.75"/>
  <cols>
    <col min="1" max="1" width="3.5703125" style="9" customWidth="1"/>
    <col min="2" max="2" width="38.7109375" style="9" customWidth="1"/>
    <col min="3" max="3" width="11.28515625" style="9" bestFit="1" customWidth="1"/>
    <col min="4" max="4" width="8.28515625" style="9" bestFit="1" customWidth="1"/>
    <col min="5" max="5" width="11.7109375" style="9" bestFit="1" customWidth="1"/>
    <col min="6" max="6" width="8.28515625" style="9" bestFit="1" customWidth="1"/>
    <col min="7" max="16384" width="11.42578125" style="9"/>
  </cols>
  <sheetData>
    <row r="1" spans="1:8">
      <c r="B1" s="31"/>
      <c r="C1" s="31"/>
      <c r="D1" s="31"/>
      <c r="E1" s="31"/>
      <c r="F1" s="31"/>
    </row>
    <row r="2" spans="1:8">
      <c r="B2" s="31"/>
      <c r="C2" s="31"/>
      <c r="D2" s="31"/>
      <c r="E2" s="31"/>
      <c r="F2" s="31"/>
    </row>
    <row r="3" spans="1:8">
      <c r="B3" s="31"/>
      <c r="C3" s="31"/>
      <c r="D3" s="31"/>
      <c r="E3" s="31"/>
      <c r="F3" s="31"/>
    </row>
    <row r="4" spans="1:8">
      <c r="B4" s="31"/>
      <c r="C4" s="31"/>
      <c r="D4" s="31"/>
      <c r="E4" s="31"/>
      <c r="F4" s="31"/>
    </row>
    <row r="5" spans="1:8">
      <c r="B5" s="31"/>
      <c r="C5" s="31"/>
      <c r="D5" s="31"/>
      <c r="E5" s="31"/>
      <c r="F5" s="31"/>
    </row>
    <row r="6" spans="1:8" ht="21.75" customHeight="1">
      <c r="B6" s="579" t="s">
        <v>193</v>
      </c>
      <c r="C6" s="579"/>
      <c r="D6" s="579"/>
      <c r="E6" s="579"/>
      <c r="F6" s="579"/>
      <c r="G6" s="579"/>
    </row>
    <row r="7" spans="1:8" ht="18.75">
      <c r="B7" s="579" t="s">
        <v>200</v>
      </c>
      <c r="C7" s="579"/>
      <c r="D7" s="579"/>
      <c r="E7" s="579"/>
      <c r="F7" s="579"/>
      <c r="G7" s="579"/>
    </row>
    <row r="8" spans="1:8" ht="18.75">
      <c r="B8" s="579" t="s">
        <v>427</v>
      </c>
      <c r="C8" s="579"/>
      <c r="D8" s="579"/>
      <c r="E8" s="579"/>
      <c r="F8" s="579"/>
      <c r="G8" s="579"/>
    </row>
    <row r="9" spans="1:8" ht="4.5" customHeight="1">
      <c r="B9" s="580"/>
      <c r="C9" s="580"/>
      <c r="D9" s="580"/>
      <c r="E9" s="580"/>
      <c r="F9" s="580"/>
    </row>
    <row r="10" spans="1:8" ht="15.75">
      <c r="A10" s="31"/>
      <c r="B10" s="434" t="s">
        <v>201</v>
      </c>
      <c r="C10" s="434" t="s">
        <v>165</v>
      </c>
      <c r="D10" s="434" t="s">
        <v>33</v>
      </c>
      <c r="E10" s="434" t="s">
        <v>17</v>
      </c>
      <c r="F10" s="434" t="s">
        <v>33</v>
      </c>
      <c r="G10" s="31"/>
    </row>
    <row r="11" spans="1:8" ht="15.75">
      <c r="B11" s="212" t="s">
        <v>166</v>
      </c>
      <c r="C11" s="213">
        <v>25</v>
      </c>
      <c r="D11" s="214">
        <f>C11/$C$29</f>
        <v>6.2344139650872821E-2</v>
      </c>
      <c r="E11" s="225">
        <v>4563</v>
      </c>
      <c r="F11" s="214">
        <f>E11/$E$29</f>
        <v>0.10714034140270962</v>
      </c>
      <c r="H11" s="99"/>
    </row>
    <row r="12" spans="1:8" ht="15.75">
      <c r="B12" s="212" t="s">
        <v>189</v>
      </c>
      <c r="C12" s="213">
        <v>2</v>
      </c>
      <c r="D12" s="214">
        <f t="shared" ref="D12:D28" si="0">C12/$C$29</f>
        <v>4.9875311720698253E-3</v>
      </c>
      <c r="E12" s="226">
        <v>49</v>
      </c>
      <c r="F12" s="214">
        <f t="shared" ref="F12:F28" si="1">E12/$E$29</f>
        <v>1.1505318274671863E-3</v>
      </c>
      <c r="H12" s="99"/>
    </row>
    <row r="13" spans="1:8" ht="15.75">
      <c r="A13" s="31"/>
      <c r="B13" s="212" t="s">
        <v>177</v>
      </c>
      <c r="C13" s="213">
        <v>9</v>
      </c>
      <c r="D13" s="214">
        <f t="shared" si="0"/>
        <v>2.2443890274314215E-2</v>
      </c>
      <c r="E13" s="226">
        <v>2936</v>
      </c>
      <c r="F13" s="214">
        <f t="shared" si="1"/>
        <v>6.8937988682523654E-2</v>
      </c>
      <c r="H13" s="99"/>
    </row>
    <row r="14" spans="1:8" ht="15.75">
      <c r="A14" s="31"/>
      <c r="B14" s="212" t="s">
        <v>167</v>
      </c>
      <c r="C14" s="213">
        <v>1</v>
      </c>
      <c r="D14" s="214">
        <f t="shared" si="0"/>
        <v>2.4937655860349127E-3</v>
      </c>
      <c r="E14" s="226">
        <v>20</v>
      </c>
      <c r="F14" s="214">
        <f t="shared" si="1"/>
        <v>4.6960482753762711E-4</v>
      </c>
      <c r="H14" s="99"/>
    </row>
    <row r="15" spans="1:8" ht="15.75">
      <c r="A15" s="31"/>
      <c r="B15" s="212" t="s">
        <v>168</v>
      </c>
      <c r="C15" s="213">
        <v>170</v>
      </c>
      <c r="D15" s="214">
        <f t="shared" si="0"/>
        <v>0.42394014962593518</v>
      </c>
      <c r="E15" s="226">
        <v>8132</v>
      </c>
      <c r="F15" s="214">
        <f t="shared" si="1"/>
        <v>0.19094132287679919</v>
      </c>
      <c r="H15" s="99"/>
    </row>
    <row r="16" spans="1:8" ht="15.75">
      <c r="A16" s="31"/>
      <c r="B16" s="212" t="s">
        <v>174</v>
      </c>
      <c r="C16" s="213">
        <v>1</v>
      </c>
      <c r="D16" s="214">
        <f t="shared" si="0"/>
        <v>2.4937655860349127E-3</v>
      </c>
      <c r="E16" s="226">
        <v>540</v>
      </c>
      <c r="F16" s="214">
        <f t="shared" si="1"/>
        <v>1.2679330343515932E-2</v>
      </c>
      <c r="H16" s="99"/>
    </row>
    <row r="17" spans="1:8" ht="15.75">
      <c r="A17" s="31"/>
      <c r="B17" s="212" t="s">
        <v>175</v>
      </c>
      <c r="C17" s="213">
        <v>12</v>
      </c>
      <c r="D17" s="214">
        <f t="shared" si="0"/>
        <v>2.9925187032418952E-2</v>
      </c>
      <c r="E17" s="226">
        <v>3857</v>
      </c>
      <c r="F17" s="214">
        <f t="shared" si="1"/>
        <v>9.0563290990631387E-2</v>
      </c>
      <c r="H17" s="99"/>
    </row>
    <row r="18" spans="1:8" ht="15.75">
      <c r="A18" s="31"/>
      <c r="B18" s="212" t="s">
        <v>176</v>
      </c>
      <c r="C18" s="213">
        <v>21</v>
      </c>
      <c r="D18" s="214">
        <f t="shared" si="0"/>
        <v>5.2369077306733167E-2</v>
      </c>
      <c r="E18" s="226">
        <v>6013</v>
      </c>
      <c r="F18" s="214">
        <f t="shared" si="1"/>
        <v>0.14118669139918757</v>
      </c>
      <c r="H18" s="99"/>
    </row>
    <row r="19" spans="1:8" ht="15.75">
      <c r="A19" s="31"/>
      <c r="B19" s="212" t="s">
        <v>169</v>
      </c>
      <c r="C19" s="213">
        <v>14</v>
      </c>
      <c r="D19" s="214">
        <f t="shared" si="0"/>
        <v>3.4912718204488775E-2</v>
      </c>
      <c r="E19" s="226">
        <v>5238</v>
      </c>
      <c r="F19" s="214">
        <f t="shared" si="1"/>
        <v>0.12298950433210454</v>
      </c>
      <c r="H19" s="99"/>
    </row>
    <row r="20" spans="1:8" ht="15.75">
      <c r="B20" s="212" t="s">
        <v>210</v>
      </c>
      <c r="C20" s="213">
        <v>6</v>
      </c>
      <c r="D20" s="214">
        <f t="shared" si="0"/>
        <v>1.4962593516209476E-2</v>
      </c>
      <c r="E20" s="226">
        <v>59</v>
      </c>
      <c r="F20" s="214">
        <f t="shared" si="1"/>
        <v>1.3853342412359999E-3</v>
      </c>
      <c r="H20" s="99"/>
    </row>
    <row r="21" spans="1:8" ht="15.75">
      <c r="B21" s="212" t="s">
        <v>188</v>
      </c>
      <c r="C21" s="213">
        <v>15</v>
      </c>
      <c r="D21" s="214">
        <f t="shared" si="0"/>
        <v>3.7406483790523692E-2</v>
      </c>
      <c r="E21" s="226">
        <v>4736</v>
      </c>
      <c r="F21" s="214">
        <f t="shared" si="1"/>
        <v>0.1112024231609101</v>
      </c>
      <c r="H21" s="99"/>
    </row>
    <row r="22" spans="1:8" ht="15.75">
      <c r="B22" s="212" t="s">
        <v>179</v>
      </c>
      <c r="C22" s="213">
        <v>1</v>
      </c>
      <c r="D22" s="214">
        <f t="shared" si="0"/>
        <v>2.4937655860349127E-3</v>
      </c>
      <c r="E22" s="226">
        <v>680</v>
      </c>
      <c r="F22" s="214">
        <f t="shared" si="1"/>
        <v>1.596656413627932E-2</v>
      </c>
      <c r="H22" s="99"/>
    </row>
    <row r="23" spans="1:8" ht="15.75">
      <c r="A23" s="31"/>
      <c r="B23" s="212" t="s">
        <v>170</v>
      </c>
      <c r="C23" s="213">
        <v>8</v>
      </c>
      <c r="D23" s="214">
        <f t="shared" si="0"/>
        <v>1.9950124688279301E-2</v>
      </c>
      <c r="E23" s="226">
        <v>2176</v>
      </c>
      <c r="F23" s="214">
        <f t="shared" si="1"/>
        <v>5.1093005236093829E-2</v>
      </c>
      <c r="H23" s="99"/>
    </row>
    <row r="24" spans="1:8" ht="15.75">
      <c r="B24" s="212" t="s">
        <v>209</v>
      </c>
      <c r="C24" s="213">
        <v>5</v>
      </c>
      <c r="D24" s="214">
        <f t="shared" si="0"/>
        <v>1.2468827930174564E-2</v>
      </c>
      <c r="E24" s="226">
        <v>76</v>
      </c>
      <c r="F24" s="214">
        <f t="shared" si="1"/>
        <v>1.784498344642983E-3</v>
      </c>
      <c r="H24" s="99"/>
    </row>
    <row r="25" spans="1:8" ht="15.75">
      <c r="B25" s="212" t="s">
        <v>187</v>
      </c>
      <c r="C25" s="213">
        <v>4</v>
      </c>
      <c r="D25" s="214">
        <f t="shared" si="0"/>
        <v>9.9750623441396506E-3</v>
      </c>
      <c r="E25" s="226">
        <v>140</v>
      </c>
      <c r="F25" s="214">
        <f t="shared" si="1"/>
        <v>3.2872337927633897E-3</v>
      </c>
      <c r="H25" s="99"/>
    </row>
    <row r="26" spans="1:8" ht="15.75">
      <c r="B26" s="212" t="s">
        <v>171</v>
      </c>
      <c r="C26" s="213">
        <v>102</v>
      </c>
      <c r="D26" s="214">
        <f t="shared" si="0"/>
        <v>0.25436408977556108</v>
      </c>
      <c r="E26" s="226">
        <v>2154</v>
      </c>
      <c r="F26" s="214">
        <f t="shared" si="1"/>
        <v>5.0576439925802436E-2</v>
      </c>
      <c r="H26" s="99"/>
    </row>
    <row r="27" spans="1:8" ht="15.75">
      <c r="A27" s="31"/>
      <c r="B27" s="212" t="s">
        <v>190</v>
      </c>
      <c r="C27" s="213">
        <v>1</v>
      </c>
      <c r="D27" s="214">
        <f t="shared" si="0"/>
        <v>2.4937655860349127E-3</v>
      </c>
      <c r="E27" s="226">
        <v>751</v>
      </c>
      <c r="F27" s="214">
        <f t="shared" si="1"/>
        <v>1.7633661274037898E-2</v>
      </c>
      <c r="H27" s="99"/>
    </row>
    <row r="28" spans="1:8" ht="15.75">
      <c r="B28" s="212" t="s">
        <v>172</v>
      </c>
      <c r="C28" s="213">
        <v>4</v>
      </c>
      <c r="D28" s="214">
        <f t="shared" si="0"/>
        <v>9.9750623441396506E-3</v>
      </c>
      <c r="E28" s="227">
        <v>469</v>
      </c>
      <c r="F28" s="214">
        <f t="shared" si="1"/>
        <v>1.1012233205757355E-2</v>
      </c>
      <c r="H28" s="99"/>
    </row>
    <row r="29" spans="1:8" ht="15.75">
      <c r="A29" s="98"/>
      <c r="B29" s="435" t="s">
        <v>6</v>
      </c>
      <c r="C29" s="436">
        <f>SUM(C11:C28)</f>
        <v>401</v>
      </c>
      <c r="D29" s="437">
        <f>SUM(D11:D28)</f>
        <v>1</v>
      </c>
      <c r="E29" s="438">
        <f>SUM(E11:E28)</f>
        <v>42589</v>
      </c>
      <c r="F29" s="437">
        <f>SUM(F11:F28)</f>
        <v>1</v>
      </c>
      <c r="G29" s="31"/>
    </row>
    <row r="30" spans="1:8">
      <c r="B30" s="31"/>
      <c r="C30" s="100"/>
      <c r="D30" s="100"/>
      <c r="E30" s="100"/>
      <c r="F30" s="100"/>
    </row>
    <row r="31" spans="1:8">
      <c r="B31" s="101" t="s">
        <v>384</v>
      </c>
      <c r="C31" s="102"/>
      <c r="D31" s="102"/>
      <c r="E31" s="102"/>
      <c r="F31" s="102"/>
    </row>
    <row r="38" spans="8:9">
      <c r="I38" s="31"/>
    </row>
    <row r="39" spans="8:9">
      <c r="I39" s="31"/>
    </row>
    <row r="41" spans="8:9">
      <c r="H41" s="103"/>
    </row>
  </sheetData>
  <sortState ref="B12:F28">
    <sortCondition ref="B11"/>
  </sortState>
  <mergeCells count="4">
    <mergeCell ref="B8:G8"/>
    <mergeCell ref="B9:F9"/>
    <mergeCell ref="B6:G6"/>
    <mergeCell ref="B7:G7"/>
  </mergeCells>
  <phoneticPr fontId="0" type="noConversion"/>
  <pageMargins left="0.9055118110236221" right="0" top="0.39370078740157483" bottom="0.11811023622047245" header="0" footer="0.43307086614173229"/>
  <pageSetup orientation="portrait" r:id="rId1"/>
  <headerFooter alignWithMargins="0">
    <oddFooter>&amp;CBARÓMETRO TURÍSTICO DE LA RIVIERA MAYA
FIDEICOMISO DE PROMOCIÓN TURÍSTICA DE LA RIVIERA MAYA&amp;R24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0"/>
  <sheetViews>
    <sheetView showGridLines="0" workbookViewId="0">
      <selection activeCell="G18" sqref="G18"/>
    </sheetView>
  </sheetViews>
  <sheetFormatPr baseColWidth="10" defaultRowHeight="15"/>
  <cols>
    <col min="1" max="1" width="3.7109375" style="15" customWidth="1"/>
    <col min="2" max="2" width="43" style="15" customWidth="1"/>
    <col min="3" max="3" width="11.85546875" style="15" bestFit="1" customWidth="1"/>
    <col min="4" max="4" width="13" style="15" bestFit="1" customWidth="1"/>
    <col min="5" max="5" width="11" style="15" bestFit="1" customWidth="1"/>
    <col min="6" max="6" width="12.42578125" style="15" bestFit="1" customWidth="1"/>
    <col min="7" max="7" width="14.85546875" style="15" bestFit="1" customWidth="1"/>
    <col min="8" max="16384" width="11.42578125" style="15"/>
  </cols>
  <sheetData>
    <row r="1" spans="1:8" ht="18.75">
      <c r="A1" s="488" t="s">
        <v>154</v>
      </c>
      <c r="B1" s="488"/>
      <c r="C1" s="488"/>
      <c r="D1" s="488"/>
      <c r="E1" s="488"/>
      <c r="F1" s="488"/>
      <c r="G1" s="488"/>
    </row>
    <row r="2" spans="1:8" ht="18.75">
      <c r="A2" s="489" t="s">
        <v>42</v>
      </c>
      <c r="B2" s="489"/>
      <c r="C2" s="489"/>
      <c r="D2" s="489"/>
      <c r="E2" s="489"/>
      <c r="F2" s="489"/>
      <c r="G2" s="489"/>
    </row>
    <row r="3" spans="1:8" ht="15.75">
      <c r="A3" s="490" t="s">
        <v>408</v>
      </c>
      <c r="B3" s="490"/>
      <c r="C3" s="490"/>
      <c r="D3" s="490"/>
      <c r="E3" s="490"/>
      <c r="F3" s="490"/>
      <c r="G3" s="490"/>
    </row>
    <row r="4" spans="1:8" ht="8.25" customHeight="1"/>
    <row r="5" spans="1:8" ht="15.75">
      <c r="A5" s="123"/>
      <c r="B5" s="364"/>
      <c r="C5" s="493" t="s">
        <v>409</v>
      </c>
      <c r="D5" s="493"/>
      <c r="E5" s="493" t="s">
        <v>159</v>
      </c>
      <c r="F5" s="494"/>
    </row>
    <row r="6" spans="1:8" ht="15.75">
      <c r="A6" s="123"/>
      <c r="B6" s="365" t="s">
        <v>49</v>
      </c>
      <c r="C6" s="461">
        <v>2014</v>
      </c>
      <c r="D6" s="461">
        <v>2015</v>
      </c>
      <c r="E6" s="460" t="s">
        <v>48</v>
      </c>
      <c r="F6" s="462" t="s">
        <v>33</v>
      </c>
    </row>
    <row r="7" spans="1:8" ht="6" customHeight="1"/>
    <row r="8" spans="1:8">
      <c r="B8" s="170" t="s">
        <v>0</v>
      </c>
      <c r="C8" s="171"/>
      <c r="D8" s="171"/>
      <c r="E8" s="171"/>
      <c r="F8" s="172"/>
    </row>
    <row r="9" spans="1:8">
      <c r="B9" s="173" t="s">
        <v>1</v>
      </c>
      <c r="C9" s="174">
        <v>41407</v>
      </c>
      <c r="D9" s="174">
        <v>42589</v>
      </c>
      <c r="E9" s="175">
        <f>D9-C9</f>
        <v>1182</v>
      </c>
      <c r="F9" s="176">
        <f>(D9/C9)-100%</f>
        <v>2.8545898036563822E-2</v>
      </c>
    </row>
    <row r="10" spans="1:8" ht="7.5" customHeight="1"/>
    <row r="11" spans="1:8">
      <c r="B11" s="177" t="s">
        <v>2</v>
      </c>
      <c r="C11" s="178">
        <v>13556579</v>
      </c>
      <c r="D11" s="476">
        <v>13994580</v>
      </c>
      <c r="E11" s="178">
        <f>D11-C11</f>
        <v>438001</v>
      </c>
      <c r="F11" s="179">
        <f>(D11/C11)-100%</f>
        <v>3.2309109842534767E-2</v>
      </c>
    </row>
    <row r="12" spans="1:8">
      <c r="B12" s="180" t="s">
        <v>3</v>
      </c>
      <c r="C12" s="107">
        <v>11022075</v>
      </c>
      <c r="D12" s="441">
        <v>11599874</v>
      </c>
      <c r="E12" s="107">
        <f>D12-C12</f>
        <v>577799</v>
      </c>
      <c r="F12" s="181">
        <f>(D12/C12)-100%</f>
        <v>5.2421980434718574E-2</v>
      </c>
    </row>
    <row r="13" spans="1:8">
      <c r="B13" s="173" t="s">
        <v>4</v>
      </c>
      <c r="C13" s="183">
        <f>C12/C11</f>
        <v>0.8130425087332136</v>
      </c>
      <c r="D13" s="183">
        <f>D12/D11</f>
        <v>0.82888332483004135</v>
      </c>
      <c r="E13" s="182">
        <f>D13-C13</f>
        <v>1.5840816096827748E-2</v>
      </c>
      <c r="F13" s="176"/>
      <c r="H13" s="16"/>
    </row>
    <row r="14" spans="1:8" ht="9" customHeight="1"/>
    <row r="15" spans="1:8" ht="20.25" customHeight="1">
      <c r="B15" s="184" t="s">
        <v>5</v>
      </c>
      <c r="C15" s="185">
        <v>0.83950000000000002</v>
      </c>
      <c r="D15" s="185">
        <v>0.84470000000000001</v>
      </c>
      <c r="E15" s="186">
        <f>D15-C15</f>
        <v>5.1999999999999824E-3</v>
      </c>
      <c r="F15" s="16"/>
    </row>
    <row r="16" spans="1:8" ht="8.25" customHeight="1"/>
    <row r="17" spans="2:7">
      <c r="B17" s="170" t="s">
        <v>14</v>
      </c>
      <c r="C17" s="171"/>
      <c r="D17" s="171"/>
      <c r="E17" s="172"/>
      <c r="F17" s="15" t="s">
        <v>142</v>
      </c>
      <c r="G17" s="15" t="s">
        <v>141</v>
      </c>
    </row>
    <row r="18" spans="2:7">
      <c r="B18" s="180" t="s">
        <v>13</v>
      </c>
      <c r="C18" s="104">
        <v>5.93</v>
      </c>
      <c r="D18" s="104">
        <v>5.92</v>
      </c>
      <c r="E18" s="187">
        <f>D18-C18</f>
        <v>-9.9999999999997868E-3</v>
      </c>
      <c r="F18" s="16"/>
    </row>
    <row r="19" spans="2:7">
      <c r="B19" s="180" t="s">
        <v>15</v>
      </c>
      <c r="C19" s="105">
        <v>3.33</v>
      </c>
      <c r="D19" s="105">
        <v>3.7</v>
      </c>
      <c r="E19" s="187">
        <f>D19-C19</f>
        <v>0.37000000000000011</v>
      </c>
      <c r="F19" s="16"/>
    </row>
    <row r="20" spans="2:7">
      <c r="B20" s="173" t="s">
        <v>16</v>
      </c>
      <c r="C20" s="188">
        <v>6.77</v>
      </c>
      <c r="D20" s="188">
        <v>6.65</v>
      </c>
      <c r="E20" s="189">
        <f>D20-C20</f>
        <v>-0.11999999999999922</v>
      </c>
      <c r="F20" s="16"/>
    </row>
    <row r="22" spans="2:7">
      <c r="B22" s="190" t="s">
        <v>50</v>
      </c>
      <c r="C22" s="347">
        <v>2872.76</v>
      </c>
      <c r="D22" s="466">
        <v>3707.11</v>
      </c>
      <c r="E22" s="192">
        <f>D22-C22</f>
        <v>834.34999999999991</v>
      </c>
      <c r="F22" s="186">
        <f>(D22/C22)-100%</f>
        <v>0.29043498238627663</v>
      </c>
    </row>
    <row r="24" spans="2:7">
      <c r="B24" s="170" t="s">
        <v>35</v>
      </c>
      <c r="C24" s="242">
        <v>2014</v>
      </c>
      <c r="D24" s="242">
        <v>2015</v>
      </c>
      <c r="E24" s="171"/>
      <c r="F24" s="172"/>
    </row>
    <row r="25" spans="2:7">
      <c r="B25" s="180" t="s">
        <v>6</v>
      </c>
      <c r="C25" s="106">
        <v>4020338</v>
      </c>
      <c r="D25" s="440">
        <v>4281236</v>
      </c>
      <c r="E25" s="107">
        <f>D25-C25</f>
        <v>260898</v>
      </c>
      <c r="F25" s="181">
        <f>(D25/C25)-100%</f>
        <v>6.4894543692594953E-2</v>
      </c>
    </row>
    <row r="26" spans="2:7">
      <c r="B26" s="180" t="s">
        <v>7</v>
      </c>
      <c r="C26" s="107">
        <v>787140</v>
      </c>
      <c r="D26" s="441">
        <v>779247</v>
      </c>
      <c r="E26" s="107">
        <f>D26-C26</f>
        <v>-7893</v>
      </c>
      <c r="F26" s="181">
        <f>(D26/C26)-100%</f>
        <v>-1.0027441115938673E-2</v>
      </c>
      <c r="G26" s="17"/>
    </row>
    <row r="27" spans="2:7">
      <c r="B27" s="173" t="s">
        <v>8</v>
      </c>
      <c r="C27" s="175">
        <v>3233198</v>
      </c>
      <c r="D27" s="442">
        <v>3501989</v>
      </c>
      <c r="E27" s="175">
        <f>D27-C27</f>
        <v>268791</v>
      </c>
      <c r="F27" s="176">
        <f>(D27/C27)-100%</f>
        <v>8.3134716772681472E-2</v>
      </c>
      <c r="G27" s="17"/>
    </row>
    <row r="29" spans="2:7">
      <c r="B29" s="194" t="s">
        <v>36</v>
      </c>
      <c r="C29" s="242">
        <v>2014</v>
      </c>
      <c r="D29" s="244"/>
      <c r="E29" s="242">
        <v>2015</v>
      </c>
      <c r="F29" s="195"/>
      <c r="G29" s="18"/>
    </row>
    <row r="30" spans="2:7">
      <c r="B30" s="180" t="s">
        <v>9</v>
      </c>
      <c r="C30" s="107">
        <v>908301</v>
      </c>
      <c r="D30" s="108">
        <f>C30/$C$35</f>
        <v>0.28092959354793612</v>
      </c>
      <c r="E30" s="441">
        <v>842557</v>
      </c>
      <c r="F30" s="181">
        <f>E30/$E$35</f>
        <v>0.24059384538329504</v>
      </c>
      <c r="G30" s="19"/>
    </row>
    <row r="31" spans="2:7">
      <c r="B31" s="180" t="s">
        <v>11</v>
      </c>
      <c r="C31" s="107">
        <v>1415757</v>
      </c>
      <c r="D31" s="108">
        <f>C31/$C$35</f>
        <v>0.43788131750669151</v>
      </c>
      <c r="E31" s="441">
        <v>1619402</v>
      </c>
      <c r="F31" s="181">
        <f>E31/$E$35</f>
        <v>0.46242349704696389</v>
      </c>
      <c r="G31" s="19"/>
    </row>
    <row r="32" spans="2:7">
      <c r="B32" s="180" t="s">
        <v>153</v>
      </c>
      <c r="C32" s="107">
        <v>646028</v>
      </c>
      <c r="D32" s="108">
        <f>C32/$C$35</f>
        <v>0.19981083744329917</v>
      </c>
      <c r="E32" s="441">
        <v>676054</v>
      </c>
      <c r="F32" s="181">
        <f>E32/$E$35</f>
        <v>0.19304857896469693</v>
      </c>
      <c r="G32" s="19"/>
    </row>
    <row r="33" spans="2:7">
      <c r="B33" s="180" t="s">
        <v>10</v>
      </c>
      <c r="C33" s="107">
        <v>225825</v>
      </c>
      <c r="D33" s="108">
        <f>C33/$C$35</f>
        <v>6.9845706944022604E-2</v>
      </c>
      <c r="E33" s="441">
        <v>305779</v>
      </c>
      <c r="F33" s="181">
        <f>E33/$E$35</f>
        <v>8.7315808244971649E-2</v>
      </c>
      <c r="G33" s="19"/>
    </row>
    <row r="34" spans="2:7">
      <c r="B34" s="180" t="s">
        <v>12</v>
      </c>
      <c r="C34" s="107">
        <v>37287</v>
      </c>
      <c r="D34" s="108">
        <f>C34/$C$35</f>
        <v>1.1532544558050573E-2</v>
      </c>
      <c r="E34" s="441">
        <v>58197</v>
      </c>
      <c r="F34" s="181">
        <f>E34/$E$35</f>
        <v>1.6618270360072518E-2</v>
      </c>
      <c r="G34" s="19"/>
    </row>
    <row r="35" spans="2:7">
      <c r="B35" s="173"/>
      <c r="C35" s="174">
        <f>SUM(C30:C34)</f>
        <v>3233198</v>
      </c>
      <c r="D35" s="182">
        <f>SUM(D30:D34)</f>
        <v>1</v>
      </c>
      <c r="E35" s="444">
        <f>SUM(E30:E34)</f>
        <v>3501989</v>
      </c>
      <c r="F35" s="176">
        <f>SUM(F30:F34)</f>
        <v>1</v>
      </c>
      <c r="G35" s="20"/>
    </row>
    <row r="37" spans="2:7">
      <c r="B37" s="196" t="s">
        <v>155</v>
      </c>
      <c r="C37" s="242">
        <v>2014</v>
      </c>
      <c r="D37" s="242">
        <v>2015</v>
      </c>
      <c r="E37" s="171"/>
      <c r="F37" s="172"/>
    </row>
    <row r="38" spans="2:7">
      <c r="B38" s="180" t="s">
        <v>6</v>
      </c>
      <c r="C38" s="106">
        <v>11022075</v>
      </c>
      <c r="D38" s="440">
        <v>11599874</v>
      </c>
      <c r="E38" s="441">
        <f>D38-C38</f>
        <v>577799</v>
      </c>
      <c r="F38" s="445">
        <f>(D38/C38)-100%</f>
        <v>5.2421980434718574E-2</v>
      </c>
      <c r="G38" s="446"/>
    </row>
    <row r="39" spans="2:7">
      <c r="B39" s="180" t="s">
        <v>7</v>
      </c>
      <c r="C39" s="107">
        <v>1095178</v>
      </c>
      <c r="D39" s="441">
        <v>1190867</v>
      </c>
      <c r="E39" s="441">
        <f>D39-C39</f>
        <v>95689</v>
      </c>
      <c r="F39" s="445">
        <f>(D39/C39)-100%</f>
        <v>8.7373011510457621E-2</v>
      </c>
      <c r="G39" s="446"/>
    </row>
    <row r="40" spans="2:7">
      <c r="B40" s="173" t="s">
        <v>283</v>
      </c>
      <c r="C40" s="175">
        <v>9926897</v>
      </c>
      <c r="D40" s="442">
        <v>10409007</v>
      </c>
      <c r="E40" s="442">
        <f>D40-C40</f>
        <v>482110</v>
      </c>
      <c r="F40" s="447">
        <f>(D40/C40)-100%</f>
        <v>4.8566032265671799E-2</v>
      </c>
      <c r="G40" s="448"/>
    </row>
    <row r="41" spans="2:7">
      <c r="D41" s="446"/>
      <c r="E41" s="446"/>
      <c r="F41" s="446"/>
      <c r="G41" s="446"/>
    </row>
    <row r="42" spans="2:7">
      <c r="B42" s="196" t="s">
        <v>217</v>
      </c>
      <c r="C42" s="242">
        <v>2014</v>
      </c>
      <c r="D42" s="449"/>
      <c r="E42" s="450">
        <v>2015</v>
      </c>
      <c r="F42" s="451"/>
      <c r="G42" s="452"/>
    </row>
    <row r="43" spans="2:7">
      <c r="B43" s="180" t="s">
        <v>264</v>
      </c>
      <c r="C43" s="107">
        <v>3720350</v>
      </c>
      <c r="D43" s="453">
        <f>C43/$C$48</f>
        <v>0.37477471560347608</v>
      </c>
      <c r="E43" s="441">
        <v>3393502</v>
      </c>
      <c r="F43" s="454">
        <f>E43/$E$48</f>
        <v>0.3260159206348886</v>
      </c>
      <c r="G43" s="455"/>
    </row>
    <row r="44" spans="2:7">
      <c r="B44" s="180" t="s">
        <v>11</v>
      </c>
      <c r="C44" s="107">
        <v>3317004</v>
      </c>
      <c r="D44" s="453">
        <f>C44/$C$48</f>
        <v>0.33414308620307032</v>
      </c>
      <c r="E44" s="441">
        <v>3677720</v>
      </c>
      <c r="F44" s="454">
        <f>E44/$E$48</f>
        <v>0.35332092677044025</v>
      </c>
      <c r="G44" s="455"/>
    </row>
    <row r="45" spans="2:7">
      <c r="B45" s="180" t="s">
        <v>153</v>
      </c>
      <c r="C45" s="107">
        <v>1980615</v>
      </c>
      <c r="D45" s="453">
        <f>C45/$C$48</f>
        <v>0.19952005143198323</v>
      </c>
      <c r="E45" s="441">
        <v>2001657</v>
      </c>
      <c r="F45" s="454">
        <f>E45/$E$48</f>
        <v>0.1923004759243605</v>
      </c>
      <c r="G45" s="455"/>
    </row>
    <row r="46" spans="2:7">
      <c r="B46" s="180" t="s">
        <v>265</v>
      </c>
      <c r="C46" s="107">
        <v>506765</v>
      </c>
      <c r="D46" s="453">
        <f>C46/$C$48</f>
        <v>5.1049688538120218E-2</v>
      </c>
      <c r="E46" s="441">
        <v>743701</v>
      </c>
      <c r="F46" s="454">
        <f>E46/$E$48</f>
        <v>7.144783359257996E-2</v>
      </c>
      <c r="G46" s="455"/>
    </row>
    <row r="47" spans="2:7">
      <c r="B47" s="197" t="s">
        <v>12</v>
      </c>
      <c r="C47" s="107">
        <v>402163</v>
      </c>
      <c r="D47" s="453">
        <f>C47/$C$48</f>
        <v>4.0512458223350159E-2</v>
      </c>
      <c r="E47" s="441">
        <v>592427</v>
      </c>
      <c r="F47" s="454">
        <f>E47/$E$48</f>
        <v>5.6914843077730662E-2</v>
      </c>
      <c r="G47" s="455"/>
    </row>
    <row r="48" spans="2:7">
      <c r="B48" s="198"/>
      <c r="C48" s="174">
        <f>SUM(C43:C47)</f>
        <v>9926897</v>
      </c>
      <c r="D48" s="456">
        <f>SUM(D43:D47)</f>
        <v>1</v>
      </c>
      <c r="E48" s="444">
        <f>SUM(E43:E47)</f>
        <v>10409007</v>
      </c>
      <c r="F48" s="447">
        <f>SUM(F43:F47)</f>
        <v>1</v>
      </c>
      <c r="G48" s="457"/>
    </row>
    <row r="50" spans="2:6">
      <c r="B50" s="485"/>
      <c r="C50" s="486"/>
      <c r="D50" s="486"/>
      <c r="E50" s="486"/>
      <c r="F50" s="487"/>
    </row>
  </sheetData>
  <mergeCells count="6">
    <mergeCell ref="B50:F50"/>
    <mergeCell ref="A1:G1"/>
    <mergeCell ref="A2:G2"/>
    <mergeCell ref="A3:G3"/>
    <mergeCell ref="C5:D5"/>
    <mergeCell ref="E5:F5"/>
  </mergeCells>
  <pageMargins left="0.70866141732283472" right="0" top="0.78740157480314965" bottom="0.78740157480314965" header="0" footer="0"/>
  <pageSetup scale="89" orientation="portrait" r:id="rId1"/>
  <headerFooter>
    <oddFooter>&amp;CBARÓMETRO TURÍSTICO DE LA RIVIERA MAYA
FIDEICOMISO DE PROMOCIÓN TURÍSTICA DE LA RIVIERA MAYA&amp;R2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/>
  <dimension ref="B4:AN31"/>
  <sheetViews>
    <sheetView showGridLines="0" workbookViewId="0">
      <selection activeCell="L5" sqref="L5"/>
    </sheetView>
  </sheetViews>
  <sheetFormatPr baseColWidth="10" defaultRowHeight="12.75"/>
  <cols>
    <col min="1" max="1" width="1.28515625" style="7" customWidth="1"/>
    <col min="2" max="2" width="5.42578125" style="12" bestFit="1" customWidth="1"/>
    <col min="3" max="5" width="7.140625" style="7" bestFit="1" customWidth="1"/>
    <col min="6" max="6" width="7.140625" style="7" customWidth="1"/>
    <col min="7" max="7" width="8.140625" style="7" customWidth="1"/>
    <col min="8" max="8" width="8.42578125" style="7" bestFit="1" customWidth="1"/>
    <col min="9" max="10" width="7.7109375" style="7" bestFit="1" customWidth="1"/>
    <col min="11" max="11" width="8.140625" style="7" customWidth="1"/>
    <col min="12" max="16" width="9.140625" style="7" bestFit="1" customWidth="1"/>
    <col min="17" max="20" width="7.7109375" style="7" bestFit="1" customWidth="1"/>
    <col min="21" max="16384" width="11.42578125" style="7"/>
  </cols>
  <sheetData>
    <row r="4" spans="2:20" ht="18.75">
      <c r="D4" s="30"/>
      <c r="E4" s="30"/>
      <c r="F4" s="30"/>
      <c r="G4" s="30"/>
      <c r="H4" s="30"/>
      <c r="I4" s="30"/>
      <c r="J4" s="30"/>
      <c r="K4" s="30" t="s">
        <v>362</v>
      </c>
      <c r="L4" s="30"/>
      <c r="M4" s="30"/>
      <c r="N4" s="30"/>
      <c r="O4" s="30"/>
      <c r="P4" s="30"/>
      <c r="Q4" s="30"/>
      <c r="R4" s="30"/>
      <c r="S4" s="240"/>
    </row>
    <row r="5" spans="2:20" ht="18.75">
      <c r="B5" s="24"/>
      <c r="C5" s="5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0"/>
      <c r="S5" s="240"/>
    </row>
    <row r="6" spans="2:20">
      <c r="B6" s="2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20">
      <c r="B7" s="2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2:20" s="23" customFormat="1" ht="15">
      <c r="B8" s="495" t="s">
        <v>61</v>
      </c>
      <c r="C8" s="497" t="s">
        <v>385</v>
      </c>
      <c r="D8" s="497"/>
      <c r="E8" s="497"/>
      <c r="F8" s="497"/>
      <c r="G8" s="497"/>
      <c r="H8" s="497" t="s">
        <v>162</v>
      </c>
      <c r="I8" s="497"/>
      <c r="J8" s="497"/>
      <c r="K8" s="497"/>
      <c r="L8" s="497" t="s">
        <v>161</v>
      </c>
      <c r="M8" s="497"/>
      <c r="N8" s="497"/>
      <c r="O8" s="497"/>
      <c r="P8" s="497"/>
      <c r="Q8" s="497" t="s">
        <v>162</v>
      </c>
      <c r="R8" s="497"/>
      <c r="S8" s="497"/>
      <c r="T8" s="497"/>
    </row>
    <row r="9" spans="2:20" s="23" customFormat="1" ht="15">
      <c r="B9" s="496"/>
      <c r="C9" s="367">
        <v>2011</v>
      </c>
      <c r="D9" s="367">
        <v>2012</v>
      </c>
      <c r="E9" s="367">
        <v>2013</v>
      </c>
      <c r="F9" s="367">
        <v>2014</v>
      </c>
      <c r="G9" s="367">
        <v>2015</v>
      </c>
      <c r="H9" s="367" t="s">
        <v>358</v>
      </c>
      <c r="I9" s="367" t="s">
        <v>359</v>
      </c>
      <c r="J9" s="367" t="s">
        <v>360</v>
      </c>
      <c r="K9" s="367" t="s">
        <v>361</v>
      </c>
      <c r="L9" s="367">
        <v>2011</v>
      </c>
      <c r="M9" s="367">
        <v>2012</v>
      </c>
      <c r="N9" s="367">
        <v>2013</v>
      </c>
      <c r="O9" s="367">
        <v>2014</v>
      </c>
      <c r="P9" s="367">
        <v>2015</v>
      </c>
      <c r="Q9" s="367" t="s">
        <v>358</v>
      </c>
      <c r="R9" s="367" t="s">
        <v>359</v>
      </c>
      <c r="S9" s="367" t="s">
        <v>360</v>
      </c>
      <c r="T9" s="367" t="s">
        <v>361</v>
      </c>
    </row>
    <row r="10" spans="2:20" ht="15">
      <c r="B10" s="245" t="s">
        <v>224</v>
      </c>
      <c r="C10" s="137">
        <v>0.79779999999999995</v>
      </c>
      <c r="D10" s="137">
        <v>0.82599999999999996</v>
      </c>
      <c r="E10" s="137">
        <v>0.85929999999999995</v>
      </c>
      <c r="F10" s="137">
        <v>0.85970000000000002</v>
      </c>
      <c r="G10" s="137">
        <v>0.87619999999999998</v>
      </c>
      <c r="H10" s="138">
        <f t="shared" ref="H10:H15" si="0">G10-C10</f>
        <v>7.8400000000000025E-2</v>
      </c>
      <c r="I10" s="138">
        <f t="shared" ref="I10:I15" si="1">G10-D10</f>
        <v>5.0200000000000022E-2</v>
      </c>
      <c r="J10" s="138">
        <f t="shared" ref="J10:J15" si="2">G10-E10</f>
        <v>1.6900000000000026E-2</v>
      </c>
      <c r="K10" s="138">
        <f t="shared" ref="K10:K15" si="3">G10-F10</f>
        <v>1.6499999999999959E-2</v>
      </c>
      <c r="L10" s="150">
        <v>299698</v>
      </c>
      <c r="M10" s="150">
        <v>330133</v>
      </c>
      <c r="N10" s="150">
        <v>332698</v>
      </c>
      <c r="O10" s="150">
        <v>352269</v>
      </c>
      <c r="P10" s="150">
        <v>372836</v>
      </c>
      <c r="Q10" s="140">
        <f t="shared" ref="Q10:Q15" si="4">(P10/L10)-100%</f>
        <v>0.24403899925925421</v>
      </c>
      <c r="R10" s="140">
        <f t="shared" ref="R10:R15" si="5">(P10/M10)-100%</f>
        <v>0.12935089797142374</v>
      </c>
      <c r="S10" s="140">
        <f t="shared" ref="S10:S15" si="6">(P10/N10)-100%</f>
        <v>0.12064394736367512</v>
      </c>
      <c r="T10" s="140">
        <f t="shared" ref="T10:T15" si="7">(P10/O10)-100%</f>
        <v>5.8384359679676701E-2</v>
      </c>
    </row>
    <row r="11" spans="2:20" ht="15">
      <c r="B11" s="245" t="s">
        <v>225</v>
      </c>
      <c r="C11" s="141">
        <v>0.85750000000000004</v>
      </c>
      <c r="D11" s="141">
        <v>0.85109999999999997</v>
      </c>
      <c r="E11" s="142">
        <v>0.90210000000000001</v>
      </c>
      <c r="F11" s="142">
        <v>0.90039999999999998</v>
      </c>
      <c r="G11" s="142">
        <v>0.9103</v>
      </c>
      <c r="H11" s="138">
        <f t="shared" si="0"/>
        <v>5.2799999999999958E-2</v>
      </c>
      <c r="I11" s="138">
        <f t="shared" si="1"/>
        <v>5.920000000000003E-2</v>
      </c>
      <c r="J11" s="138">
        <f t="shared" si="2"/>
        <v>8.1999999999999851E-3</v>
      </c>
      <c r="K11" s="138">
        <f t="shared" si="3"/>
        <v>9.9000000000000199E-3</v>
      </c>
      <c r="L11" s="139">
        <v>299938</v>
      </c>
      <c r="M11" s="139">
        <v>315725</v>
      </c>
      <c r="N11" s="139">
        <v>326017</v>
      </c>
      <c r="O11" s="139">
        <v>346915</v>
      </c>
      <c r="P11" s="139">
        <v>357883</v>
      </c>
      <c r="Q11" s="140">
        <f t="shared" si="4"/>
        <v>0.19318992591802298</v>
      </c>
      <c r="R11" s="140">
        <f t="shared" si="5"/>
        <v>0.13352759521735691</v>
      </c>
      <c r="S11" s="140">
        <f t="shared" si="6"/>
        <v>9.7743369210808062E-2</v>
      </c>
      <c r="T11" s="140">
        <f t="shared" si="7"/>
        <v>3.1615813671936888E-2</v>
      </c>
    </row>
    <row r="12" spans="2:20" ht="15">
      <c r="B12" s="245" t="s">
        <v>226</v>
      </c>
      <c r="C12" s="142">
        <v>0.84309999999999996</v>
      </c>
      <c r="D12" s="142">
        <v>0.82479999999999998</v>
      </c>
      <c r="E12" s="142">
        <v>0.88880000000000003</v>
      </c>
      <c r="F12" s="142">
        <v>0.85709999999999997</v>
      </c>
      <c r="G12" s="142">
        <v>0.85840000000000005</v>
      </c>
      <c r="H12" s="138">
        <f t="shared" si="0"/>
        <v>1.5300000000000091E-2</v>
      </c>
      <c r="I12" s="138">
        <f t="shared" si="1"/>
        <v>3.3600000000000074E-2</v>
      </c>
      <c r="J12" s="138">
        <f t="shared" si="2"/>
        <v>-3.0399999999999983E-2</v>
      </c>
      <c r="K12" s="138">
        <f t="shared" si="3"/>
        <v>1.3000000000000789E-3</v>
      </c>
      <c r="L12" s="139">
        <v>332838</v>
      </c>
      <c r="M12" s="139">
        <v>349647</v>
      </c>
      <c r="N12" s="139">
        <v>392852</v>
      </c>
      <c r="O12" s="139">
        <v>388619</v>
      </c>
      <c r="P12" s="139">
        <v>399907</v>
      </c>
      <c r="Q12" s="140">
        <f t="shared" si="4"/>
        <v>0.20150643856771167</v>
      </c>
      <c r="R12" s="140">
        <f t="shared" si="5"/>
        <v>0.14374497707688039</v>
      </c>
      <c r="S12" s="140">
        <f t="shared" si="6"/>
        <v>1.795841691018496E-2</v>
      </c>
      <c r="T12" s="140">
        <f t="shared" si="7"/>
        <v>2.9046443946384448E-2</v>
      </c>
    </row>
    <row r="13" spans="2:20" ht="15">
      <c r="B13" s="245" t="s">
        <v>227</v>
      </c>
      <c r="C13" s="142">
        <v>0.80689999999999995</v>
      </c>
      <c r="D13" s="142">
        <v>0.83489999999999998</v>
      </c>
      <c r="E13" s="142">
        <v>0.86360000000000003</v>
      </c>
      <c r="F13" s="142">
        <v>0.86040000000000005</v>
      </c>
      <c r="G13" s="142">
        <v>0.8881</v>
      </c>
      <c r="H13" s="138">
        <f t="shared" si="0"/>
        <v>8.120000000000005E-2</v>
      </c>
      <c r="I13" s="138">
        <f t="shared" si="1"/>
        <v>5.3200000000000025E-2</v>
      </c>
      <c r="J13" s="138">
        <f t="shared" si="2"/>
        <v>2.4499999999999966E-2</v>
      </c>
      <c r="K13" s="138">
        <f t="shared" si="3"/>
        <v>2.7699999999999947E-2</v>
      </c>
      <c r="L13" s="139">
        <v>333700</v>
      </c>
      <c r="M13" s="139">
        <v>350370</v>
      </c>
      <c r="N13" s="139">
        <v>350572</v>
      </c>
      <c r="O13" s="139">
        <v>378180</v>
      </c>
      <c r="P13" s="139">
        <v>397305</v>
      </c>
      <c r="Q13" s="140">
        <f t="shared" si="4"/>
        <v>0.19060533413245428</v>
      </c>
      <c r="R13" s="140">
        <f t="shared" si="5"/>
        <v>0.13395838684818906</v>
      </c>
      <c r="S13" s="140">
        <f t="shared" si="6"/>
        <v>0.13330499868785872</v>
      </c>
      <c r="T13" s="140">
        <f t="shared" si="7"/>
        <v>5.0571156592098987E-2</v>
      </c>
    </row>
    <row r="14" spans="2:20" ht="15">
      <c r="B14" s="245" t="s">
        <v>228</v>
      </c>
      <c r="C14" s="142">
        <v>0.68440000000000001</v>
      </c>
      <c r="D14" s="142">
        <v>0.69799999999999995</v>
      </c>
      <c r="E14" s="142">
        <v>0.77900000000000003</v>
      </c>
      <c r="F14" s="142">
        <v>0.8246</v>
      </c>
      <c r="G14" s="142">
        <v>0.85829999999999995</v>
      </c>
      <c r="H14" s="138">
        <f t="shared" si="0"/>
        <v>0.17389999999999994</v>
      </c>
      <c r="I14" s="138">
        <f t="shared" si="1"/>
        <v>0.1603</v>
      </c>
      <c r="J14" s="138">
        <f t="shared" si="2"/>
        <v>7.9299999999999926E-2</v>
      </c>
      <c r="K14" s="138">
        <f t="shared" si="3"/>
        <v>3.3699999999999952E-2</v>
      </c>
      <c r="L14" s="139">
        <v>291353</v>
      </c>
      <c r="M14" s="139">
        <v>309775</v>
      </c>
      <c r="N14" s="139">
        <v>349764</v>
      </c>
      <c r="O14" s="139">
        <v>390941</v>
      </c>
      <c r="P14" s="139">
        <v>441929</v>
      </c>
      <c r="Q14" s="140">
        <f t="shared" si="4"/>
        <v>0.51681637051961027</v>
      </c>
      <c r="R14" s="140">
        <f t="shared" si="5"/>
        <v>0.42661286417561128</v>
      </c>
      <c r="S14" s="140">
        <f t="shared" si="6"/>
        <v>0.26350624992852323</v>
      </c>
      <c r="T14" s="140">
        <f t="shared" si="7"/>
        <v>0.1304237723850914</v>
      </c>
    </row>
    <row r="15" spans="2:20" ht="15">
      <c r="B15" s="245" t="s">
        <v>230</v>
      </c>
      <c r="C15" s="142">
        <v>0.68669999999999998</v>
      </c>
      <c r="D15" s="142">
        <v>0.70650000000000002</v>
      </c>
      <c r="E15" s="142">
        <v>0.7631</v>
      </c>
      <c r="F15" s="142">
        <v>0.79279999999999995</v>
      </c>
      <c r="G15" s="142">
        <v>0.8357</v>
      </c>
      <c r="H15" s="138">
        <f t="shared" si="0"/>
        <v>0.14900000000000002</v>
      </c>
      <c r="I15" s="138">
        <f t="shared" si="1"/>
        <v>0.12919999999999998</v>
      </c>
      <c r="J15" s="138">
        <f t="shared" si="2"/>
        <v>7.2599999999999998E-2</v>
      </c>
      <c r="K15" s="138">
        <f t="shared" si="3"/>
        <v>4.2900000000000049E-2</v>
      </c>
      <c r="L15" s="139">
        <v>286250</v>
      </c>
      <c r="M15" s="139">
        <v>322556</v>
      </c>
      <c r="N15" s="139">
        <v>354034</v>
      </c>
      <c r="O15" s="139">
        <v>374869</v>
      </c>
      <c r="P15" s="139">
        <v>406439</v>
      </c>
      <c r="Q15" s="140">
        <f t="shared" si="4"/>
        <v>0.41987423580786021</v>
      </c>
      <c r="R15" s="140">
        <f t="shared" si="5"/>
        <v>0.26005716836766335</v>
      </c>
      <c r="S15" s="140">
        <f t="shared" si="6"/>
        <v>0.14802250631295299</v>
      </c>
      <c r="T15" s="140">
        <f t="shared" si="7"/>
        <v>8.421608615276277E-2</v>
      </c>
    </row>
    <row r="16" spans="2:20" ht="15">
      <c r="B16" s="245" t="s">
        <v>229</v>
      </c>
      <c r="C16" s="142">
        <v>0.79590000000000005</v>
      </c>
      <c r="D16" s="142">
        <v>0.81669999999999998</v>
      </c>
      <c r="E16" s="142">
        <v>0.8528</v>
      </c>
      <c r="F16" s="142">
        <v>0.88729999999999998</v>
      </c>
      <c r="G16" s="142">
        <v>0.89170000000000005</v>
      </c>
      <c r="H16" s="138">
        <f t="shared" ref="H16" si="8">G16-C16</f>
        <v>9.5799999999999996E-2</v>
      </c>
      <c r="I16" s="138">
        <f t="shared" ref="I16" si="9">G16-D16</f>
        <v>7.5000000000000067E-2</v>
      </c>
      <c r="J16" s="138">
        <f t="shared" ref="J16" si="10">G16-E16</f>
        <v>3.8900000000000046E-2</v>
      </c>
      <c r="K16" s="138">
        <f t="shared" ref="K16" si="11">G16-F16</f>
        <v>4.4000000000000705E-3</v>
      </c>
      <c r="L16" s="139">
        <v>374896</v>
      </c>
      <c r="M16" s="139">
        <v>408048</v>
      </c>
      <c r="N16" s="139">
        <v>427137</v>
      </c>
      <c r="O16" s="139">
        <v>438165</v>
      </c>
      <c r="P16" s="139">
        <v>466942</v>
      </c>
      <c r="Q16" s="140">
        <f t="shared" ref="Q16" si="12">(P16/L16)-100%</f>
        <v>0.24552409201485204</v>
      </c>
      <c r="R16" s="140">
        <f t="shared" ref="R16" si="13">(P16/M16)-100%</f>
        <v>0.14433105909108734</v>
      </c>
      <c r="S16" s="140">
        <f t="shared" ref="S16" si="14">(P16/N16)-100%</f>
        <v>9.3190241070195245E-2</v>
      </c>
      <c r="T16" s="140">
        <f t="shared" ref="T16" si="15">(P16/O16)-100%</f>
        <v>6.567617221822819E-2</v>
      </c>
    </row>
    <row r="17" spans="2:40" ht="15">
      <c r="B17" s="245" t="s">
        <v>231</v>
      </c>
      <c r="C17" s="137">
        <v>0.72719999999999996</v>
      </c>
      <c r="D17" s="137">
        <v>0.72719999999999996</v>
      </c>
      <c r="E17" s="137">
        <v>0.78310000000000002</v>
      </c>
      <c r="F17" s="137">
        <v>0.79490000000000005</v>
      </c>
      <c r="G17" s="137">
        <v>0.81759999999999999</v>
      </c>
      <c r="H17" s="138">
        <f>G17-C17</f>
        <v>9.0400000000000036E-2</v>
      </c>
      <c r="I17" s="138">
        <f t="shared" ref="I17" si="16">G17-D17</f>
        <v>9.0400000000000036E-2</v>
      </c>
      <c r="J17" s="138">
        <f t="shared" ref="J17" si="17">G17-E17</f>
        <v>3.4499999999999975E-2</v>
      </c>
      <c r="K17" s="138">
        <f t="shared" ref="K17" si="18">G17-F17</f>
        <v>2.2699999999999942E-2</v>
      </c>
      <c r="L17" s="139">
        <v>322787</v>
      </c>
      <c r="M17" s="139">
        <v>330085</v>
      </c>
      <c r="N17" s="139">
        <v>369964</v>
      </c>
      <c r="O17" s="139">
        <v>380455</v>
      </c>
      <c r="P17" s="139">
        <v>414902</v>
      </c>
      <c r="Q17" s="140">
        <f t="shared" ref="Q17" si="19">(P17/L17)-100%</f>
        <v>0.28537394628656054</v>
      </c>
      <c r="R17" s="140">
        <f t="shared" ref="R17" si="20">(P17/M17)-100%</f>
        <v>0.25695502673553783</v>
      </c>
      <c r="S17" s="140">
        <f t="shared" ref="S17" si="21">(P17/N17)-100%</f>
        <v>0.12146587235514805</v>
      </c>
      <c r="T17" s="140">
        <f t="shared" ref="T17" si="22">(P17/O17)-100%</f>
        <v>9.0541588361304326E-2</v>
      </c>
    </row>
    <row r="18" spans="2:40" ht="15">
      <c r="B18" s="245" t="s">
        <v>232</v>
      </c>
      <c r="C18" s="137">
        <v>0.54769999999999996</v>
      </c>
      <c r="D18" s="137">
        <v>0.56899999999999995</v>
      </c>
      <c r="E18" s="137">
        <v>0.61570000000000003</v>
      </c>
      <c r="F18" s="137">
        <v>0.64790000000000003</v>
      </c>
      <c r="G18" s="137">
        <v>0.66800000000000004</v>
      </c>
      <c r="H18" s="138">
        <f>G18-C18</f>
        <v>0.12030000000000007</v>
      </c>
      <c r="I18" s="138">
        <f t="shared" ref="I18" si="23">G18-D18</f>
        <v>9.9000000000000088E-2</v>
      </c>
      <c r="J18" s="138">
        <f t="shared" ref="J18" si="24">G18-E18</f>
        <v>5.2300000000000013E-2</v>
      </c>
      <c r="K18" s="138">
        <f t="shared" ref="K18" si="25">G18-F18</f>
        <v>2.0100000000000007E-2</v>
      </c>
      <c r="L18" s="139">
        <v>221519</v>
      </c>
      <c r="M18" s="139">
        <v>250262</v>
      </c>
      <c r="N18" s="139">
        <v>269581</v>
      </c>
      <c r="O18" s="139">
        <v>289751</v>
      </c>
      <c r="P18" s="139">
        <v>307738</v>
      </c>
      <c r="Q18" s="140">
        <f t="shared" ref="Q18" si="26">(P18/L18)-100%</f>
        <v>0.38921717775901832</v>
      </c>
      <c r="R18" s="140">
        <f t="shared" ref="R18" si="27">(P18/M18)-100%</f>
        <v>0.22966331284813513</v>
      </c>
      <c r="S18" s="140">
        <f t="shared" ref="S18" si="28">(P18/N18)-100%</f>
        <v>0.14154187424187903</v>
      </c>
      <c r="T18" s="140">
        <f t="shared" ref="T18" si="29">(P18/O18)-100%</f>
        <v>6.2077438904438731E-2</v>
      </c>
    </row>
    <row r="19" spans="2:40" ht="15">
      <c r="B19" s="245" t="s">
        <v>233</v>
      </c>
      <c r="C19" s="137">
        <v>0.54969999999999997</v>
      </c>
      <c r="D19" s="137">
        <v>0.59599999999999997</v>
      </c>
      <c r="E19" s="137">
        <v>0.65049999999999997</v>
      </c>
      <c r="F19" s="137">
        <v>0.69550000000000001</v>
      </c>
      <c r="G19" s="137">
        <v>0.70269999999999999</v>
      </c>
      <c r="H19" s="138">
        <f>G19-C19</f>
        <v>0.15300000000000002</v>
      </c>
      <c r="I19" s="138">
        <f t="shared" ref="I19" si="30">G19-D19</f>
        <v>0.10670000000000002</v>
      </c>
      <c r="J19" s="138">
        <f t="shared" ref="J19" si="31">G19-E19</f>
        <v>5.2200000000000024E-2</v>
      </c>
      <c r="K19" s="138">
        <f t="shared" ref="K19" si="32">G19-F19</f>
        <v>7.1999999999999842E-3</v>
      </c>
      <c r="L19" s="139">
        <v>231847</v>
      </c>
      <c r="M19" s="139">
        <v>259617</v>
      </c>
      <c r="N19" s="139">
        <v>279838</v>
      </c>
      <c r="O19" s="139">
        <v>311083</v>
      </c>
      <c r="P19" s="139">
        <v>341681</v>
      </c>
      <c r="Q19" s="140">
        <f t="shared" ref="Q19" si="33">(P19/L19)-100%</f>
        <v>0.47373483374811842</v>
      </c>
      <c r="R19" s="140">
        <f t="shared" ref="R19" si="34">(P19/M19)-100%</f>
        <v>0.31609640354830382</v>
      </c>
      <c r="S19" s="140">
        <f t="shared" ref="S19" si="35">(P19/N19)-100%</f>
        <v>0.22099571895167913</v>
      </c>
      <c r="T19" s="140">
        <f t="shared" ref="T19" si="36">(P19/O19)-100%</f>
        <v>9.8359601778303496E-2</v>
      </c>
    </row>
    <row r="20" spans="2:40" ht="15">
      <c r="B20" s="245" t="s">
        <v>234</v>
      </c>
      <c r="C20" s="137">
        <v>0.68569999999999998</v>
      </c>
      <c r="D20" s="137">
        <v>0.74950000000000006</v>
      </c>
      <c r="E20" s="137">
        <v>0.78110000000000002</v>
      </c>
      <c r="F20" s="137">
        <v>0.82650000000000001</v>
      </c>
      <c r="G20" s="137">
        <v>0.81310000000000004</v>
      </c>
      <c r="H20" s="138">
        <f>G20-C20</f>
        <v>0.12740000000000007</v>
      </c>
      <c r="I20" s="138">
        <f t="shared" ref="I20" si="37">G20-D20</f>
        <v>6.359999999999999E-2</v>
      </c>
      <c r="J20" s="138">
        <f t="shared" ref="J20" si="38">G20-E20</f>
        <v>3.2000000000000028E-2</v>
      </c>
      <c r="K20" s="138">
        <f t="shared" ref="K20" si="39">G20-F20</f>
        <v>-1.3399999999999967E-2</v>
      </c>
      <c r="L20" s="139">
        <v>280634</v>
      </c>
      <c r="M20" s="139">
        <v>318149</v>
      </c>
      <c r="N20" s="139">
        <v>340255</v>
      </c>
      <c r="O20" s="139">
        <v>369091</v>
      </c>
      <c r="P20" s="139">
        <v>373674</v>
      </c>
      <c r="Q20" s="140">
        <f t="shared" ref="Q20" si="40">(P20/L20)-100%</f>
        <v>0.33153502426648229</v>
      </c>
      <c r="R20" s="140">
        <f t="shared" ref="R20" si="41">(P20/M20)-100%</f>
        <v>0.17452514387912577</v>
      </c>
      <c r="S20" s="140">
        <f t="shared" ref="S20" si="42">(P20/N20)-100%</f>
        <v>9.8217513335586482E-2</v>
      </c>
      <c r="T20" s="140">
        <f t="shared" ref="T20" si="43">(P20/O20)-100%</f>
        <v>1.2416992015519268E-2</v>
      </c>
    </row>
    <row r="21" spans="2:40" ht="15">
      <c r="B21" s="245" t="s">
        <v>235</v>
      </c>
      <c r="C21" s="137"/>
      <c r="D21" s="137"/>
      <c r="E21" s="137"/>
      <c r="F21" s="137"/>
      <c r="G21" s="137"/>
      <c r="H21" s="137"/>
      <c r="I21" s="138"/>
      <c r="J21" s="138"/>
      <c r="K21" s="138"/>
      <c r="L21" s="139"/>
      <c r="M21" s="139"/>
      <c r="N21" s="139"/>
      <c r="O21" s="139"/>
      <c r="P21" s="139"/>
      <c r="Q21" s="143"/>
      <c r="R21" s="143"/>
      <c r="S21" s="143"/>
      <c r="T21" s="143"/>
    </row>
    <row r="22" spans="2:40" s="27" customFormat="1" ht="15">
      <c r="B22" s="368" t="s">
        <v>236</v>
      </c>
      <c r="C22" s="369">
        <v>0.72499999999999998</v>
      </c>
      <c r="D22" s="369">
        <v>0.74509999999999998</v>
      </c>
      <c r="E22" s="369">
        <v>0.79390000000000005</v>
      </c>
      <c r="F22" s="369">
        <v>0.81299999999999994</v>
      </c>
      <c r="G22" s="369">
        <f>SUM('RESUMEN ENERO-NOVIEMBRE'!D13)</f>
        <v>0.82888332483004135</v>
      </c>
      <c r="H22" s="370">
        <f>G22-C22</f>
        <v>0.10388332483004137</v>
      </c>
      <c r="I22" s="370">
        <f>G22-D22</f>
        <v>8.3783324830041361E-2</v>
      </c>
      <c r="J22" s="370">
        <f>G22-E22</f>
        <v>3.4983324830041296E-2</v>
      </c>
      <c r="K22" s="370">
        <f>G22-F22</f>
        <v>1.5883324830041401E-2</v>
      </c>
      <c r="L22" s="371">
        <f>SUM(L10:L21)</f>
        <v>3275460</v>
      </c>
      <c r="M22" s="371">
        <f t="shared" ref="M22:O22" si="44">SUM(M10:M21)</f>
        <v>3544367</v>
      </c>
      <c r="N22" s="371">
        <f t="shared" si="44"/>
        <v>3792712</v>
      </c>
      <c r="O22" s="371">
        <f t="shared" si="44"/>
        <v>4020338</v>
      </c>
      <c r="P22" s="371">
        <f>SUM(P10:P21)</f>
        <v>4281236</v>
      </c>
      <c r="Q22" s="372">
        <f>(P22/L22)-100%</f>
        <v>0.30706404596606274</v>
      </c>
      <c r="R22" s="372">
        <f>(P22/M22)-100%</f>
        <v>0.2078986177221489</v>
      </c>
      <c r="S22" s="372">
        <f>(P22/N22)-100%</f>
        <v>0.12880598368660734</v>
      </c>
      <c r="T22" s="372">
        <f>(P22/O22)-100%</f>
        <v>6.4894543692594953E-2</v>
      </c>
      <c r="AJ22" s="21"/>
    </row>
    <row r="23" spans="2:40">
      <c r="B23" s="28"/>
      <c r="C23" s="29"/>
      <c r="D23" s="5"/>
      <c r="K23" s="5"/>
      <c r="AL23" s="18"/>
    </row>
    <row r="24" spans="2:40">
      <c r="AL24" s="18"/>
    </row>
    <row r="25" spans="2:40">
      <c r="AN25" s="18"/>
    </row>
    <row r="26" spans="2:40">
      <c r="AN26" s="18"/>
    </row>
    <row r="27" spans="2:40">
      <c r="AN27" s="18"/>
    </row>
    <row r="28" spans="2:40">
      <c r="AN28" s="18"/>
    </row>
    <row r="29" spans="2:40">
      <c r="AN29" s="18"/>
    </row>
    <row r="30" spans="2:40">
      <c r="AN30" s="18"/>
    </row>
    <row r="31" spans="2:40">
      <c r="AN31" s="18"/>
    </row>
  </sheetData>
  <mergeCells count="5">
    <mergeCell ref="B8:B9"/>
    <mergeCell ref="C8:G8"/>
    <mergeCell ref="H8:K8"/>
    <mergeCell ref="L8:P8"/>
    <mergeCell ref="Q8:T8"/>
  </mergeCells>
  <phoneticPr fontId="6" type="noConversion"/>
  <pageMargins left="0" right="0" top="0" bottom="0.43307086614173229" header="0" footer="0.47244094488188981"/>
  <pageSetup scale="90" orientation="landscape" r:id="rId1"/>
  <headerFooter alignWithMargins="0">
    <oddFooter>&amp;CBRÓMETRO TURÍSTICO DE LA RIVIERA MAYA 
FIDEICOMISO DE PROMOCIÓN TURÍSTICA DE LA RIVIERA MAYA&amp;R3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4:AM35"/>
  <sheetViews>
    <sheetView showGridLines="0" workbookViewId="0">
      <selection activeCell="L37" sqref="L37"/>
    </sheetView>
  </sheetViews>
  <sheetFormatPr baseColWidth="10" defaultRowHeight="12.75"/>
  <cols>
    <col min="1" max="1" width="2.7109375" style="7" customWidth="1"/>
    <col min="2" max="2" width="9.7109375" style="12" customWidth="1"/>
    <col min="3" max="4" width="9.28515625" style="7" customWidth="1"/>
    <col min="5" max="5" width="9.85546875" style="7" customWidth="1"/>
    <col min="6" max="6" width="10" style="7" customWidth="1"/>
    <col min="7" max="7" width="10.42578125" style="7" customWidth="1"/>
    <col min="8" max="11" width="8.85546875" style="7" bestFit="1" customWidth="1"/>
    <col min="12" max="16" width="10.7109375" style="7" customWidth="1"/>
    <col min="17" max="17" width="9.7109375" style="7" customWidth="1"/>
    <col min="18" max="18" width="9.85546875" style="7" bestFit="1" customWidth="1"/>
    <col min="19" max="16384" width="11.42578125" style="7"/>
  </cols>
  <sheetData>
    <row r="4" spans="2:18" ht="21">
      <c r="D4" s="167"/>
      <c r="E4" s="168" t="s">
        <v>304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</row>
    <row r="5" spans="2:18" ht="18.75">
      <c r="B5" s="24"/>
      <c r="C5" s="5"/>
      <c r="D5" s="25"/>
      <c r="E5" s="25"/>
      <c r="F5" s="502" t="s">
        <v>363</v>
      </c>
      <c r="G5" s="502"/>
      <c r="H5" s="169"/>
      <c r="I5" s="25"/>
      <c r="J5" s="25"/>
      <c r="K5" s="25"/>
      <c r="L5" s="25"/>
      <c r="M5" s="25"/>
      <c r="N5" s="25"/>
      <c r="O5" s="25"/>
      <c r="P5" s="25"/>
      <c r="Q5" s="25"/>
      <c r="R5" s="158"/>
    </row>
    <row r="6" spans="2:18">
      <c r="B6" s="2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8">
      <c r="B7" s="2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2:18" s="23" customFormat="1" ht="15">
      <c r="B8" s="498" t="s">
        <v>61</v>
      </c>
      <c r="C8" s="499" t="s">
        <v>303</v>
      </c>
      <c r="D8" s="500"/>
      <c r="E8" s="500"/>
      <c r="F8" s="500"/>
      <c r="G8" s="501"/>
      <c r="H8" s="499" t="s">
        <v>162</v>
      </c>
      <c r="I8" s="500"/>
      <c r="J8" s="500"/>
      <c r="K8" s="501"/>
      <c r="R8" s="26"/>
    </row>
    <row r="9" spans="2:18" s="23" customFormat="1" ht="15">
      <c r="B9" s="498"/>
      <c r="C9" s="373">
        <v>2011</v>
      </c>
      <c r="D9" s="374">
        <v>2012</v>
      </c>
      <c r="E9" s="373">
        <v>2013</v>
      </c>
      <c r="F9" s="374">
        <v>2014</v>
      </c>
      <c r="G9" s="373">
        <v>2015</v>
      </c>
      <c r="H9" s="367" t="s">
        <v>358</v>
      </c>
      <c r="I9" s="367" t="s">
        <v>359</v>
      </c>
      <c r="J9" s="367" t="s">
        <v>360</v>
      </c>
      <c r="K9" s="367" t="s">
        <v>361</v>
      </c>
      <c r="R9" s="26"/>
    </row>
    <row r="10" spans="2:18" ht="15">
      <c r="B10" s="159" t="s">
        <v>224</v>
      </c>
      <c r="C10" s="43">
        <v>943600</v>
      </c>
      <c r="D10" s="132">
        <v>1022135</v>
      </c>
      <c r="E10" s="132">
        <v>1070536</v>
      </c>
      <c r="F10" s="132">
        <v>1078745</v>
      </c>
      <c r="G10" s="132">
        <v>1134307</v>
      </c>
      <c r="H10" s="166">
        <f t="shared" ref="H10:H16" si="0">(G10/C10)-100%</f>
        <v>0.20210576515472667</v>
      </c>
      <c r="I10" s="166">
        <f t="shared" ref="I10:I16" si="1">(G10/D10)-100%</f>
        <v>0.10974284218816499</v>
      </c>
      <c r="J10" s="166">
        <f t="shared" ref="J10:J16" si="2">(G10/E10)-100%</f>
        <v>5.9569225135819748E-2</v>
      </c>
      <c r="K10" s="166">
        <f t="shared" ref="K10:K16" si="3">(G10/F10)-100%</f>
        <v>5.1506148348312131E-2</v>
      </c>
    </row>
    <row r="11" spans="2:18" ht="15">
      <c r="B11" s="159" t="s">
        <v>225</v>
      </c>
      <c r="C11" s="160">
        <v>918797</v>
      </c>
      <c r="D11" s="160">
        <v>986078</v>
      </c>
      <c r="E11" s="160">
        <v>1014572</v>
      </c>
      <c r="F11" s="165">
        <v>1025828</v>
      </c>
      <c r="G11" s="132">
        <v>1067830</v>
      </c>
      <c r="H11" s="166">
        <f t="shared" si="0"/>
        <v>0.16220449130765546</v>
      </c>
      <c r="I11" s="166">
        <f t="shared" si="1"/>
        <v>8.290622040041451E-2</v>
      </c>
      <c r="J11" s="166">
        <f t="shared" si="2"/>
        <v>5.2493070969827693E-2</v>
      </c>
      <c r="K11" s="166">
        <f t="shared" si="3"/>
        <v>4.0944485820235021E-2</v>
      </c>
    </row>
    <row r="12" spans="2:18" ht="15">
      <c r="B12" s="159" t="s">
        <v>226</v>
      </c>
      <c r="C12" s="160">
        <v>996709</v>
      </c>
      <c r="D12" s="160">
        <v>1024269</v>
      </c>
      <c r="E12" s="160">
        <v>1108163</v>
      </c>
      <c r="F12" s="165">
        <v>1080012</v>
      </c>
      <c r="G12" s="132">
        <v>1115291</v>
      </c>
      <c r="H12" s="166">
        <f t="shared" si="0"/>
        <v>0.11897354192648013</v>
      </c>
      <c r="I12" s="166">
        <f t="shared" si="1"/>
        <v>8.8865327370056146E-2</v>
      </c>
      <c r="J12" s="166">
        <f t="shared" si="2"/>
        <v>6.4322667333234218E-3</v>
      </c>
      <c r="K12" s="166">
        <f t="shared" si="3"/>
        <v>3.266537779209866E-2</v>
      </c>
    </row>
    <row r="13" spans="2:18" ht="15">
      <c r="B13" s="159" t="s">
        <v>227</v>
      </c>
      <c r="C13" s="160">
        <v>924224</v>
      </c>
      <c r="D13" s="160">
        <v>1001231</v>
      </c>
      <c r="E13" s="160">
        <v>1042957</v>
      </c>
      <c r="F13" s="165">
        <v>1047638</v>
      </c>
      <c r="G13" s="132">
        <v>1116982</v>
      </c>
      <c r="H13" s="166">
        <f t="shared" si="0"/>
        <v>0.20856199362924999</v>
      </c>
      <c r="I13" s="166">
        <f t="shared" si="1"/>
        <v>0.11560868570789351</v>
      </c>
      <c r="J13" s="166">
        <f t="shared" si="2"/>
        <v>7.0976080509551176E-2</v>
      </c>
      <c r="K13" s="166">
        <f t="shared" si="3"/>
        <v>6.6190802548208527E-2</v>
      </c>
    </row>
    <row r="14" spans="2:18" ht="15">
      <c r="B14" s="159" t="s">
        <v>228</v>
      </c>
      <c r="C14" s="160">
        <v>808932</v>
      </c>
      <c r="D14" s="160">
        <v>863027</v>
      </c>
      <c r="E14" s="160">
        <v>970720</v>
      </c>
      <c r="F14" s="165">
        <v>1036819</v>
      </c>
      <c r="G14" s="132">
        <v>1116279</v>
      </c>
      <c r="H14" s="166">
        <f t="shared" si="0"/>
        <v>0.37994170090934709</v>
      </c>
      <c r="I14" s="166">
        <f t="shared" si="1"/>
        <v>0.29344620736083571</v>
      </c>
      <c r="J14" s="166">
        <f t="shared" si="2"/>
        <v>0.14994952200428546</v>
      </c>
      <c r="K14" s="166">
        <f t="shared" si="3"/>
        <v>7.6638256050477471E-2</v>
      </c>
    </row>
    <row r="15" spans="2:18" ht="15">
      <c r="B15" s="159" t="s">
        <v>230</v>
      </c>
      <c r="C15" s="160">
        <v>783006</v>
      </c>
      <c r="D15" s="160">
        <v>849816</v>
      </c>
      <c r="E15" s="160">
        <v>923285</v>
      </c>
      <c r="F15" s="165">
        <v>965339</v>
      </c>
      <c r="G15" s="132">
        <v>1059592</v>
      </c>
      <c r="H15" s="166">
        <f t="shared" si="0"/>
        <v>0.35323611824175027</v>
      </c>
      <c r="I15" s="166">
        <f t="shared" si="1"/>
        <v>0.24684872960735027</v>
      </c>
      <c r="J15" s="166">
        <f t="shared" si="2"/>
        <v>0.14763263780956049</v>
      </c>
      <c r="K15" s="166">
        <f t="shared" si="3"/>
        <v>9.763720309652868E-2</v>
      </c>
    </row>
    <row r="16" spans="2:18" ht="15">
      <c r="B16" s="159" t="s">
        <v>229</v>
      </c>
      <c r="C16" s="160">
        <v>939142</v>
      </c>
      <c r="D16" s="160">
        <v>1015430</v>
      </c>
      <c r="E16" s="160">
        <v>1064358</v>
      </c>
      <c r="F16" s="165">
        <v>1118078</v>
      </c>
      <c r="G16" s="132">
        <v>1150528</v>
      </c>
      <c r="H16" s="166">
        <f t="shared" si="0"/>
        <v>0.22508417257454139</v>
      </c>
      <c r="I16" s="166">
        <f t="shared" si="1"/>
        <v>0.13304511389263651</v>
      </c>
      <c r="J16" s="161">
        <f t="shared" si="2"/>
        <v>8.0959601938445536E-2</v>
      </c>
      <c r="K16" s="161">
        <f t="shared" si="3"/>
        <v>2.9023019860868304E-2</v>
      </c>
    </row>
    <row r="17" spans="2:39" ht="15">
      <c r="B17" s="159" t="s">
        <v>231</v>
      </c>
      <c r="C17" s="160">
        <v>860677</v>
      </c>
      <c r="D17" s="160">
        <v>904602</v>
      </c>
      <c r="E17" s="160">
        <v>979305</v>
      </c>
      <c r="F17" s="165">
        <v>994730</v>
      </c>
      <c r="G17" s="132">
        <v>1071269</v>
      </c>
      <c r="H17" s="166">
        <f>(G17/C17)-100%</f>
        <v>0.2446818028133666</v>
      </c>
      <c r="I17" s="166">
        <f t="shared" ref="I17" si="4">(G17/D17)-100%</f>
        <v>0.18424345734367154</v>
      </c>
      <c r="J17" s="161">
        <f t="shared" ref="J17" si="5">(G17/E17)-100%</f>
        <v>9.3907413931308525E-2</v>
      </c>
      <c r="K17" s="161">
        <f t="shared" ref="K17" si="6">(G17/F17)-100%</f>
        <v>7.6944497501834741E-2</v>
      </c>
    </row>
    <row r="18" spans="2:39" ht="15">
      <c r="B18" s="159" t="s">
        <v>232</v>
      </c>
      <c r="C18" s="160">
        <v>624643</v>
      </c>
      <c r="D18" s="160">
        <v>683358</v>
      </c>
      <c r="E18" s="160">
        <v>741978</v>
      </c>
      <c r="F18" s="165">
        <v>784036</v>
      </c>
      <c r="G18" s="160">
        <v>830455</v>
      </c>
      <c r="H18" s="166">
        <f>(G18/C18)-100%</f>
        <v>0.32948740320471059</v>
      </c>
      <c r="I18" s="166">
        <f t="shared" ref="I18" si="7">(G18/D18)-100%</f>
        <v>0.21525613221766626</v>
      </c>
      <c r="J18" s="161">
        <f t="shared" ref="J18" si="8">(G18/E18)-100%</f>
        <v>0.11924477545156331</v>
      </c>
      <c r="K18" s="161">
        <f t="shared" ref="K18" si="9">(G18/F18)-100%</f>
        <v>5.920518955762244E-2</v>
      </c>
    </row>
    <row r="19" spans="2:39" ht="15">
      <c r="B19" s="159" t="s">
        <v>233</v>
      </c>
      <c r="C19" s="160">
        <v>651759</v>
      </c>
      <c r="D19" s="160">
        <v>739370</v>
      </c>
      <c r="E19" s="160">
        <v>812716</v>
      </c>
      <c r="F19" s="165">
        <v>879569</v>
      </c>
      <c r="G19" s="160">
        <v>906865</v>
      </c>
      <c r="H19" s="166">
        <f>(G19/C19)-100%</f>
        <v>0.39141154936103684</v>
      </c>
      <c r="I19" s="166">
        <f t="shared" ref="I19" si="10">(G19/D19)-100%</f>
        <v>0.22653745756522436</v>
      </c>
      <c r="J19" s="161">
        <f t="shared" ref="J19" si="11">(G19/E19)-100%</f>
        <v>0.11584489538781084</v>
      </c>
      <c r="K19" s="161">
        <f t="shared" ref="K19" si="12">(G19/F19)-100%</f>
        <v>3.1033381121890358E-2</v>
      </c>
    </row>
    <row r="20" spans="2:39" ht="15">
      <c r="B20" s="159" t="s">
        <v>234</v>
      </c>
      <c r="C20" s="160">
        <v>809151</v>
      </c>
      <c r="D20" s="160">
        <v>904337</v>
      </c>
      <c r="E20" s="160">
        <v>949445</v>
      </c>
      <c r="F20" s="165">
        <v>1011281</v>
      </c>
      <c r="G20" s="160">
        <v>1030476</v>
      </c>
      <c r="H20" s="166">
        <f>(G20/C20)-100%</f>
        <v>0.27352743801836743</v>
      </c>
      <c r="I20" s="166">
        <f t="shared" ref="I20" si="13">(G20/D20)-100%</f>
        <v>0.13948229476400953</v>
      </c>
      <c r="J20" s="161">
        <f t="shared" ref="J20" si="14">(G20/E20)-100%</f>
        <v>8.5345649300380799E-2</v>
      </c>
      <c r="K20" s="161">
        <f t="shared" ref="K20" si="15">(G20/F20)-100%</f>
        <v>1.8980876729613128E-2</v>
      </c>
    </row>
    <row r="21" spans="2:39" ht="15">
      <c r="B21" s="159" t="s">
        <v>235</v>
      </c>
      <c r="C21" s="160"/>
      <c r="D21" s="160"/>
      <c r="E21" s="160"/>
      <c r="F21" s="165"/>
      <c r="G21" s="160"/>
      <c r="H21" s="162"/>
      <c r="I21" s="162"/>
      <c r="J21" s="164"/>
      <c r="K21" s="164"/>
    </row>
    <row r="22" spans="2:39">
      <c r="B22" s="28"/>
      <c r="C22" s="29"/>
      <c r="D22" s="5"/>
      <c r="E22" s="5"/>
      <c r="J22" s="5"/>
      <c r="K22" s="5"/>
      <c r="AK22" s="18"/>
    </row>
    <row r="23" spans="2:39" ht="18.75" customHeight="1">
      <c r="B23" s="498" t="s">
        <v>61</v>
      </c>
      <c r="C23" s="503" t="s">
        <v>323</v>
      </c>
      <c r="D23" s="504"/>
      <c r="E23" s="504"/>
      <c r="F23" s="504"/>
      <c r="G23" s="504"/>
      <c r="H23" s="499" t="s">
        <v>162</v>
      </c>
      <c r="I23" s="500"/>
      <c r="J23" s="500"/>
      <c r="K23" s="501"/>
      <c r="AK23" s="18"/>
    </row>
    <row r="24" spans="2:39" ht="18" customHeight="1">
      <c r="B24" s="498"/>
      <c r="C24" s="373">
        <v>2011</v>
      </c>
      <c r="D24" s="374">
        <v>2012</v>
      </c>
      <c r="E24" s="373">
        <v>2013</v>
      </c>
      <c r="F24" s="374">
        <v>2014</v>
      </c>
      <c r="G24" s="373">
        <v>2015</v>
      </c>
      <c r="H24" s="373" t="s">
        <v>358</v>
      </c>
      <c r="I24" s="373" t="s">
        <v>359</v>
      </c>
      <c r="J24" s="373" t="s">
        <v>360</v>
      </c>
      <c r="K24" s="373" t="s">
        <v>361</v>
      </c>
      <c r="AM24" s="18"/>
    </row>
    <row r="25" spans="2:39" ht="15">
      <c r="B25" s="159" t="s">
        <v>126</v>
      </c>
      <c r="C25" s="160">
        <f>SUM(C10:C11)</f>
        <v>1862397</v>
      </c>
      <c r="D25" s="160">
        <f t="shared" ref="D25:F25" si="16">SUM(D10:D11)</f>
        <v>2008213</v>
      </c>
      <c r="E25" s="160">
        <f t="shared" si="16"/>
        <v>2085108</v>
      </c>
      <c r="F25" s="160">
        <f t="shared" si="16"/>
        <v>2104573</v>
      </c>
      <c r="G25" s="160">
        <f>SUM(G10:G11)</f>
        <v>2202137</v>
      </c>
      <c r="H25" s="166">
        <f t="shared" ref="H25:H30" si="17">(G25/C25)-100%</f>
        <v>0.18242082649402902</v>
      </c>
      <c r="I25" s="166">
        <f t="shared" ref="I25:I30" si="18">(G25/D25)-100%</f>
        <v>9.656545396329963E-2</v>
      </c>
      <c r="J25" s="161">
        <f t="shared" ref="J25:J30" si="19">(G25/E25)-100%</f>
        <v>5.6126109534853752E-2</v>
      </c>
      <c r="K25" s="161">
        <f t="shared" ref="K25:K30" si="20">(G25/F25)-100%</f>
        <v>4.6358097343261573E-2</v>
      </c>
    </row>
    <row r="26" spans="2:39" ht="15">
      <c r="B26" s="159" t="s">
        <v>127</v>
      </c>
      <c r="C26" s="160">
        <f>SUM(C10:C12)</f>
        <v>2859106</v>
      </c>
      <c r="D26" s="160">
        <f t="shared" ref="D26:G26" si="21">SUM(D10:D12)</f>
        <v>3032482</v>
      </c>
      <c r="E26" s="160">
        <f t="shared" si="21"/>
        <v>3193271</v>
      </c>
      <c r="F26" s="160">
        <f t="shared" si="21"/>
        <v>3184585</v>
      </c>
      <c r="G26" s="160">
        <f t="shared" si="21"/>
        <v>3317428</v>
      </c>
      <c r="H26" s="166">
        <f t="shared" si="17"/>
        <v>0.16030255611369437</v>
      </c>
      <c r="I26" s="166">
        <f t="shared" si="18"/>
        <v>9.3964613804797592E-2</v>
      </c>
      <c r="J26" s="161">
        <f t="shared" si="19"/>
        <v>3.8880821577623736E-2</v>
      </c>
      <c r="K26" s="161">
        <f t="shared" si="20"/>
        <v>4.1714383506799235E-2</v>
      </c>
    </row>
    <row r="27" spans="2:39" ht="15">
      <c r="B27" s="159" t="s">
        <v>128</v>
      </c>
      <c r="C27" s="160">
        <f>SUM(C10:C13)</f>
        <v>3783330</v>
      </c>
      <c r="D27" s="160">
        <f t="shared" ref="D27:F27" si="22">SUM(D10:D13)</f>
        <v>4033713</v>
      </c>
      <c r="E27" s="160">
        <f t="shared" si="22"/>
        <v>4236228</v>
      </c>
      <c r="F27" s="160">
        <f t="shared" si="22"/>
        <v>4232223</v>
      </c>
      <c r="G27" s="160">
        <f>SUM(G10:G13)</f>
        <v>4434410</v>
      </c>
      <c r="H27" s="166">
        <f t="shared" si="17"/>
        <v>0.17209178157866223</v>
      </c>
      <c r="I27" s="166">
        <f t="shared" si="18"/>
        <v>9.9337012821685722E-2</v>
      </c>
      <c r="J27" s="161">
        <f t="shared" si="19"/>
        <v>4.6782656646431775E-2</v>
      </c>
      <c r="K27" s="161">
        <f t="shared" si="20"/>
        <v>4.7773238792001349E-2</v>
      </c>
    </row>
    <row r="28" spans="2:39" ht="15">
      <c r="B28" s="159" t="s">
        <v>129</v>
      </c>
      <c r="C28" s="160">
        <f>SUM(C10:C14)</f>
        <v>4592262</v>
      </c>
      <c r="D28" s="160">
        <f t="shared" ref="D28:G28" si="23">SUM(D10:D14)</f>
        <v>4896740</v>
      </c>
      <c r="E28" s="160">
        <f t="shared" si="23"/>
        <v>5206948</v>
      </c>
      <c r="F28" s="160">
        <f t="shared" si="23"/>
        <v>5269042</v>
      </c>
      <c r="G28" s="160">
        <f t="shared" si="23"/>
        <v>5550689</v>
      </c>
      <c r="H28" s="166">
        <f t="shared" si="17"/>
        <v>0.20870477337747717</v>
      </c>
      <c r="I28" s="166">
        <f t="shared" si="18"/>
        <v>0.13354782978062962</v>
      </c>
      <c r="J28" s="161">
        <f t="shared" si="19"/>
        <v>6.6015831154833782E-2</v>
      </c>
      <c r="K28" s="161">
        <f t="shared" si="20"/>
        <v>5.3453170424528684E-2</v>
      </c>
    </row>
    <row r="29" spans="2:39" ht="15">
      <c r="B29" s="159" t="s">
        <v>130</v>
      </c>
      <c r="C29" s="160">
        <f>SUM(C10:C15)</f>
        <v>5375268</v>
      </c>
      <c r="D29" s="160">
        <f t="shared" ref="D29:F29" si="24">SUM(D10:D15)</f>
        <v>5746556</v>
      </c>
      <c r="E29" s="160">
        <f t="shared" si="24"/>
        <v>6130233</v>
      </c>
      <c r="F29" s="160">
        <f t="shared" si="24"/>
        <v>6234381</v>
      </c>
      <c r="G29" s="160">
        <f>SUM(G10:G15)</f>
        <v>6610281</v>
      </c>
      <c r="H29" s="166">
        <f t="shared" si="17"/>
        <v>0.22975840460419827</v>
      </c>
      <c r="I29" s="166">
        <f t="shared" si="18"/>
        <v>0.1503030684813651</v>
      </c>
      <c r="J29" s="161">
        <f t="shared" si="19"/>
        <v>7.8308279636353229E-2</v>
      </c>
      <c r="K29" s="161">
        <f t="shared" si="20"/>
        <v>6.0294678814143632E-2</v>
      </c>
    </row>
    <row r="30" spans="2:39" ht="15">
      <c r="B30" s="159" t="s">
        <v>131</v>
      </c>
      <c r="C30" s="160">
        <f>SUM(C10:C16)</f>
        <v>6314410</v>
      </c>
      <c r="D30" s="160">
        <f t="shared" ref="D30:F30" si="25">SUM(D10:D16)</f>
        <v>6761986</v>
      </c>
      <c r="E30" s="160">
        <f t="shared" si="25"/>
        <v>7194591</v>
      </c>
      <c r="F30" s="160">
        <f t="shared" si="25"/>
        <v>7352459</v>
      </c>
      <c r="G30" s="160">
        <f>SUM(G10:G16)</f>
        <v>7760809</v>
      </c>
      <c r="H30" s="166">
        <f t="shared" si="17"/>
        <v>0.22906320622195908</v>
      </c>
      <c r="I30" s="166">
        <f t="shared" si="18"/>
        <v>0.14771148594510541</v>
      </c>
      <c r="J30" s="161">
        <f t="shared" si="19"/>
        <v>7.8700512649016563E-2</v>
      </c>
      <c r="K30" s="161">
        <f t="shared" si="20"/>
        <v>5.553924204133609E-2</v>
      </c>
    </row>
    <row r="31" spans="2:39" ht="15">
      <c r="B31" s="159" t="s">
        <v>132</v>
      </c>
      <c r="C31" s="160">
        <f>SUM(C10:C17)</f>
        <v>7175087</v>
      </c>
      <c r="D31" s="160">
        <f t="shared" ref="D31:E31" si="26">SUM(D10:D17)</f>
        <v>7666588</v>
      </c>
      <c r="E31" s="160">
        <f t="shared" si="26"/>
        <v>8173896</v>
      </c>
      <c r="F31" s="160">
        <f>SUM(F10:F17)</f>
        <v>8347189</v>
      </c>
      <c r="G31" s="160">
        <f>SUM(G10:G17)</f>
        <v>8832078</v>
      </c>
      <c r="H31" s="166">
        <f>(G31/C31)-100%</f>
        <v>0.23093671198690702</v>
      </c>
      <c r="I31" s="166">
        <f t="shared" ref="I31" si="27">(G31/D31)-100%</f>
        <v>0.15202199466046684</v>
      </c>
      <c r="J31" s="161">
        <f t="shared" ref="J31" si="28">(G31/E31)-100%</f>
        <v>8.0522433855287678E-2</v>
      </c>
      <c r="K31" s="161">
        <f t="shared" ref="K31" si="29">(G31/F31)-100%</f>
        <v>5.8090094761242383E-2</v>
      </c>
    </row>
    <row r="32" spans="2:39" ht="15">
      <c r="B32" s="159" t="s">
        <v>133</v>
      </c>
      <c r="C32" s="160">
        <f>SUM(C10:C18)</f>
        <v>7799730</v>
      </c>
      <c r="D32" s="160">
        <f t="shared" ref="D32:E32" si="30">SUM(D10:D18)</f>
        <v>8349946</v>
      </c>
      <c r="E32" s="160">
        <f t="shared" si="30"/>
        <v>8915874</v>
      </c>
      <c r="F32" s="160">
        <f>SUM(F10:F18)</f>
        <v>9131225</v>
      </c>
      <c r="G32" s="160">
        <f>SUM(G10:G18)</f>
        <v>9662533</v>
      </c>
      <c r="H32" s="166">
        <f>(G32/C32)-100%</f>
        <v>0.23882916459928749</v>
      </c>
      <c r="I32" s="166">
        <f t="shared" ref="I32" si="31">(G32/D32)-100%</f>
        <v>0.15719706450796211</v>
      </c>
      <c r="J32" s="161">
        <f t="shared" ref="J32" si="32">(G32/E32)-100%</f>
        <v>8.374490263097023E-2</v>
      </c>
      <c r="K32" s="161">
        <f>(G32/F32)-100%</f>
        <v>5.8185840344532114E-2</v>
      </c>
    </row>
    <row r="33" spans="2:11" ht="15">
      <c r="B33" s="159" t="s">
        <v>134</v>
      </c>
      <c r="C33" s="160">
        <f>SUM(C10:C19)</f>
        <v>8451489</v>
      </c>
      <c r="D33" s="160">
        <f t="shared" ref="D33:G33" si="33">SUM(D10:D19)</f>
        <v>9089316</v>
      </c>
      <c r="E33" s="160">
        <f t="shared" si="33"/>
        <v>9728590</v>
      </c>
      <c r="F33" s="160">
        <f t="shared" si="33"/>
        <v>10010794</v>
      </c>
      <c r="G33" s="160">
        <f t="shared" si="33"/>
        <v>10569398</v>
      </c>
      <c r="H33" s="166">
        <f>(G33/C33)-100%</f>
        <v>0.25059596007283447</v>
      </c>
      <c r="I33" s="166">
        <f t="shared" ref="I33" si="34">(G33/D33)-100%</f>
        <v>0.16283755565325264</v>
      </c>
      <c r="J33" s="161">
        <f t="shared" ref="J33" si="35">(G33/E33)-100%</f>
        <v>8.6426501682155488E-2</v>
      </c>
      <c r="K33" s="161">
        <f>(G33/F33)-100%</f>
        <v>5.5800169297260505E-2</v>
      </c>
    </row>
    <row r="34" spans="2:11" ht="15">
      <c r="B34" s="159" t="s">
        <v>135</v>
      </c>
      <c r="C34" s="160">
        <f>SUM(C10:C20)</f>
        <v>9260640</v>
      </c>
      <c r="D34" s="160">
        <f t="shared" ref="D34:G34" si="36">SUM(D10:D20)</f>
        <v>9993653</v>
      </c>
      <c r="E34" s="160">
        <f t="shared" si="36"/>
        <v>10678035</v>
      </c>
      <c r="F34" s="160">
        <f t="shared" si="36"/>
        <v>11022075</v>
      </c>
      <c r="G34" s="160">
        <f t="shared" si="36"/>
        <v>11599874</v>
      </c>
      <c r="H34" s="166">
        <f>(G34/C34)-100%</f>
        <v>0.2525996043469998</v>
      </c>
      <c r="I34" s="166">
        <f t="shared" ref="I34" si="37">(G34/D34)-100%</f>
        <v>0.16072411159362843</v>
      </c>
      <c r="J34" s="161">
        <f t="shared" ref="J34" si="38">(G34/E34)-100%</f>
        <v>8.6330396931645126E-2</v>
      </c>
      <c r="K34" s="161">
        <f>(G34/F34)-100%</f>
        <v>5.2421980434718574E-2</v>
      </c>
    </row>
    <row r="35" spans="2:11" ht="15">
      <c r="B35" s="159" t="s">
        <v>136</v>
      </c>
      <c r="C35" s="162"/>
      <c r="D35" s="163"/>
      <c r="E35" s="162"/>
      <c r="F35" s="162"/>
      <c r="G35" s="162"/>
      <c r="H35" s="162"/>
      <c r="I35" s="162"/>
      <c r="J35" s="164"/>
      <c r="K35" s="164"/>
    </row>
  </sheetData>
  <mergeCells count="7">
    <mergeCell ref="B8:B9"/>
    <mergeCell ref="C8:G8"/>
    <mergeCell ref="F5:G5"/>
    <mergeCell ref="H8:K8"/>
    <mergeCell ref="B23:B24"/>
    <mergeCell ref="C23:G23"/>
    <mergeCell ref="H23:K23"/>
  </mergeCells>
  <printOptions horizontalCentered="1"/>
  <pageMargins left="0" right="0" top="0" bottom="0" header="0" footer="0"/>
  <pageSetup scale="93" orientation="landscape" r:id="rId1"/>
  <headerFooter>
    <oddFooter>&amp;CBARÓMETRO TURÍSTICO DE LA RIVIERA MAYA
FIDEICOMISO DE PROMOCIÓN TURÍSTICA DE LA RIVIERA MAYA&amp;R4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B6:L40"/>
  <sheetViews>
    <sheetView showGridLines="0" workbookViewId="0">
      <selection activeCell="H8" sqref="H8"/>
    </sheetView>
  </sheetViews>
  <sheetFormatPr baseColWidth="10" defaultRowHeight="12.75"/>
  <cols>
    <col min="1" max="1" width="3.85546875" style="7" customWidth="1"/>
    <col min="2" max="2" width="13" style="7" bestFit="1" customWidth="1"/>
    <col min="3" max="3" width="10" style="7" bestFit="1" customWidth="1"/>
    <col min="4" max="4" width="13.5703125" style="7" bestFit="1" customWidth="1"/>
    <col min="5" max="5" width="11.5703125" style="7" bestFit="1" customWidth="1"/>
    <col min="6" max="6" width="10.85546875" style="7" bestFit="1" customWidth="1"/>
    <col min="7" max="7" width="10.5703125" style="7" bestFit="1" customWidth="1"/>
    <col min="8" max="8" width="12.28515625" style="7" bestFit="1" customWidth="1"/>
    <col min="9" max="9" width="12" style="7" bestFit="1" customWidth="1"/>
    <col min="10" max="10" width="7.42578125" style="7" bestFit="1" customWidth="1"/>
    <col min="11" max="11" width="9.7109375" style="7" customWidth="1"/>
    <col min="12" max="12" width="9" style="7" bestFit="1" customWidth="1"/>
    <col min="13" max="13" width="14.140625" style="7" customWidth="1"/>
    <col min="14" max="256" width="11.42578125" style="7"/>
    <col min="257" max="257" width="3.85546875" style="7" customWidth="1"/>
    <col min="258" max="258" width="13" style="7" bestFit="1" customWidth="1"/>
    <col min="259" max="259" width="10" style="7" bestFit="1" customWidth="1"/>
    <col min="260" max="260" width="13.5703125" style="7" bestFit="1" customWidth="1"/>
    <col min="261" max="261" width="11.5703125" style="7" bestFit="1" customWidth="1"/>
    <col min="262" max="262" width="10.85546875" style="7" bestFit="1" customWidth="1"/>
    <col min="263" max="263" width="10.5703125" style="7" bestFit="1" customWidth="1"/>
    <col min="264" max="264" width="12.28515625" style="7" bestFit="1" customWidth="1"/>
    <col min="265" max="265" width="12" style="7" bestFit="1" customWidth="1"/>
    <col min="266" max="266" width="7.42578125" style="7" bestFit="1" customWidth="1"/>
    <col min="267" max="267" width="9.7109375" style="7" customWidth="1"/>
    <col min="268" max="268" width="9" style="7" bestFit="1" customWidth="1"/>
    <col min="269" max="269" width="14.140625" style="7" customWidth="1"/>
    <col min="270" max="512" width="11.42578125" style="7"/>
    <col min="513" max="513" width="3.85546875" style="7" customWidth="1"/>
    <col min="514" max="514" width="13" style="7" bestFit="1" customWidth="1"/>
    <col min="515" max="515" width="10" style="7" bestFit="1" customWidth="1"/>
    <col min="516" max="516" width="13.5703125" style="7" bestFit="1" customWidth="1"/>
    <col min="517" max="517" width="11.5703125" style="7" bestFit="1" customWidth="1"/>
    <col min="518" max="518" width="10.85546875" style="7" bestFit="1" customWidth="1"/>
    <col min="519" max="519" width="10.5703125" style="7" bestFit="1" customWidth="1"/>
    <col min="520" max="520" width="12.28515625" style="7" bestFit="1" customWidth="1"/>
    <col min="521" max="521" width="12" style="7" bestFit="1" customWidth="1"/>
    <col min="522" max="522" width="7.42578125" style="7" bestFit="1" customWidth="1"/>
    <col min="523" max="523" width="9.7109375" style="7" customWidth="1"/>
    <col min="524" max="524" width="9" style="7" bestFit="1" customWidth="1"/>
    <col min="525" max="525" width="14.140625" style="7" customWidth="1"/>
    <col min="526" max="768" width="11.42578125" style="7"/>
    <col min="769" max="769" width="3.85546875" style="7" customWidth="1"/>
    <col min="770" max="770" width="13" style="7" bestFit="1" customWidth="1"/>
    <col min="771" max="771" width="10" style="7" bestFit="1" customWidth="1"/>
    <col min="772" max="772" width="13.5703125" style="7" bestFit="1" customWidth="1"/>
    <col min="773" max="773" width="11.5703125" style="7" bestFit="1" customWidth="1"/>
    <col min="774" max="774" width="10.85546875" style="7" bestFit="1" customWidth="1"/>
    <col min="775" max="775" width="10.5703125" style="7" bestFit="1" customWidth="1"/>
    <col min="776" max="776" width="12.28515625" style="7" bestFit="1" customWidth="1"/>
    <col min="777" max="777" width="12" style="7" bestFit="1" customWidth="1"/>
    <col min="778" max="778" width="7.42578125" style="7" bestFit="1" customWidth="1"/>
    <col min="779" max="779" width="9.7109375" style="7" customWidth="1"/>
    <col min="780" max="780" width="9" style="7" bestFit="1" customWidth="1"/>
    <col min="781" max="781" width="14.140625" style="7" customWidth="1"/>
    <col min="782" max="1024" width="11.42578125" style="7"/>
    <col min="1025" max="1025" width="3.85546875" style="7" customWidth="1"/>
    <col min="1026" max="1026" width="13" style="7" bestFit="1" customWidth="1"/>
    <col min="1027" max="1027" width="10" style="7" bestFit="1" customWidth="1"/>
    <col min="1028" max="1028" width="13.5703125" style="7" bestFit="1" customWidth="1"/>
    <col min="1029" max="1029" width="11.5703125" style="7" bestFit="1" customWidth="1"/>
    <col min="1030" max="1030" width="10.85546875" style="7" bestFit="1" customWidth="1"/>
    <col min="1031" max="1031" width="10.5703125" style="7" bestFit="1" customWidth="1"/>
    <col min="1032" max="1032" width="12.28515625" style="7" bestFit="1" customWidth="1"/>
    <col min="1033" max="1033" width="12" style="7" bestFit="1" customWidth="1"/>
    <col min="1034" max="1034" width="7.42578125" style="7" bestFit="1" customWidth="1"/>
    <col min="1035" max="1035" width="9.7109375" style="7" customWidth="1"/>
    <col min="1036" max="1036" width="9" style="7" bestFit="1" customWidth="1"/>
    <col min="1037" max="1037" width="14.140625" style="7" customWidth="1"/>
    <col min="1038" max="1280" width="11.42578125" style="7"/>
    <col min="1281" max="1281" width="3.85546875" style="7" customWidth="1"/>
    <col min="1282" max="1282" width="13" style="7" bestFit="1" customWidth="1"/>
    <col min="1283" max="1283" width="10" style="7" bestFit="1" customWidth="1"/>
    <col min="1284" max="1284" width="13.5703125" style="7" bestFit="1" customWidth="1"/>
    <col min="1285" max="1285" width="11.5703125" style="7" bestFit="1" customWidth="1"/>
    <col min="1286" max="1286" width="10.85546875" style="7" bestFit="1" customWidth="1"/>
    <col min="1287" max="1287" width="10.5703125" style="7" bestFit="1" customWidth="1"/>
    <col min="1288" max="1288" width="12.28515625" style="7" bestFit="1" customWidth="1"/>
    <col min="1289" max="1289" width="12" style="7" bestFit="1" customWidth="1"/>
    <col min="1290" max="1290" width="7.42578125" style="7" bestFit="1" customWidth="1"/>
    <col min="1291" max="1291" width="9.7109375" style="7" customWidth="1"/>
    <col min="1292" max="1292" width="9" style="7" bestFit="1" customWidth="1"/>
    <col min="1293" max="1293" width="14.140625" style="7" customWidth="1"/>
    <col min="1294" max="1536" width="11.42578125" style="7"/>
    <col min="1537" max="1537" width="3.85546875" style="7" customWidth="1"/>
    <col min="1538" max="1538" width="13" style="7" bestFit="1" customWidth="1"/>
    <col min="1539" max="1539" width="10" style="7" bestFit="1" customWidth="1"/>
    <col min="1540" max="1540" width="13.5703125" style="7" bestFit="1" customWidth="1"/>
    <col min="1541" max="1541" width="11.5703125" style="7" bestFit="1" customWidth="1"/>
    <col min="1542" max="1542" width="10.85546875" style="7" bestFit="1" customWidth="1"/>
    <col min="1543" max="1543" width="10.5703125" style="7" bestFit="1" customWidth="1"/>
    <col min="1544" max="1544" width="12.28515625" style="7" bestFit="1" customWidth="1"/>
    <col min="1545" max="1545" width="12" style="7" bestFit="1" customWidth="1"/>
    <col min="1546" max="1546" width="7.42578125" style="7" bestFit="1" customWidth="1"/>
    <col min="1547" max="1547" width="9.7109375" style="7" customWidth="1"/>
    <col min="1548" max="1548" width="9" style="7" bestFit="1" customWidth="1"/>
    <col min="1549" max="1549" width="14.140625" style="7" customWidth="1"/>
    <col min="1550" max="1792" width="11.42578125" style="7"/>
    <col min="1793" max="1793" width="3.85546875" style="7" customWidth="1"/>
    <col min="1794" max="1794" width="13" style="7" bestFit="1" customWidth="1"/>
    <col min="1795" max="1795" width="10" style="7" bestFit="1" customWidth="1"/>
    <col min="1796" max="1796" width="13.5703125" style="7" bestFit="1" customWidth="1"/>
    <col min="1797" max="1797" width="11.5703125" style="7" bestFit="1" customWidth="1"/>
    <col min="1798" max="1798" width="10.85546875" style="7" bestFit="1" customWidth="1"/>
    <col min="1799" max="1799" width="10.5703125" style="7" bestFit="1" customWidth="1"/>
    <col min="1800" max="1800" width="12.28515625" style="7" bestFit="1" customWidth="1"/>
    <col min="1801" max="1801" width="12" style="7" bestFit="1" customWidth="1"/>
    <col min="1802" max="1802" width="7.42578125" style="7" bestFit="1" customWidth="1"/>
    <col min="1803" max="1803" width="9.7109375" style="7" customWidth="1"/>
    <col min="1804" max="1804" width="9" style="7" bestFit="1" customWidth="1"/>
    <col min="1805" max="1805" width="14.140625" style="7" customWidth="1"/>
    <col min="1806" max="2048" width="11.42578125" style="7"/>
    <col min="2049" max="2049" width="3.85546875" style="7" customWidth="1"/>
    <col min="2050" max="2050" width="13" style="7" bestFit="1" customWidth="1"/>
    <col min="2051" max="2051" width="10" style="7" bestFit="1" customWidth="1"/>
    <col min="2052" max="2052" width="13.5703125" style="7" bestFit="1" customWidth="1"/>
    <col min="2053" max="2053" width="11.5703125" style="7" bestFit="1" customWidth="1"/>
    <col min="2054" max="2054" width="10.85546875" style="7" bestFit="1" customWidth="1"/>
    <col min="2055" max="2055" width="10.5703125" style="7" bestFit="1" customWidth="1"/>
    <col min="2056" max="2056" width="12.28515625" style="7" bestFit="1" customWidth="1"/>
    <col min="2057" max="2057" width="12" style="7" bestFit="1" customWidth="1"/>
    <col min="2058" max="2058" width="7.42578125" style="7" bestFit="1" customWidth="1"/>
    <col min="2059" max="2059" width="9.7109375" style="7" customWidth="1"/>
    <col min="2060" max="2060" width="9" style="7" bestFit="1" customWidth="1"/>
    <col min="2061" max="2061" width="14.140625" style="7" customWidth="1"/>
    <col min="2062" max="2304" width="11.42578125" style="7"/>
    <col min="2305" max="2305" width="3.85546875" style="7" customWidth="1"/>
    <col min="2306" max="2306" width="13" style="7" bestFit="1" customWidth="1"/>
    <col min="2307" max="2307" width="10" style="7" bestFit="1" customWidth="1"/>
    <col min="2308" max="2308" width="13.5703125" style="7" bestFit="1" customWidth="1"/>
    <col min="2309" max="2309" width="11.5703125" style="7" bestFit="1" customWidth="1"/>
    <col min="2310" max="2310" width="10.85546875" style="7" bestFit="1" customWidth="1"/>
    <col min="2311" max="2311" width="10.5703125" style="7" bestFit="1" customWidth="1"/>
    <col min="2312" max="2312" width="12.28515625" style="7" bestFit="1" customWidth="1"/>
    <col min="2313" max="2313" width="12" style="7" bestFit="1" customWidth="1"/>
    <col min="2314" max="2314" width="7.42578125" style="7" bestFit="1" customWidth="1"/>
    <col min="2315" max="2315" width="9.7109375" style="7" customWidth="1"/>
    <col min="2316" max="2316" width="9" style="7" bestFit="1" customWidth="1"/>
    <col min="2317" max="2317" width="14.140625" style="7" customWidth="1"/>
    <col min="2318" max="2560" width="11.42578125" style="7"/>
    <col min="2561" max="2561" width="3.85546875" style="7" customWidth="1"/>
    <col min="2562" max="2562" width="13" style="7" bestFit="1" customWidth="1"/>
    <col min="2563" max="2563" width="10" style="7" bestFit="1" customWidth="1"/>
    <col min="2564" max="2564" width="13.5703125" style="7" bestFit="1" customWidth="1"/>
    <col min="2565" max="2565" width="11.5703125" style="7" bestFit="1" customWidth="1"/>
    <col min="2566" max="2566" width="10.85546875" style="7" bestFit="1" customWidth="1"/>
    <col min="2567" max="2567" width="10.5703125" style="7" bestFit="1" customWidth="1"/>
    <col min="2568" max="2568" width="12.28515625" style="7" bestFit="1" customWidth="1"/>
    <col min="2569" max="2569" width="12" style="7" bestFit="1" customWidth="1"/>
    <col min="2570" max="2570" width="7.42578125" style="7" bestFit="1" customWidth="1"/>
    <col min="2571" max="2571" width="9.7109375" style="7" customWidth="1"/>
    <col min="2572" max="2572" width="9" style="7" bestFit="1" customWidth="1"/>
    <col min="2573" max="2573" width="14.140625" style="7" customWidth="1"/>
    <col min="2574" max="2816" width="11.42578125" style="7"/>
    <col min="2817" max="2817" width="3.85546875" style="7" customWidth="1"/>
    <col min="2818" max="2818" width="13" style="7" bestFit="1" customWidth="1"/>
    <col min="2819" max="2819" width="10" style="7" bestFit="1" customWidth="1"/>
    <col min="2820" max="2820" width="13.5703125" style="7" bestFit="1" customWidth="1"/>
    <col min="2821" max="2821" width="11.5703125" style="7" bestFit="1" customWidth="1"/>
    <col min="2822" max="2822" width="10.85546875" style="7" bestFit="1" customWidth="1"/>
    <col min="2823" max="2823" width="10.5703125" style="7" bestFit="1" customWidth="1"/>
    <col min="2824" max="2824" width="12.28515625" style="7" bestFit="1" customWidth="1"/>
    <col min="2825" max="2825" width="12" style="7" bestFit="1" customWidth="1"/>
    <col min="2826" max="2826" width="7.42578125" style="7" bestFit="1" customWidth="1"/>
    <col min="2827" max="2827" width="9.7109375" style="7" customWidth="1"/>
    <col min="2828" max="2828" width="9" style="7" bestFit="1" customWidth="1"/>
    <col min="2829" max="2829" width="14.140625" style="7" customWidth="1"/>
    <col min="2830" max="3072" width="11.42578125" style="7"/>
    <col min="3073" max="3073" width="3.85546875" style="7" customWidth="1"/>
    <col min="3074" max="3074" width="13" style="7" bestFit="1" customWidth="1"/>
    <col min="3075" max="3075" width="10" style="7" bestFit="1" customWidth="1"/>
    <col min="3076" max="3076" width="13.5703125" style="7" bestFit="1" customWidth="1"/>
    <col min="3077" max="3077" width="11.5703125" style="7" bestFit="1" customWidth="1"/>
    <col min="3078" max="3078" width="10.85546875" style="7" bestFit="1" customWidth="1"/>
    <col min="3079" max="3079" width="10.5703125" style="7" bestFit="1" customWidth="1"/>
    <col min="3080" max="3080" width="12.28515625" style="7" bestFit="1" customWidth="1"/>
    <col min="3081" max="3081" width="12" style="7" bestFit="1" customWidth="1"/>
    <col min="3082" max="3082" width="7.42578125" style="7" bestFit="1" customWidth="1"/>
    <col min="3083" max="3083" width="9.7109375" style="7" customWidth="1"/>
    <col min="3084" max="3084" width="9" style="7" bestFit="1" customWidth="1"/>
    <col min="3085" max="3085" width="14.140625" style="7" customWidth="1"/>
    <col min="3086" max="3328" width="11.42578125" style="7"/>
    <col min="3329" max="3329" width="3.85546875" style="7" customWidth="1"/>
    <col min="3330" max="3330" width="13" style="7" bestFit="1" customWidth="1"/>
    <col min="3331" max="3331" width="10" style="7" bestFit="1" customWidth="1"/>
    <col min="3332" max="3332" width="13.5703125" style="7" bestFit="1" customWidth="1"/>
    <col min="3333" max="3333" width="11.5703125" style="7" bestFit="1" customWidth="1"/>
    <col min="3334" max="3334" width="10.85546875" style="7" bestFit="1" customWidth="1"/>
    <col min="3335" max="3335" width="10.5703125" style="7" bestFit="1" customWidth="1"/>
    <col min="3336" max="3336" width="12.28515625" style="7" bestFit="1" customWidth="1"/>
    <col min="3337" max="3337" width="12" style="7" bestFit="1" customWidth="1"/>
    <col min="3338" max="3338" width="7.42578125" style="7" bestFit="1" customWidth="1"/>
    <col min="3339" max="3339" width="9.7109375" style="7" customWidth="1"/>
    <col min="3340" max="3340" width="9" style="7" bestFit="1" customWidth="1"/>
    <col min="3341" max="3341" width="14.140625" style="7" customWidth="1"/>
    <col min="3342" max="3584" width="11.42578125" style="7"/>
    <col min="3585" max="3585" width="3.85546875" style="7" customWidth="1"/>
    <col min="3586" max="3586" width="13" style="7" bestFit="1" customWidth="1"/>
    <col min="3587" max="3587" width="10" style="7" bestFit="1" customWidth="1"/>
    <col min="3588" max="3588" width="13.5703125" style="7" bestFit="1" customWidth="1"/>
    <col min="3589" max="3589" width="11.5703125" style="7" bestFit="1" customWidth="1"/>
    <col min="3590" max="3590" width="10.85546875" style="7" bestFit="1" customWidth="1"/>
    <col min="3591" max="3591" width="10.5703125" style="7" bestFit="1" customWidth="1"/>
    <col min="3592" max="3592" width="12.28515625" style="7" bestFit="1" customWidth="1"/>
    <col min="3593" max="3593" width="12" style="7" bestFit="1" customWidth="1"/>
    <col min="3594" max="3594" width="7.42578125" style="7" bestFit="1" customWidth="1"/>
    <col min="3595" max="3595" width="9.7109375" style="7" customWidth="1"/>
    <col min="3596" max="3596" width="9" style="7" bestFit="1" customWidth="1"/>
    <col min="3597" max="3597" width="14.140625" style="7" customWidth="1"/>
    <col min="3598" max="3840" width="11.42578125" style="7"/>
    <col min="3841" max="3841" width="3.85546875" style="7" customWidth="1"/>
    <col min="3842" max="3842" width="13" style="7" bestFit="1" customWidth="1"/>
    <col min="3843" max="3843" width="10" style="7" bestFit="1" customWidth="1"/>
    <col min="3844" max="3844" width="13.5703125" style="7" bestFit="1" customWidth="1"/>
    <col min="3845" max="3845" width="11.5703125" style="7" bestFit="1" customWidth="1"/>
    <col min="3846" max="3846" width="10.85546875" style="7" bestFit="1" customWidth="1"/>
    <col min="3847" max="3847" width="10.5703125" style="7" bestFit="1" customWidth="1"/>
    <col min="3848" max="3848" width="12.28515625" style="7" bestFit="1" customWidth="1"/>
    <col min="3849" max="3849" width="12" style="7" bestFit="1" customWidth="1"/>
    <col min="3850" max="3850" width="7.42578125" style="7" bestFit="1" customWidth="1"/>
    <col min="3851" max="3851" width="9.7109375" style="7" customWidth="1"/>
    <col min="3852" max="3852" width="9" style="7" bestFit="1" customWidth="1"/>
    <col min="3853" max="3853" width="14.140625" style="7" customWidth="1"/>
    <col min="3854" max="4096" width="11.42578125" style="7"/>
    <col min="4097" max="4097" width="3.85546875" style="7" customWidth="1"/>
    <col min="4098" max="4098" width="13" style="7" bestFit="1" customWidth="1"/>
    <col min="4099" max="4099" width="10" style="7" bestFit="1" customWidth="1"/>
    <col min="4100" max="4100" width="13.5703125" style="7" bestFit="1" customWidth="1"/>
    <col min="4101" max="4101" width="11.5703125" style="7" bestFit="1" customWidth="1"/>
    <col min="4102" max="4102" width="10.85546875" style="7" bestFit="1" customWidth="1"/>
    <col min="4103" max="4103" width="10.5703125" style="7" bestFit="1" customWidth="1"/>
    <col min="4104" max="4104" width="12.28515625" style="7" bestFit="1" customWidth="1"/>
    <col min="4105" max="4105" width="12" style="7" bestFit="1" customWidth="1"/>
    <col min="4106" max="4106" width="7.42578125" style="7" bestFit="1" customWidth="1"/>
    <col min="4107" max="4107" width="9.7109375" style="7" customWidth="1"/>
    <col min="4108" max="4108" width="9" style="7" bestFit="1" customWidth="1"/>
    <col min="4109" max="4109" width="14.140625" style="7" customWidth="1"/>
    <col min="4110" max="4352" width="11.42578125" style="7"/>
    <col min="4353" max="4353" width="3.85546875" style="7" customWidth="1"/>
    <col min="4354" max="4354" width="13" style="7" bestFit="1" customWidth="1"/>
    <col min="4355" max="4355" width="10" style="7" bestFit="1" customWidth="1"/>
    <col min="4356" max="4356" width="13.5703125" style="7" bestFit="1" customWidth="1"/>
    <col min="4357" max="4357" width="11.5703125" style="7" bestFit="1" customWidth="1"/>
    <col min="4358" max="4358" width="10.85546875" style="7" bestFit="1" customWidth="1"/>
    <col min="4359" max="4359" width="10.5703125" style="7" bestFit="1" customWidth="1"/>
    <col min="4360" max="4360" width="12.28515625" style="7" bestFit="1" customWidth="1"/>
    <col min="4361" max="4361" width="12" style="7" bestFit="1" customWidth="1"/>
    <col min="4362" max="4362" width="7.42578125" style="7" bestFit="1" customWidth="1"/>
    <col min="4363" max="4363" width="9.7109375" style="7" customWidth="1"/>
    <col min="4364" max="4364" width="9" style="7" bestFit="1" customWidth="1"/>
    <col min="4365" max="4365" width="14.140625" style="7" customWidth="1"/>
    <col min="4366" max="4608" width="11.42578125" style="7"/>
    <col min="4609" max="4609" width="3.85546875" style="7" customWidth="1"/>
    <col min="4610" max="4610" width="13" style="7" bestFit="1" customWidth="1"/>
    <col min="4611" max="4611" width="10" style="7" bestFit="1" customWidth="1"/>
    <col min="4612" max="4612" width="13.5703125" style="7" bestFit="1" customWidth="1"/>
    <col min="4613" max="4613" width="11.5703125" style="7" bestFit="1" customWidth="1"/>
    <col min="4614" max="4614" width="10.85546875" style="7" bestFit="1" customWidth="1"/>
    <col min="4615" max="4615" width="10.5703125" style="7" bestFit="1" customWidth="1"/>
    <col min="4616" max="4616" width="12.28515625" style="7" bestFit="1" customWidth="1"/>
    <col min="4617" max="4617" width="12" style="7" bestFit="1" customWidth="1"/>
    <col min="4618" max="4618" width="7.42578125" style="7" bestFit="1" customWidth="1"/>
    <col min="4619" max="4619" width="9.7109375" style="7" customWidth="1"/>
    <col min="4620" max="4620" width="9" style="7" bestFit="1" customWidth="1"/>
    <col min="4621" max="4621" width="14.140625" style="7" customWidth="1"/>
    <col min="4622" max="4864" width="11.42578125" style="7"/>
    <col min="4865" max="4865" width="3.85546875" style="7" customWidth="1"/>
    <col min="4866" max="4866" width="13" style="7" bestFit="1" customWidth="1"/>
    <col min="4867" max="4867" width="10" style="7" bestFit="1" customWidth="1"/>
    <col min="4868" max="4868" width="13.5703125" style="7" bestFit="1" customWidth="1"/>
    <col min="4869" max="4869" width="11.5703125" style="7" bestFit="1" customWidth="1"/>
    <col min="4870" max="4870" width="10.85546875" style="7" bestFit="1" customWidth="1"/>
    <col min="4871" max="4871" width="10.5703125" style="7" bestFit="1" customWidth="1"/>
    <col min="4872" max="4872" width="12.28515625" style="7" bestFit="1" customWidth="1"/>
    <col min="4873" max="4873" width="12" style="7" bestFit="1" customWidth="1"/>
    <col min="4874" max="4874" width="7.42578125" style="7" bestFit="1" customWidth="1"/>
    <col min="4875" max="4875" width="9.7109375" style="7" customWidth="1"/>
    <col min="4876" max="4876" width="9" style="7" bestFit="1" customWidth="1"/>
    <col min="4877" max="4877" width="14.140625" style="7" customWidth="1"/>
    <col min="4878" max="5120" width="11.42578125" style="7"/>
    <col min="5121" max="5121" width="3.85546875" style="7" customWidth="1"/>
    <col min="5122" max="5122" width="13" style="7" bestFit="1" customWidth="1"/>
    <col min="5123" max="5123" width="10" style="7" bestFit="1" customWidth="1"/>
    <col min="5124" max="5124" width="13.5703125" style="7" bestFit="1" customWidth="1"/>
    <col min="5125" max="5125" width="11.5703125" style="7" bestFit="1" customWidth="1"/>
    <col min="5126" max="5126" width="10.85546875" style="7" bestFit="1" customWidth="1"/>
    <col min="5127" max="5127" width="10.5703125" style="7" bestFit="1" customWidth="1"/>
    <col min="5128" max="5128" width="12.28515625" style="7" bestFit="1" customWidth="1"/>
    <col min="5129" max="5129" width="12" style="7" bestFit="1" customWidth="1"/>
    <col min="5130" max="5130" width="7.42578125" style="7" bestFit="1" customWidth="1"/>
    <col min="5131" max="5131" width="9.7109375" style="7" customWidth="1"/>
    <col min="5132" max="5132" width="9" style="7" bestFit="1" customWidth="1"/>
    <col min="5133" max="5133" width="14.140625" style="7" customWidth="1"/>
    <col min="5134" max="5376" width="11.42578125" style="7"/>
    <col min="5377" max="5377" width="3.85546875" style="7" customWidth="1"/>
    <col min="5378" max="5378" width="13" style="7" bestFit="1" customWidth="1"/>
    <col min="5379" max="5379" width="10" style="7" bestFit="1" customWidth="1"/>
    <col min="5380" max="5380" width="13.5703125" style="7" bestFit="1" customWidth="1"/>
    <col min="5381" max="5381" width="11.5703125" style="7" bestFit="1" customWidth="1"/>
    <col min="5382" max="5382" width="10.85546875" style="7" bestFit="1" customWidth="1"/>
    <col min="5383" max="5383" width="10.5703125" style="7" bestFit="1" customWidth="1"/>
    <col min="5384" max="5384" width="12.28515625" style="7" bestFit="1" customWidth="1"/>
    <col min="5385" max="5385" width="12" style="7" bestFit="1" customWidth="1"/>
    <col min="5386" max="5386" width="7.42578125" style="7" bestFit="1" customWidth="1"/>
    <col min="5387" max="5387" width="9.7109375" style="7" customWidth="1"/>
    <col min="5388" max="5388" width="9" style="7" bestFit="1" customWidth="1"/>
    <col min="5389" max="5389" width="14.140625" style="7" customWidth="1"/>
    <col min="5390" max="5632" width="11.42578125" style="7"/>
    <col min="5633" max="5633" width="3.85546875" style="7" customWidth="1"/>
    <col min="5634" max="5634" width="13" style="7" bestFit="1" customWidth="1"/>
    <col min="5635" max="5635" width="10" style="7" bestFit="1" customWidth="1"/>
    <col min="5636" max="5636" width="13.5703125" style="7" bestFit="1" customWidth="1"/>
    <col min="5637" max="5637" width="11.5703125" style="7" bestFit="1" customWidth="1"/>
    <col min="5638" max="5638" width="10.85546875" style="7" bestFit="1" customWidth="1"/>
    <col min="5639" max="5639" width="10.5703125" style="7" bestFit="1" customWidth="1"/>
    <col min="5640" max="5640" width="12.28515625" style="7" bestFit="1" customWidth="1"/>
    <col min="5641" max="5641" width="12" style="7" bestFit="1" customWidth="1"/>
    <col min="5642" max="5642" width="7.42578125" style="7" bestFit="1" customWidth="1"/>
    <col min="5643" max="5643" width="9.7109375" style="7" customWidth="1"/>
    <col min="5644" max="5644" width="9" style="7" bestFit="1" customWidth="1"/>
    <col min="5645" max="5645" width="14.140625" style="7" customWidth="1"/>
    <col min="5646" max="5888" width="11.42578125" style="7"/>
    <col min="5889" max="5889" width="3.85546875" style="7" customWidth="1"/>
    <col min="5890" max="5890" width="13" style="7" bestFit="1" customWidth="1"/>
    <col min="5891" max="5891" width="10" style="7" bestFit="1" customWidth="1"/>
    <col min="5892" max="5892" width="13.5703125" style="7" bestFit="1" customWidth="1"/>
    <col min="5893" max="5893" width="11.5703125" style="7" bestFit="1" customWidth="1"/>
    <col min="5894" max="5894" width="10.85546875" style="7" bestFit="1" customWidth="1"/>
    <col min="5895" max="5895" width="10.5703125" style="7" bestFit="1" customWidth="1"/>
    <col min="5896" max="5896" width="12.28515625" style="7" bestFit="1" customWidth="1"/>
    <col min="5897" max="5897" width="12" style="7" bestFit="1" customWidth="1"/>
    <col min="5898" max="5898" width="7.42578125" style="7" bestFit="1" customWidth="1"/>
    <col min="5899" max="5899" width="9.7109375" style="7" customWidth="1"/>
    <col min="5900" max="5900" width="9" style="7" bestFit="1" customWidth="1"/>
    <col min="5901" max="5901" width="14.140625" style="7" customWidth="1"/>
    <col min="5902" max="6144" width="11.42578125" style="7"/>
    <col min="6145" max="6145" width="3.85546875" style="7" customWidth="1"/>
    <col min="6146" max="6146" width="13" style="7" bestFit="1" customWidth="1"/>
    <col min="6147" max="6147" width="10" style="7" bestFit="1" customWidth="1"/>
    <col min="6148" max="6148" width="13.5703125" style="7" bestFit="1" customWidth="1"/>
    <col min="6149" max="6149" width="11.5703125" style="7" bestFit="1" customWidth="1"/>
    <col min="6150" max="6150" width="10.85546875" style="7" bestFit="1" customWidth="1"/>
    <col min="6151" max="6151" width="10.5703125" style="7" bestFit="1" customWidth="1"/>
    <col min="6152" max="6152" width="12.28515625" style="7" bestFit="1" customWidth="1"/>
    <col min="6153" max="6153" width="12" style="7" bestFit="1" customWidth="1"/>
    <col min="6154" max="6154" width="7.42578125" style="7" bestFit="1" customWidth="1"/>
    <col min="6155" max="6155" width="9.7109375" style="7" customWidth="1"/>
    <col min="6156" max="6156" width="9" style="7" bestFit="1" customWidth="1"/>
    <col min="6157" max="6157" width="14.140625" style="7" customWidth="1"/>
    <col min="6158" max="6400" width="11.42578125" style="7"/>
    <col min="6401" max="6401" width="3.85546875" style="7" customWidth="1"/>
    <col min="6402" max="6402" width="13" style="7" bestFit="1" customWidth="1"/>
    <col min="6403" max="6403" width="10" style="7" bestFit="1" customWidth="1"/>
    <col min="6404" max="6404" width="13.5703125" style="7" bestFit="1" customWidth="1"/>
    <col min="6405" max="6405" width="11.5703125" style="7" bestFit="1" customWidth="1"/>
    <col min="6406" max="6406" width="10.85546875" style="7" bestFit="1" customWidth="1"/>
    <col min="6407" max="6407" width="10.5703125" style="7" bestFit="1" customWidth="1"/>
    <col min="6408" max="6408" width="12.28515625" style="7" bestFit="1" customWidth="1"/>
    <col min="6409" max="6409" width="12" style="7" bestFit="1" customWidth="1"/>
    <col min="6410" max="6410" width="7.42578125" style="7" bestFit="1" customWidth="1"/>
    <col min="6411" max="6411" width="9.7109375" style="7" customWidth="1"/>
    <col min="6412" max="6412" width="9" style="7" bestFit="1" customWidth="1"/>
    <col min="6413" max="6413" width="14.140625" style="7" customWidth="1"/>
    <col min="6414" max="6656" width="11.42578125" style="7"/>
    <col min="6657" max="6657" width="3.85546875" style="7" customWidth="1"/>
    <col min="6658" max="6658" width="13" style="7" bestFit="1" customWidth="1"/>
    <col min="6659" max="6659" width="10" style="7" bestFit="1" customWidth="1"/>
    <col min="6660" max="6660" width="13.5703125" style="7" bestFit="1" customWidth="1"/>
    <col min="6661" max="6661" width="11.5703125" style="7" bestFit="1" customWidth="1"/>
    <col min="6662" max="6662" width="10.85546875" style="7" bestFit="1" customWidth="1"/>
    <col min="6663" max="6663" width="10.5703125" style="7" bestFit="1" customWidth="1"/>
    <col min="6664" max="6664" width="12.28515625" style="7" bestFit="1" customWidth="1"/>
    <col min="6665" max="6665" width="12" style="7" bestFit="1" customWidth="1"/>
    <col min="6666" max="6666" width="7.42578125" style="7" bestFit="1" customWidth="1"/>
    <col min="6667" max="6667" width="9.7109375" style="7" customWidth="1"/>
    <col min="6668" max="6668" width="9" style="7" bestFit="1" customWidth="1"/>
    <col min="6669" max="6669" width="14.140625" style="7" customWidth="1"/>
    <col min="6670" max="6912" width="11.42578125" style="7"/>
    <col min="6913" max="6913" width="3.85546875" style="7" customWidth="1"/>
    <col min="6914" max="6914" width="13" style="7" bestFit="1" customWidth="1"/>
    <col min="6915" max="6915" width="10" style="7" bestFit="1" customWidth="1"/>
    <col min="6916" max="6916" width="13.5703125" style="7" bestFit="1" customWidth="1"/>
    <col min="6917" max="6917" width="11.5703125" style="7" bestFit="1" customWidth="1"/>
    <col min="6918" max="6918" width="10.85546875" style="7" bestFit="1" customWidth="1"/>
    <col min="6919" max="6919" width="10.5703125" style="7" bestFit="1" customWidth="1"/>
    <col min="6920" max="6920" width="12.28515625" style="7" bestFit="1" customWidth="1"/>
    <col min="6921" max="6921" width="12" style="7" bestFit="1" customWidth="1"/>
    <col min="6922" max="6922" width="7.42578125" style="7" bestFit="1" customWidth="1"/>
    <col min="6923" max="6923" width="9.7109375" style="7" customWidth="1"/>
    <col min="6924" max="6924" width="9" style="7" bestFit="1" customWidth="1"/>
    <col min="6925" max="6925" width="14.140625" style="7" customWidth="1"/>
    <col min="6926" max="7168" width="11.42578125" style="7"/>
    <col min="7169" max="7169" width="3.85546875" style="7" customWidth="1"/>
    <col min="7170" max="7170" width="13" style="7" bestFit="1" customWidth="1"/>
    <col min="7171" max="7171" width="10" style="7" bestFit="1" customWidth="1"/>
    <col min="7172" max="7172" width="13.5703125" style="7" bestFit="1" customWidth="1"/>
    <col min="7173" max="7173" width="11.5703125" style="7" bestFit="1" customWidth="1"/>
    <col min="7174" max="7174" width="10.85546875" style="7" bestFit="1" customWidth="1"/>
    <col min="7175" max="7175" width="10.5703125" style="7" bestFit="1" customWidth="1"/>
    <col min="7176" max="7176" width="12.28515625" style="7" bestFit="1" customWidth="1"/>
    <col min="7177" max="7177" width="12" style="7" bestFit="1" customWidth="1"/>
    <col min="7178" max="7178" width="7.42578125" style="7" bestFit="1" customWidth="1"/>
    <col min="7179" max="7179" width="9.7109375" style="7" customWidth="1"/>
    <col min="7180" max="7180" width="9" style="7" bestFit="1" customWidth="1"/>
    <col min="7181" max="7181" width="14.140625" style="7" customWidth="1"/>
    <col min="7182" max="7424" width="11.42578125" style="7"/>
    <col min="7425" max="7425" width="3.85546875" style="7" customWidth="1"/>
    <col min="7426" max="7426" width="13" style="7" bestFit="1" customWidth="1"/>
    <col min="7427" max="7427" width="10" style="7" bestFit="1" customWidth="1"/>
    <col min="7428" max="7428" width="13.5703125" style="7" bestFit="1" customWidth="1"/>
    <col min="7429" max="7429" width="11.5703125" style="7" bestFit="1" customWidth="1"/>
    <col min="7430" max="7430" width="10.85546875" style="7" bestFit="1" customWidth="1"/>
    <col min="7431" max="7431" width="10.5703125" style="7" bestFit="1" customWidth="1"/>
    <col min="7432" max="7432" width="12.28515625" style="7" bestFit="1" customWidth="1"/>
    <col min="7433" max="7433" width="12" style="7" bestFit="1" customWidth="1"/>
    <col min="7434" max="7434" width="7.42578125" style="7" bestFit="1" customWidth="1"/>
    <col min="7435" max="7435" width="9.7109375" style="7" customWidth="1"/>
    <col min="7436" max="7436" width="9" style="7" bestFit="1" customWidth="1"/>
    <col min="7437" max="7437" width="14.140625" style="7" customWidth="1"/>
    <col min="7438" max="7680" width="11.42578125" style="7"/>
    <col min="7681" max="7681" width="3.85546875" style="7" customWidth="1"/>
    <col min="7682" max="7682" width="13" style="7" bestFit="1" customWidth="1"/>
    <col min="7683" max="7683" width="10" style="7" bestFit="1" customWidth="1"/>
    <col min="7684" max="7684" width="13.5703125" style="7" bestFit="1" customWidth="1"/>
    <col min="7685" max="7685" width="11.5703125" style="7" bestFit="1" customWidth="1"/>
    <col min="7686" max="7686" width="10.85546875" style="7" bestFit="1" customWidth="1"/>
    <col min="7687" max="7687" width="10.5703125" style="7" bestFit="1" customWidth="1"/>
    <col min="7688" max="7688" width="12.28515625" style="7" bestFit="1" customWidth="1"/>
    <col min="7689" max="7689" width="12" style="7" bestFit="1" customWidth="1"/>
    <col min="7690" max="7690" width="7.42578125" style="7" bestFit="1" customWidth="1"/>
    <col min="7691" max="7691" width="9.7109375" style="7" customWidth="1"/>
    <col min="7692" max="7692" width="9" style="7" bestFit="1" customWidth="1"/>
    <col min="7693" max="7693" width="14.140625" style="7" customWidth="1"/>
    <col min="7694" max="7936" width="11.42578125" style="7"/>
    <col min="7937" max="7937" width="3.85546875" style="7" customWidth="1"/>
    <col min="7938" max="7938" width="13" style="7" bestFit="1" customWidth="1"/>
    <col min="7939" max="7939" width="10" style="7" bestFit="1" customWidth="1"/>
    <col min="7940" max="7940" width="13.5703125" style="7" bestFit="1" customWidth="1"/>
    <col min="7941" max="7941" width="11.5703125" style="7" bestFit="1" customWidth="1"/>
    <col min="7942" max="7942" width="10.85546875" style="7" bestFit="1" customWidth="1"/>
    <col min="7943" max="7943" width="10.5703125" style="7" bestFit="1" customWidth="1"/>
    <col min="7944" max="7944" width="12.28515625" style="7" bestFit="1" customWidth="1"/>
    <col min="7945" max="7945" width="12" style="7" bestFit="1" customWidth="1"/>
    <col min="7946" max="7946" width="7.42578125" style="7" bestFit="1" customWidth="1"/>
    <col min="7947" max="7947" width="9.7109375" style="7" customWidth="1"/>
    <col min="7948" max="7948" width="9" style="7" bestFit="1" customWidth="1"/>
    <col min="7949" max="7949" width="14.140625" style="7" customWidth="1"/>
    <col min="7950" max="8192" width="11.42578125" style="7"/>
    <col min="8193" max="8193" width="3.85546875" style="7" customWidth="1"/>
    <col min="8194" max="8194" width="13" style="7" bestFit="1" customWidth="1"/>
    <col min="8195" max="8195" width="10" style="7" bestFit="1" customWidth="1"/>
    <col min="8196" max="8196" width="13.5703125" style="7" bestFit="1" customWidth="1"/>
    <col min="8197" max="8197" width="11.5703125" style="7" bestFit="1" customWidth="1"/>
    <col min="8198" max="8198" width="10.85546875" style="7" bestFit="1" customWidth="1"/>
    <col min="8199" max="8199" width="10.5703125" style="7" bestFit="1" customWidth="1"/>
    <col min="8200" max="8200" width="12.28515625" style="7" bestFit="1" customWidth="1"/>
    <col min="8201" max="8201" width="12" style="7" bestFit="1" customWidth="1"/>
    <col min="8202" max="8202" width="7.42578125" style="7" bestFit="1" customWidth="1"/>
    <col min="8203" max="8203" width="9.7109375" style="7" customWidth="1"/>
    <col min="8204" max="8204" width="9" style="7" bestFit="1" customWidth="1"/>
    <col min="8205" max="8205" width="14.140625" style="7" customWidth="1"/>
    <col min="8206" max="8448" width="11.42578125" style="7"/>
    <col min="8449" max="8449" width="3.85546875" style="7" customWidth="1"/>
    <col min="8450" max="8450" width="13" style="7" bestFit="1" customWidth="1"/>
    <col min="8451" max="8451" width="10" style="7" bestFit="1" customWidth="1"/>
    <col min="8452" max="8452" width="13.5703125" style="7" bestFit="1" customWidth="1"/>
    <col min="8453" max="8453" width="11.5703125" style="7" bestFit="1" customWidth="1"/>
    <col min="8454" max="8454" width="10.85546875" style="7" bestFit="1" customWidth="1"/>
    <col min="8455" max="8455" width="10.5703125" style="7" bestFit="1" customWidth="1"/>
    <col min="8456" max="8456" width="12.28515625" style="7" bestFit="1" customWidth="1"/>
    <col min="8457" max="8457" width="12" style="7" bestFit="1" customWidth="1"/>
    <col min="8458" max="8458" width="7.42578125" style="7" bestFit="1" customWidth="1"/>
    <col min="8459" max="8459" width="9.7109375" style="7" customWidth="1"/>
    <col min="8460" max="8460" width="9" style="7" bestFit="1" customWidth="1"/>
    <col min="8461" max="8461" width="14.140625" style="7" customWidth="1"/>
    <col min="8462" max="8704" width="11.42578125" style="7"/>
    <col min="8705" max="8705" width="3.85546875" style="7" customWidth="1"/>
    <col min="8706" max="8706" width="13" style="7" bestFit="1" customWidth="1"/>
    <col min="8707" max="8707" width="10" style="7" bestFit="1" customWidth="1"/>
    <col min="8708" max="8708" width="13.5703125" style="7" bestFit="1" customWidth="1"/>
    <col min="8709" max="8709" width="11.5703125" style="7" bestFit="1" customWidth="1"/>
    <col min="8710" max="8710" width="10.85546875" style="7" bestFit="1" customWidth="1"/>
    <col min="8711" max="8711" width="10.5703125" style="7" bestFit="1" customWidth="1"/>
    <col min="8712" max="8712" width="12.28515625" style="7" bestFit="1" customWidth="1"/>
    <col min="8713" max="8713" width="12" style="7" bestFit="1" customWidth="1"/>
    <col min="8714" max="8714" width="7.42578125" style="7" bestFit="1" customWidth="1"/>
    <col min="8715" max="8715" width="9.7109375" style="7" customWidth="1"/>
    <col min="8716" max="8716" width="9" style="7" bestFit="1" customWidth="1"/>
    <col min="8717" max="8717" width="14.140625" style="7" customWidth="1"/>
    <col min="8718" max="8960" width="11.42578125" style="7"/>
    <col min="8961" max="8961" width="3.85546875" style="7" customWidth="1"/>
    <col min="8962" max="8962" width="13" style="7" bestFit="1" customWidth="1"/>
    <col min="8963" max="8963" width="10" style="7" bestFit="1" customWidth="1"/>
    <col min="8964" max="8964" width="13.5703125" style="7" bestFit="1" customWidth="1"/>
    <col min="8965" max="8965" width="11.5703125" style="7" bestFit="1" customWidth="1"/>
    <col min="8966" max="8966" width="10.85546875" style="7" bestFit="1" customWidth="1"/>
    <col min="8967" max="8967" width="10.5703125" style="7" bestFit="1" customWidth="1"/>
    <col min="8968" max="8968" width="12.28515625" style="7" bestFit="1" customWidth="1"/>
    <col min="8969" max="8969" width="12" style="7" bestFit="1" customWidth="1"/>
    <col min="8970" max="8970" width="7.42578125" style="7" bestFit="1" customWidth="1"/>
    <col min="8971" max="8971" width="9.7109375" style="7" customWidth="1"/>
    <col min="8972" max="8972" width="9" style="7" bestFit="1" customWidth="1"/>
    <col min="8973" max="8973" width="14.140625" style="7" customWidth="1"/>
    <col min="8974" max="9216" width="11.42578125" style="7"/>
    <col min="9217" max="9217" width="3.85546875" style="7" customWidth="1"/>
    <col min="9218" max="9218" width="13" style="7" bestFit="1" customWidth="1"/>
    <col min="9219" max="9219" width="10" style="7" bestFit="1" customWidth="1"/>
    <col min="9220" max="9220" width="13.5703125" style="7" bestFit="1" customWidth="1"/>
    <col min="9221" max="9221" width="11.5703125" style="7" bestFit="1" customWidth="1"/>
    <col min="9222" max="9222" width="10.85546875" style="7" bestFit="1" customWidth="1"/>
    <col min="9223" max="9223" width="10.5703125" style="7" bestFit="1" customWidth="1"/>
    <col min="9224" max="9224" width="12.28515625" style="7" bestFit="1" customWidth="1"/>
    <col min="9225" max="9225" width="12" style="7" bestFit="1" customWidth="1"/>
    <col min="9226" max="9226" width="7.42578125" style="7" bestFit="1" customWidth="1"/>
    <col min="9227" max="9227" width="9.7109375" style="7" customWidth="1"/>
    <col min="9228" max="9228" width="9" style="7" bestFit="1" customWidth="1"/>
    <col min="9229" max="9229" width="14.140625" style="7" customWidth="1"/>
    <col min="9230" max="9472" width="11.42578125" style="7"/>
    <col min="9473" max="9473" width="3.85546875" style="7" customWidth="1"/>
    <col min="9474" max="9474" width="13" style="7" bestFit="1" customWidth="1"/>
    <col min="9475" max="9475" width="10" style="7" bestFit="1" customWidth="1"/>
    <col min="9476" max="9476" width="13.5703125" style="7" bestFit="1" customWidth="1"/>
    <col min="9477" max="9477" width="11.5703125" style="7" bestFit="1" customWidth="1"/>
    <col min="9478" max="9478" width="10.85546875" style="7" bestFit="1" customWidth="1"/>
    <col min="9479" max="9479" width="10.5703125" style="7" bestFit="1" customWidth="1"/>
    <col min="9480" max="9480" width="12.28515625" style="7" bestFit="1" customWidth="1"/>
    <col min="9481" max="9481" width="12" style="7" bestFit="1" customWidth="1"/>
    <col min="9482" max="9482" width="7.42578125" style="7" bestFit="1" customWidth="1"/>
    <col min="9483" max="9483" width="9.7109375" style="7" customWidth="1"/>
    <col min="9484" max="9484" width="9" style="7" bestFit="1" customWidth="1"/>
    <col min="9485" max="9485" width="14.140625" style="7" customWidth="1"/>
    <col min="9486" max="9728" width="11.42578125" style="7"/>
    <col min="9729" max="9729" width="3.85546875" style="7" customWidth="1"/>
    <col min="9730" max="9730" width="13" style="7" bestFit="1" customWidth="1"/>
    <col min="9731" max="9731" width="10" style="7" bestFit="1" customWidth="1"/>
    <col min="9732" max="9732" width="13.5703125" style="7" bestFit="1" customWidth="1"/>
    <col min="9733" max="9733" width="11.5703125" style="7" bestFit="1" customWidth="1"/>
    <col min="9734" max="9734" width="10.85546875" style="7" bestFit="1" customWidth="1"/>
    <col min="9735" max="9735" width="10.5703125" style="7" bestFit="1" customWidth="1"/>
    <col min="9736" max="9736" width="12.28515625" style="7" bestFit="1" customWidth="1"/>
    <col min="9737" max="9737" width="12" style="7" bestFit="1" customWidth="1"/>
    <col min="9738" max="9738" width="7.42578125" style="7" bestFit="1" customWidth="1"/>
    <col min="9739" max="9739" width="9.7109375" style="7" customWidth="1"/>
    <col min="9740" max="9740" width="9" style="7" bestFit="1" customWidth="1"/>
    <col min="9741" max="9741" width="14.140625" style="7" customWidth="1"/>
    <col min="9742" max="9984" width="11.42578125" style="7"/>
    <col min="9985" max="9985" width="3.85546875" style="7" customWidth="1"/>
    <col min="9986" max="9986" width="13" style="7" bestFit="1" customWidth="1"/>
    <col min="9987" max="9987" width="10" style="7" bestFit="1" customWidth="1"/>
    <col min="9988" max="9988" width="13.5703125" style="7" bestFit="1" customWidth="1"/>
    <col min="9989" max="9989" width="11.5703125" style="7" bestFit="1" customWidth="1"/>
    <col min="9990" max="9990" width="10.85546875" style="7" bestFit="1" customWidth="1"/>
    <col min="9991" max="9991" width="10.5703125" style="7" bestFit="1" customWidth="1"/>
    <col min="9992" max="9992" width="12.28515625" style="7" bestFit="1" customWidth="1"/>
    <col min="9993" max="9993" width="12" style="7" bestFit="1" customWidth="1"/>
    <col min="9994" max="9994" width="7.42578125" style="7" bestFit="1" customWidth="1"/>
    <col min="9995" max="9995" width="9.7109375" style="7" customWidth="1"/>
    <col min="9996" max="9996" width="9" style="7" bestFit="1" customWidth="1"/>
    <col min="9997" max="9997" width="14.140625" style="7" customWidth="1"/>
    <col min="9998" max="10240" width="11.42578125" style="7"/>
    <col min="10241" max="10241" width="3.85546875" style="7" customWidth="1"/>
    <col min="10242" max="10242" width="13" style="7" bestFit="1" customWidth="1"/>
    <col min="10243" max="10243" width="10" style="7" bestFit="1" customWidth="1"/>
    <col min="10244" max="10244" width="13.5703125" style="7" bestFit="1" customWidth="1"/>
    <col min="10245" max="10245" width="11.5703125" style="7" bestFit="1" customWidth="1"/>
    <col min="10246" max="10246" width="10.85546875" style="7" bestFit="1" customWidth="1"/>
    <col min="10247" max="10247" width="10.5703125" style="7" bestFit="1" customWidth="1"/>
    <col min="10248" max="10248" width="12.28515625" style="7" bestFit="1" customWidth="1"/>
    <col min="10249" max="10249" width="12" style="7" bestFit="1" customWidth="1"/>
    <col min="10250" max="10250" width="7.42578125" style="7" bestFit="1" customWidth="1"/>
    <col min="10251" max="10251" width="9.7109375" style="7" customWidth="1"/>
    <col min="10252" max="10252" width="9" style="7" bestFit="1" customWidth="1"/>
    <col min="10253" max="10253" width="14.140625" style="7" customWidth="1"/>
    <col min="10254" max="10496" width="11.42578125" style="7"/>
    <col min="10497" max="10497" width="3.85546875" style="7" customWidth="1"/>
    <col min="10498" max="10498" width="13" style="7" bestFit="1" customWidth="1"/>
    <col min="10499" max="10499" width="10" style="7" bestFit="1" customWidth="1"/>
    <col min="10500" max="10500" width="13.5703125" style="7" bestFit="1" customWidth="1"/>
    <col min="10501" max="10501" width="11.5703125" style="7" bestFit="1" customWidth="1"/>
    <col min="10502" max="10502" width="10.85546875" style="7" bestFit="1" customWidth="1"/>
    <col min="10503" max="10503" width="10.5703125" style="7" bestFit="1" customWidth="1"/>
    <col min="10504" max="10504" width="12.28515625" style="7" bestFit="1" customWidth="1"/>
    <col min="10505" max="10505" width="12" style="7" bestFit="1" customWidth="1"/>
    <col min="10506" max="10506" width="7.42578125" style="7" bestFit="1" customWidth="1"/>
    <col min="10507" max="10507" width="9.7109375" style="7" customWidth="1"/>
    <col min="10508" max="10508" width="9" style="7" bestFit="1" customWidth="1"/>
    <col min="10509" max="10509" width="14.140625" style="7" customWidth="1"/>
    <col min="10510" max="10752" width="11.42578125" style="7"/>
    <col min="10753" max="10753" width="3.85546875" style="7" customWidth="1"/>
    <col min="10754" max="10754" width="13" style="7" bestFit="1" customWidth="1"/>
    <col min="10755" max="10755" width="10" style="7" bestFit="1" customWidth="1"/>
    <col min="10756" max="10756" width="13.5703125" style="7" bestFit="1" customWidth="1"/>
    <col min="10757" max="10757" width="11.5703125" style="7" bestFit="1" customWidth="1"/>
    <col min="10758" max="10758" width="10.85546875" style="7" bestFit="1" customWidth="1"/>
    <col min="10759" max="10759" width="10.5703125" style="7" bestFit="1" customWidth="1"/>
    <col min="10760" max="10760" width="12.28515625" style="7" bestFit="1" customWidth="1"/>
    <col min="10761" max="10761" width="12" style="7" bestFit="1" customWidth="1"/>
    <col min="10762" max="10762" width="7.42578125" style="7" bestFit="1" customWidth="1"/>
    <col min="10763" max="10763" width="9.7109375" style="7" customWidth="1"/>
    <col min="10764" max="10764" width="9" style="7" bestFit="1" customWidth="1"/>
    <col min="10765" max="10765" width="14.140625" style="7" customWidth="1"/>
    <col min="10766" max="11008" width="11.42578125" style="7"/>
    <col min="11009" max="11009" width="3.85546875" style="7" customWidth="1"/>
    <col min="11010" max="11010" width="13" style="7" bestFit="1" customWidth="1"/>
    <col min="11011" max="11011" width="10" style="7" bestFit="1" customWidth="1"/>
    <col min="11012" max="11012" width="13.5703125" style="7" bestFit="1" customWidth="1"/>
    <col min="11013" max="11013" width="11.5703125" style="7" bestFit="1" customWidth="1"/>
    <col min="11014" max="11014" width="10.85546875" style="7" bestFit="1" customWidth="1"/>
    <col min="11015" max="11015" width="10.5703125" style="7" bestFit="1" customWidth="1"/>
    <col min="11016" max="11016" width="12.28515625" style="7" bestFit="1" customWidth="1"/>
    <col min="11017" max="11017" width="12" style="7" bestFit="1" customWidth="1"/>
    <col min="11018" max="11018" width="7.42578125" style="7" bestFit="1" customWidth="1"/>
    <col min="11019" max="11019" width="9.7109375" style="7" customWidth="1"/>
    <col min="11020" max="11020" width="9" style="7" bestFit="1" customWidth="1"/>
    <col min="11021" max="11021" width="14.140625" style="7" customWidth="1"/>
    <col min="11022" max="11264" width="11.42578125" style="7"/>
    <col min="11265" max="11265" width="3.85546875" style="7" customWidth="1"/>
    <col min="11266" max="11266" width="13" style="7" bestFit="1" customWidth="1"/>
    <col min="11267" max="11267" width="10" style="7" bestFit="1" customWidth="1"/>
    <col min="11268" max="11268" width="13.5703125" style="7" bestFit="1" customWidth="1"/>
    <col min="11269" max="11269" width="11.5703125" style="7" bestFit="1" customWidth="1"/>
    <col min="11270" max="11270" width="10.85546875" style="7" bestFit="1" customWidth="1"/>
    <col min="11271" max="11271" width="10.5703125" style="7" bestFit="1" customWidth="1"/>
    <col min="11272" max="11272" width="12.28515625" style="7" bestFit="1" customWidth="1"/>
    <col min="11273" max="11273" width="12" style="7" bestFit="1" customWidth="1"/>
    <col min="11274" max="11274" width="7.42578125" style="7" bestFit="1" customWidth="1"/>
    <col min="11275" max="11275" width="9.7109375" style="7" customWidth="1"/>
    <col min="11276" max="11276" width="9" style="7" bestFit="1" customWidth="1"/>
    <col min="11277" max="11277" width="14.140625" style="7" customWidth="1"/>
    <col min="11278" max="11520" width="11.42578125" style="7"/>
    <col min="11521" max="11521" width="3.85546875" style="7" customWidth="1"/>
    <col min="11522" max="11522" width="13" style="7" bestFit="1" customWidth="1"/>
    <col min="11523" max="11523" width="10" style="7" bestFit="1" customWidth="1"/>
    <col min="11524" max="11524" width="13.5703125" style="7" bestFit="1" customWidth="1"/>
    <col min="11525" max="11525" width="11.5703125" style="7" bestFit="1" customWidth="1"/>
    <col min="11526" max="11526" width="10.85546875" style="7" bestFit="1" customWidth="1"/>
    <col min="11527" max="11527" width="10.5703125" style="7" bestFit="1" customWidth="1"/>
    <col min="11528" max="11528" width="12.28515625" style="7" bestFit="1" customWidth="1"/>
    <col min="11529" max="11529" width="12" style="7" bestFit="1" customWidth="1"/>
    <col min="11530" max="11530" width="7.42578125" style="7" bestFit="1" customWidth="1"/>
    <col min="11531" max="11531" width="9.7109375" style="7" customWidth="1"/>
    <col min="11532" max="11532" width="9" style="7" bestFit="1" customWidth="1"/>
    <col min="11533" max="11533" width="14.140625" style="7" customWidth="1"/>
    <col min="11534" max="11776" width="11.42578125" style="7"/>
    <col min="11777" max="11777" width="3.85546875" style="7" customWidth="1"/>
    <col min="11778" max="11778" width="13" style="7" bestFit="1" customWidth="1"/>
    <col min="11779" max="11779" width="10" style="7" bestFit="1" customWidth="1"/>
    <col min="11780" max="11780" width="13.5703125" style="7" bestFit="1" customWidth="1"/>
    <col min="11781" max="11781" width="11.5703125" style="7" bestFit="1" customWidth="1"/>
    <col min="11782" max="11782" width="10.85546875" style="7" bestFit="1" customWidth="1"/>
    <col min="11783" max="11783" width="10.5703125" style="7" bestFit="1" customWidth="1"/>
    <col min="11784" max="11784" width="12.28515625" style="7" bestFit="1" customWidth="1"/>
    <col min="11785" max="11785" width="12" style="7" bestFit="1" customWidth="1"/>
    <col min="11786" max="11786" width="7.42578125" style="7" bestFit="1" customWidth="1"/>
    <col min="11787" max="11787" width="9.7109375" style="7" customWidth="1"/>
    <col min="11788" max="11788" width="9" style="7" bestFit="1" customWidth="1"/>
    <col min="11789" max="11789" width="14.140625" style="7" customWidth="1"/>
    <col min="11790" max="12032" width="11.42578125" style="7"/>
    <col min="12033" max="12033" width="3.85546875" style="7" customWidth="1"/>
    <col min="12034" max="12034" width="13" style="7" bestFit="1" customWidth="1"/>
    <col min="12035" max="12035" width="10" style="7" bestFit="1" customWidth="1"/>
    <col min="12036" max="12036" width="13.5703125" style="7" bestFit="1" customWidth="1"/>
    <col min="12037" max="12037" width="11.5703125" style="7" bestFit="1" customWidth="1"/>
    <col min="12038" max="12038" width="10.85546875" style="7" bestFit="1" customWidth="1"/>
    <col min="12039" max="12039" width="10.5703125" style="7" bestFit="1" customWidth="1"/>
    <col min="12040" max="12040" width="12.28515625" style="7" bestFit="1" customWidth="1"/>
    <col min="12041" max="12041" width="12" style="7" bestFit="1" customWidth="1"/>
    <col min="12042" max="12042" width="7.42578125" style="7" bestFit="1" customWidth="1"/>
    <col min="12043" max="12043" width="9.7109375" style="7" customWidth="1"/>
    <col min="12044" max="12044" width="9" style="7" bestFit="1" customWidth="1"/>
    <col min="12045" max="12045" width="14.140625" style="7" customWidth="1"/>
    <col min="12046" max="12288" width="11.42578125" style="7"/>
    <col min="12289" max="12289" width="3.85546875" style="7" customWidth="1"/>
    <col min="12290" max="12290" width="13" style="7" bestFit="1" customWidth="1"/>
    <col min="12291" max="12291" width="10" style="7" bestFit="1" customWidth="1"/>
    <col min="12292" max="12292" width="13.5703125" style="7" bestFit="1" customWidth="1"/>
    <col min="12293" max="12293" width="11.5703125" style="7" bestFit="1" customWidth="1"/>
    <col min="12294" max="12294" width="10.85546875" style="7" bestFit="1" customWidth="1"/>
    <col min="12295" max="12295" width="10.5703125" style="7" bestFit="1" customWidth="1"/>
    <col min="12296" max="12296" width="12.28515625" style="7" bestFit="1" customWidth="1"/>
    <col min="12297" max="12297" width="12" style="7" bestFit="1" customWidth="1"/>
    <col min="12298" max="12298" width="7.42578125" style="7" bestFit="1" customWidth="1"/>
    <col min="12299" max="12299" width="9.7109375" style="7" customWidth="1"/>
    <col min="12300" max="12300" width="9" style="7" bestFit="1" customWidth="1"/>
    <col min="12301" max="12301" width="14.140625" style="7" customWidth="1"/>
    <col min="12302" max="12544" width="11.42578125" style="7"/>
    <col min="12545" max="12545" width="3.85546875" style="7" customWidth="1"/>
    <col min="12546" max="12546" width="13" style="7" bestFit="1" customWidth="1"/>
    <col min="12547" max="12547" width="10" style="7" bestFit="1" customWidth="1"/>
    <col min="12548" max="12548" width="13.5703125" style="7" bestFit="1" customWidth="1"/>
    <col min="12549" max="12549" width="11.5703125" style="7" bestFit="1" customWidth="1"/>
    <col min="12550" max="12550" width="10.85546875" style="7" bestFit="1" customWidth="1"/>
    <col min="12551" max="12551" width="10.5703125" style="7" bestFit="1" customWidth="1"/>
    <col min="12552" max="12552" width="12.28515625" style="7" bestFit="1" customWidth="1"/>
    <col min="12553" max="12553" width="12" style="7" bestFit="1" customWidth="1"/>
    <col min="12554" max="12554" width="7.42578125" style="7" bestFit="1" customWidth="1"/>
    <col min="12555" max="12555" width="9.7109375" style="7" customWidth="1"/>
    <col min="12556" max="12556" width="9" style="7" bestFit="1" customWidth="1"/>
    <col min="12557" max="12557" width="14.140625" style="7" customWidth="1"/>
    <col min="12558" max="12800" width="11.42578125" style="7"/>
    <col min="12801" max="12801" width="3.85546875" style="7" customWidth="1"/>
    <col min="12802" max="12802" width="13" style="7" bestFit="1" customWidth="1"/>
    <col min="12803" max="12803" width="10" style="7" bestFit="1" customWidth="1"/>
    <col min="12804" max="12804" width="13.5703125" style="7" bestFit="1" customWidth="1"/>
    <col min="12805" max="12805" width="11.5703125" style="7" bestFit="1" customWidth="1"/>
    <col min="12806" max="12806" width="10.85546875" style="7" bestFit="1" customWidth="1"/>
    <col min="12807" max="12807" width="10.5703125" style="7" bestFit="1" customWidth="1"/>
    <col min="12808" max="12808" width="12.28515625" style="7" bestFit="1" customWidth="1"/>
    <col min="12809" max="12809" width="12" style="7" bestFit="1" customWidth="1"/>
    <col min="12810" max="12810" width="7.42578125" style="7" bestFit="1" customWidth="1"/>
    <col min="12811" max="12811" width="9.7109375" style="7" customWidth="1"/>
    <col min="12812" max="12812" width="9" style="7" bestFit="1" customWidth="1"/>
    <col min="12813" max="12813" width="14.140625" style="7" customWidth="1"/>
    <col min="12814" max="13056" width="11.42578125" style="7"/>
    <col min="13057" max="13057" width="3.85546875" style="7" customWidth="1"/>
    <col min="13058" max="13058" width="13" style="7" bestFit="1" customWidth="1"/>
    <col min="13059" max="13059" width="10" style="7" bestFit="1" customWidth="1"/>
    <col min="13060" max="13060" width="13.5703125" style="7" bestFit="1" customWidth="1"/>
    <col min="13061" max="13061" width="11.5703125" style="7" bestFit="1" customWidth="1"/>
    <col min="13062" max="13062" width="10.85546875" style="7" bestFit="1" customWidth="1"/>
    <col min="13063" max="13063" width="10.5703125" style="7" bestFit="1" customWidth="1"/>
    <col min="13064" max="13064" width="12.28515625" style="7" bestFit="1" customWidth="1"/>
    <col min="13065" max="13065" width="12" style="7" bestFit="1" customWidth="1"/>
    <col min="13066" max="13066" width="7.42578125" style="7" bestFit="1" customWidth="1"/>
    <col min="13067" max="13067" width="9.7109375" style="7" customWidth="1"/>
    <col min="13068" max="13068" width="9" style="7" bestFit="1" customWidth="1"/>
    <col min="13069" max="13069" width="14.140625" style="7" customWidth="1"/>
    <col min="13070" max="13312" width="11.42578125" style="7"/>
    <col min="13313" max="13313" width="3.85546875" style="7" customWidth="1"/>
    <col min="13314" max="13314" width="13" style="7" bestFit="1" customWidth="1"/>
    <col min="13315" max="13315" width="10" style="7" bestFit="1" customWidth="1"/>
    <col min="13316" max="13316" width="13.5703125" style="7" bestFit="1" customWidth="1"/>
    <col min="13317" max="13317" width="11.5703125" style="7" bestFit="1" customWidth="1"/>
    <col min="13318" max="13318" width="10.85546875" style="7" bestFit="1" customWidth="1"/>
    <col min="13319" max="13319" width="10.5703125" style="7" bestFit="1" customWidth="1"/>
    <col min="13320" max="13320" width="12.28515625" style="7" bestFit="1" customWidth="1"/>
    <col min="13321" max="13321" width="12" style="7" bestFit="1" customWidth="1"/>
    <col min="13322" max="13322" width="7.42578125" style="7" bestFit="1" customWidth="1"/>
    <col min="13323" max="13323" width="9.7109375" style="7" customWidth="1"/>
    <col min="13324" max="13324" width="9" style="7" bestFit="1" customWidth="1"/>
    <col min="13325" max="13325" width="14.140625" style="7" customWidth="1"/>
    <col min="13326" max="13568" width="11.42578125" style="7"/>
    <col min="13569" max="13569" width="3.85546875" style="7" customWidth="1"/>
    <col min="13570" max="13570" width="13" style="7" bestFit="1" customWidth="1"/>
    <col min="13571" max="13571" width="10" style="7" bestFit="1" customWidth="1"/>
    <col min="13572" max="13572" width="13.5703125" style="7" bestFit="1" customWidth="1"/>
    <col min="13573" max="13573" width="11.5703125" style="7" bestFit="1" customWidth="1"/>
    <col min="13574" max="13574" width="10.85546875" style="7" bestFit="1" customWidth="1"/>
    <col min="13575" max="13575" width="10.5703125" style="7" bestFit="1" customWidth="1"/>
    <col min="13576" max="13576" width="12.28515625" style="7" bestFit="1" customWidth="1"/>
    <col min="13577" max="13577" width="12" style="7" bestFit="1" customWidth="1"/>
    <col min="13578" max="13578" width="7.42578125" style="7" bestFit="1" customWidth="1"/>
    <col min="13579" max="13579" width="9.7109375" style="7" customWidth="1"/>
    <col min="13580" max="13580" width="9" style="7" bestFit="1" customWidth="1"/>
    <col min="13581" max="13581" width="14.140625" style="7" customWidth="1"/>
    <col min="13582" max="13824" width="11.42578125" style="7"/>
    <col min="13825" max="13825" width="3.85546875" style="7" customWidth="1"/>
    <col min="13826" max="13826" width="13" style="7" bestFit="1" customWidth="1"/>
    <col min="13827" max="13827" width="10" style="7" bestFit="1" customWidth="1"/>
    <col min="13828" max="13828" width="13.5703125" style="7" bestFit="1" customWidth="1"/>
    <col min="13829" max="13829" width="11.5703125" style="7" bestFit="1" customWidth="1"/>
    <col min="13830" max="13830" width="10.85546875" style="7" bestFit="1" customWidth="1"/>
    <col min="13831" max="13831" width="10.5703125" style="7" bestFit="1" customWidth="1"/>
    <col min="13832" max="13832" width="12.28515625" style="7" bestFit="1" customWidth="1"/>
    <col min="13833" max="13833" width="12" style="7" bestFit="1" customWidth="1"/>
    <col min="13834" max="13834" width="7.42578125" style="7" bestFit="1" customWidth="1"/>
    <col min="13835" max="13835" width="9.7109375" style="7" customWidth="1"/>
    <col min="13836" max="13836" width="9" style="7" bestFit="1" customWidth="1"/>
    <col min="13837" max="13837" width="14.140625" style="7" customWidth="1"/>
    <col min="13838" max="14080" width="11.42578125" style="7"/>
    <col min="14081" max="14081" width="3.85546875" style="7" customWidth="1"/>
    <col min="14082" max="14082" width="13" style="7" bestFit="1" customWidth="1"/>
    <col min="14083" max="14083" width="10" style="7" bestFit="1" customWidth="1"/>
    <col min="14084" max="14084" width="13.5703125" style="7" bestFit="1" customWidth="1"/>
    <col min="14085" max="14085" width="11.5703125" style="7" bestFit="1" customWidth="1"/>
    <col min="14086" max="14086" width="10.85546875" style="7" bestFit="1" customWidth="1"/>
    <col min="14087" max="14087" width="10.5703125" style="7" bestFit="1" customWidth="1"/>
    <col min="14088" max="14088" width="12.28515625" style="7" bestFit="1" customWidth="1"/>
    <col min="14089" max="14089" width="12" style="7" bestFit="1" customWidth="1"/>
    <col min="14090" max="14090" width="7.42578125" style="7" bestFit="1" customWidth="1"/>
    <col min="14091" max="14091" width="9.7109375" style="7" customWidth="1"/>
    <col min="14092" max="14092" width="9" style="7" bestFit="1" customWidth="1"/>
    <col min="14093" max="14093" width="14.140625" style="7" customWidth="1"/>
    <col min="14094" max="14336" width="11.42578125" style="7"/>
    <col min="14337" max="14337" width="3.85546875" style="7" customWidth="1"/>
    <col min="14338" max="14338" width="13" style="7" bestFit="1" customWidth="1"/>
    <col min="14339" max="14339" width="10" style="7" bestFit="1" customWidth="1"/>
    <col min="14340" max="14340" width="13.5703125" style="7" bestFit="1" customWidth="1"/>
    <col min="14341" max="14341" width="11.5703125" style="7" bestFit="1" customWidth="1"/>
    <col min="14342" max="14342" width="10.85546875" style="7" bestFit="1" customWidth="1"/>
    <col min="14343" max="14343" width="10.5703125" style="7" bestFit="1" customWidth="1"/>
    <col min="14344" max="14344" width="12.28515625" style="7" bestFit="1" customWidth="1"/>
    <col min="14345" max="14345" width="12" style="7" bestFit="1" customWidth="1"/>
    <col min="14346" max="14346" width="7.42578125" style="7" bestFit="1" customWidth="1"/>
    <col min="14347" max="14347" width="9.7109375" style="7" customWidth="1"/>
    <col min="14348" max="14348" width="9" style="7" bestFit="1" customWidth="1"/>
    <col min="14349" max="14349" width="14.140625" style="7" customWidth="1"/>
    <col min="14350" max="14592" width="11.42578125" style="7"/>
    <col min="14593" max="14593" width="3.85546875" style="7" customWidth="1"/>
    <col min="14594" max="14594" width="13" style="7" bestFit="1" customWidth="1"/>
    <col min="14595" max="14595" width="10" style="7" bestFit="1" customWidth="1"/>
    <col min="14596" max="14596" width="13.5703125" style="7" bestFit="1" customWidth="1"/>
    <col min="14597" max="14597" width="11.5703125" style="7" bestFit="1" customWidth="1"/>
    <col min="14598" max="14598" width="10.85546875" style="7" bestFit="1" customWidth="1"/>
    <col min="14599" max="14599" width="10.5703125" style="7" bestFit="1" customWidth="1"/>
    <col min="14600" max="14600" width="12.28515625" style="7" bestFit="1" customWidth="1"/>
    <col min="14601" max="14601" width="12" style="7" bestFit="1" customWidth="1"/>
    <col min="14602" max="14602" width="7.42578125" style="7" bestFit="1" customWidth="1"/>
    <col min="14603" max="14603" width="9.7109375" style="7" customWidth="1"/>
    <col min="14604" max="14604" width="9" style="7" bestFit="1" customWidth="1"/>
    <col min="14605" max="14605" width="14.140625" style="7" customWidth="1"/>
    <col min="14606" max="14848" width="11.42578125" style="7"/>
    <col min="14849" max="14849" width="3.85546875" style="7" customWidth="1"/>
    <col min="14850" max="14850" width="13" style="7" bestFit="1" customWidth="1"/>
    <col min="14851" max="14851" width="10" style="7" bestFit="1" customWidth="1"/>
    <col min="14852" max="14852" width="13.5703125" style="7" bestFit="1" customWidth="1"/>
    <col min="14853" max="14853" width="11.5703125" style="7" bestFit="1" customWidth="1"/>
    <col min="14854" max="14854" width="10.85546875" style="7" bestFit="1" customWidth="1"/>
    <col min="14855" max="14855" width="10.5703125" style="7" bestFit="1" customWidth="1"/>
    <col min="14856" max="14856" width="12.28515625" style="7" bestFit="1" customWidth="1"/>
    <col min="14857" max="14857" width="12" style="7" bestFit="1" customWidth="1"/>
    <col min="14858" max="14858" width="7.42578125" style="7" bestFit="1" customWidth="1"/>
    <col min="14859" max="14859" width="9.7109375" style="7" customWidth="1"/>
    <col min="14860" max="14860" width="9" style="7" bestFit="1" customWidth="1"/>
    <col min="14861" max="14861" width="14.140625" style="7" customWidth="1"/>
    <col min="14862" max="15104" width="11.42578125" style="7"/>
    <col min="15105" max="15105" width="3.85546875" style="7" customWidth="1"/>
    <col min="15106" max="15106" width="13" style="7" bestFit="1" customWidth="1"/>
    <col min="15107" max="15107" width="10" style="7" bestFit="1" customWidth="1"/>
    <col min="15108" max="15108" width="13.5703125" style="7" bestFit="1" customWidth="1"/>
    <col min="15109" max="15109" width="11.5703125" style="7" bestFit="1" customWidth="1"/>
    <col min="15110" max="15110" width="10.85546875" style="7" bestFit="1" customWidth="1"/>
    <col min="15111" max="15111" width="10.5703125" style="7" bestFit="1" customWidth="1"/>
    <col min="15112" max="15112" width="12.28515625" style="7" bestFit="1" customWidth="1"/>
    <col min="15113" max="15113" width="12" style="7" bestFit="1" customWidth="1"/>
    <col min="15114" max="15114" width="7.42578125" style="7" bestFit="1" customWidth="1"/>
    <col min="15115" max="15115" width="9.7109375" style="7" customWidth="1"/>
    <col min="15116" max="15116" width="9" style="7" bestFit="1" customWidth="1"/>
    <col min="15117" max="15117" width="14.140625" style="7" customWidth="1"/>
    <col min="15118" max="15360" width="11.42578125" style="7"/>
    <col min="15361" max="15361" width="3.85546875" style="7" customWidth="1"/>
    <col min="15362" max="15362" width="13" style="7" bestFit="1" customWidth="1"/>
    <col min="15363" max="15363" width="10" style="7" bestFit="1" customWidth="1"/>
    <col min="15364" max="15364" width="13.5703125" style="7" bestFit="1" customWidth="1"/>
    <col min="15365" max="15365" width="11.5703125" style="7" bestFit="1" customWidth="1"/>
    <col min="15366" max="15366" width="10.85546875" style="7" bestFit="1" customWidth="1"/>
    <col min="15367" max="15367" width="10.5703125" style="7" bestFit="1" customWidth="1"/>
    <col min="15368" max="15368" width="12.28515625" style="7" bestFit="1" customWidth="1"/>
    <col min="15369" max="15369" width="12" style="7" bestFit="1" customWidth="1"/>
    <col min="15370" max="15370" width="7.42578125" style="7" bestFit="1" customWidth="1"/>
    <col min="15371" max="15371" width="9.7109375" style="7" customWidth="1"/>
    <col min="15372" max="15372" width="9" style="7" bestFit="1" customWidth="1"/>
    <col min="15373" max="15373" width="14.140625" style="7" customWidth="1"/>
    <col min="15374" max="15616" width="11.42578125" style="7"/>
    <col min="15617" max="15617" width="3.85546875" style="7" customWidth="1"/>
    <col min="15618" max="15618" width="13" style="7" bestFit="1" customWidth="1"/>
    <col min="15619" max="15619" width="10" style="7" bestFit="1" customWidth="1"/>
    <col min="15620" max="15620" width="13.5703125" style="7" bestFit="1" customWidth="1"/>
    <col min="15621" max="15621" width="11.5703125" style="7" bestFit="1" customWidth="1"/>
    <col min="15622" max="15622" width="10.85546875" style="7" bestFit="1" customWidth="1"/>
    <col min="15623" max="15623" width="10.5703125" style="7" bestFit="1" customWidth="1"/>
    <col min="15624" max="15624" width="12.28515625" style="7" bestFit="1" customWidth="1"/>
    <col min="15625" max="15625" width="12" style="7" bestFit="1" customWidth="1"/>
    <col min="15626" max="15626" width="7.42578125" style="7" bestFit="1" customWidth="1"/>
    <col min="15627" max="15627" width="9.7109375" style="7" customWidth="1"/>
    <col min="15628" max="15628" width="9" style="7" bestFit="1" customWidth="1"/>
    <col min="15629" max="15629" width="14.140625" style="7" customWidth="1"/>
    <col min="15630" max="15872" width="11.42578125" style="7"/>
    <col min="15873" max="15873" width="3.85546875" style="7" customWidth="1"/>
    <col min="15874" max="15874" width="13" style="7" bestFit="1" customWidth="1"/>
    <col min="15875" max="15875" width="10" style="7" bestFit="1" customWidth="1"/>
    <col min="15876" max="15876" width="13.5703125" style="7" bestFit="1" customWidth="1"/>
    <col min="15877" max="15877" width="11.5703125" style="7" bestFit="1" customWidth="1"/>
    <col min="15878" max="15878" width="10.85546875" style="7" bestFit="1" customWidth="1"/>
    <col min="15879" max="15879" width="10.5703125" style="7" bestFit="1" customWidth="1"/>
    <col min="15880" max="15880" width="12.28515625" style="7" bestFit="1" customWidth="1"/>
    <col min="15881" max="15881" width="12" style="7" bestFit="1" customWidth="1"/>
    <col min="15882" max="15882" width="7.42578125" style="7" bestFit="1" customWidth="1"/>
    <col min="15883" max="15883" width="9.7109375" style="7" customWidth="1"/>
    <col min="15884" max="15884" width="9" style="7" bestFit="1" customWidth="1"/>
    <col min="15885" max="15885" width="14.140625" style="7" customWidth="1"/>
    <col min="15886" max="16128" width="11.42578125" style="7"/>
    <col min="16129" max="16129" width="3.85546875" style="7" customWidth="1"/>
    <col min="16130" max="16130" width="13" style="7" bestFit="1" customWidth="1"/>
    <col min="16131" max="16131" width="10" style="7" bestFit="1" customWidth="1"/>
    <col min="16132" max="16132" width="13.5703125" style="7" bestFit="1" customWidth="1"/>
    <col min="16133" max="16133" width="11.5703125" style="7" bestFit="1" customWidth="1"/>
    <col min="16134" max="16134" width="10.85546875" style="7" bestFit="1" customWidth="1"/>
    <col min="16135" max="16135" width="10.5703125" style="7" bestFit="1" customWidth="1"/>
    <col min="16136" max="16136" width="12.28515625" style="7" bestFit="1" customWidth="1"/>
    <col min="16137" max="16137" width="12" style="7" bestFit="1" customWidth="1"/>
    <col min="16138" max="16138" width="7.42578125" style="7" bestFit="1" customWidth="1"/>
    <col min="16139" max="16139" width="9.7109375" style="7" customWidth="1"/>
    <col min="16140" max="16140" width="9" style="7" bestFit="1" customWidth="1"/>
    <col min="16141" max="16141" width="14.140625" style="7" customWidth="1"/>
    <col min="16142" max="16384" width="11.42578125" style="7"/>
  </cols>
  <sheetData>
    <row r="6" spans="2:12" ht="18.75">
      <c r="F6" s="30" t="s">
        <v>364</v>
      </c>
      <c r="G6" s="30"/>
      <c r="H6" s="30"/>
      <c r="I6" s="30"/>
      <c r="J6" s="30"/>
      <c r="K6" s="30"/>
      <c r="L6" s="30"/>
    </row>
    <row r="10" spans="2:12" ht="12.75" customHeight="1">
      <c r="B10" s="508" t="s">
        <v>61</v>
      </c>
      <c r="C10" s="510" t="s">
        <v>292</v>
      </c>
      <c r="D10" s="507" t="s">
        <v>58</v>
      </c>
      <c r="E10" s="507"/>
      <c r="F10" s="512" t="s">
        <v>294</v>
      </c>
      <c r="G10" s="507" t="s">
        <v>62</v>
      </c>
      <c r="H10" s="507"/>
      <c r="I10" s="507"/>
      <c r="J10" s="507"/>
      <c r="K10" s="507"/>
      <c r="L10" s="510" t="s">
        <v>293</v>
      </c>
    </row>
    <row r="11" spans="2:12">
      <c r="B11" s="509"/>
      <c r="C11" s="511"/>
      <c r="D11" s="376" t="s">
        <v>59</v>
      </c>
      <c r="E11" s="376" t="s">
        <v>60</v>
      </c>
      <c r="F11" s="513"/>
      <c r="G11" s="377" t="s">
        <v>63</v>
      </c>
      <c r="H11" s="377" t="s">
        <v>33</v>
      </c>
      <c r="I11" s="377" t="s">
        <v>64</v>
      </c>
      <c r="J11" s="377" t="s">
        <v>33</v>
      </c>
      <c r="K11" s="377" t="s">
        <v>6</v>
      </c>
      <c r="L11" s="511"/>
    </row>
    <row r="12" spans="2:12"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</row>
    <row r="13" spans="2:12" ht="15">
      <c r="B13" s="145" t="s">
        <v>66</v>
      </c>
      <c r="C13" s="229">
        <v>42020</v>
      </c>
      <c r="D13" s="229">
        <v>1294534</v>
      </c>
      <c r="E13" s="229">
        <v>1134307</v>
      </c>
      <c r="F13" s="215">
        <f t="shared" ref="F13:F19" si="0">E13/D13</f>
        <v>0.87622804808525689</v>
      </c>
      <c r="G13" s="229">
        <v>45956</v>
      </c>
      <c r="H13" s="230">
        <f t="shared" ref="H13:H18" si="1">G13/K13*100%</f>
        <v>0.12326062933836861</v>
      </c>
      <c r="I13" s="228">
        <v>326880</v>
      </c>
      <c r="J13" s="230">
        <f t="shared" ref="J13:J18" si="2">I13/K13*100%</f>
        <v>0.87673937066163143</v>
      </c>
      <c r="K13" s="289">
        <f t="shared" ref="K13:K18" si="3">SUM(I13,G13,)</f>
        <v>372836</v>
      </c>
      <c r="L13" s="231">
        <v>6.42</v>
      </c>
    </row>
    <row r="14" spans="2:12" ht="15">
      <c r="B14" s="145" t="s">
        <v>67</v>
      </c>
      <c r="C14" s="229">
        <v>42115</v>
      </c>
      <c r="D14" s="229">
        <v>1173096</v>
      </c>
      <c r="E14" s="229">
        <v>1067830</v>
      </c>
      <c r="F14" s="215">
        <f t="shared" si="0"/>
        <v>0.91026650845284618</v>
      </c>
      <c r="G14" s="229">
        <v>35202</v>
      </c>
      <c r="H14" s="230">
        <f t="shared" si="1"/>
        <v>9.8361755098733392E-2</v>
      </c>
      <c r="I14" s="229">
        <v>322681</v>
      </c>
      <c r="J14" s="230">
        <f t="shared" si="2"/>
        <v>0.90163824490126665</v>
      </c>
      <c r="K14" s="289">
        <f t="shared" si="3"/>
        <v>357883</v>
      </c>
      <c r="L14" s="231">
        <v>6.33</v>
      </c>
    </row>
    <row r="15" spans="2:12" ht="15">
      <c r="B15" s="145" t="s">
        <v>68</v>
      </c>
      <c r="C15" s="229">
        <v>42154</v>
      </c>
      <c r="D15" s="229">
        <v>1299200</v>
      </c>
      <c r="E15" s="229">
        <v>1115291</v>
      </c>
      <c r="F15" s="215">
        <f t="shared" si="0"/>
        <v>0.85844442733990145</v>
      </c>
      <c r="G15" s="229">
        <v>47349</v>
      </c>
      <c r="H15" s="230">
        <f t="shared" si="1"/>
        <v>0.11840002800651152</v>
      </c>
      <c r="I15" s="229">
        <v>352558</v>
      </c>
      <c r="J15" s="230">
        <f t="shared" si="2"/>
        <v>0.8815999719934885</v>
      </c>
      <c r="K15" s="289">
        <f t="shared" si="3"/>
        <v>399907</v>
      </c>
      <c r="L15" s="231">
        <v>6.08</v>
      </c>
    </row>
    <row r="16" spans="2:12" ht="15">
      <c r="B16" s="145" t="s">
        <v>69</v>
      </c>
      <c r="C16" s="229">
        <v>42212</v>
      </c>
      <c r="D16" s="229">
        <v>1257670</v>
      </c>
      <c r="E16" s="229">
        <v>1116982</v>
      </c>
      <c r="F16" s="215">
        <f t="shared" si="0"/>
        <v>0.88813599751922201</v>
      </c>
      <c r="G16" s="229">
        <v>59055</v>
      </c>
      <c r="H16" s="230">
        <f t="shared" si="1"/>
        <v>0.14863895495903651</v>
      </c>
      <c r="I16" s="229">
        <v>338250</v>
      </c>
      <c r="J16" s="230">
        <f t="shared" si="2"/>
        <v>0.85136104504096344</v>
      </c>
      <c r="K16" s="289">
        <f t="shared" si="3"/>
        <v>397305</v>
      </c>
      <c r="L16" s="231">
        <v>6.18</v>
      </c>
    </row>
    <row r="17" spans="2:12" ht="15">
      <c r="B17" s="145" t="s">
        <v>70</v>
      </c>
      <c r="C17" s="229">
        <v>42232</v>
      </c>
      <c r="D17" s="229">
        <v>1300527</v>
      </c>
      <c r="E17" s="229">
        <v>1116279</v>
      </c>
      <c r="F17" s="215">
        <f t="shared" si="0"/>
        <v>0.85832820079859928</v>
      </c>
      <c r="G17" s="229">
        <v>96401</v>
      </c>
      <c r="H17" s="230">
        <f t="shared" si="1"/>
        <v>0.2181368500369969</v>
      </c>
      <c r="I17" s="229">
        <v>345528</v>
      </c>
      <c r="J17" s="230">
        <f t="shared" si="2"/>
        <v>0.7818631499630031</v>
      </c>
      <c r="K17" s="289">
        <f t="shared" si="3"/>
        <v>441929</v>
      </c>
      <c r="L17" s="231">
        <v>5.5</v>
      </c>
    </row>
    <row r="18" spans="2:12" ht="15">
      <c r="B18" s="145" t="s">
        <v>71</v>
      </c>
      <c r="C18" s="229">
        <v>42568</v>
      </c>
      <c r="D18" s="229">
        <v>1267920</v>
      </c>
      <c r="E18" s="229">
        <v>1059592</v>
      </c>
      <c r="F18" s="215">
        <f t="shared" si="0"/>
        <v>0.83569310366584637</v>
      </c>
      <c r="G18" s="229">
        <v>78566</v>
      </c>
      <c r="H18" s="230">
        <f t="shared" si="1"/>
        <v>0.19330330012621821</v>
      </c>
      <c r="I18" s="229">
        <v>327873</v>
      </c>
      <c r="J18" s="230">
        <f t="shared" si="2"/>
        <v>0.80669669987378179</v>
      </c>
      <c r="K18" s="289">
        <f t="shared" si="3"/>
        <v>406439</v>
      </c>
      <c r="L18" s="231">
        <v>5.9</v>
      </c>
    </row>
    <row r="19" spans="2:12" ht="15">
      <c r="B19" s="145" t="s">
        <v>72</v>
      </c>
      <c r="C19" s="229">
        <v>42565</v>
      </c>
      <c r="D19" s="229">
        <v>1290295</v>
      </c>
      <c r="E19" s="229">
        <v>1150528</v>
      </c>
      <c r="F19" s="215">
        <f t="shared" si="0"/>
        <v>0.89167825962279945</v>
      </c>
      <c r="G19" s="229">
        <v>103934</v>
      </c>
      <c r="H19" s="230">
        <f t="shared" ref="H19:H20" si="4">G19/K19*100%</f>
        <v>0.22258438949591169</v>
      </c>
      <c r="I19" s="229">
        <v>363008</v>
      </c>
      <c r="J19" s="230">
        <f t="shared" ref="J19:J20" si="5">I19/K19*100%</f>
        <v>0.77741561050408825</v>
      </c>
      <c r="K19" s="289">
        <f t="shared" ref="K19" si="6">SUM(I19,G19,)</f>
        <v>466942</v>
      </c>
      <c r="L19" s="231">
        <v>5.88</v>
      </c>
    </row>
    <row r="20" spans="2:12" ht="15">
      <c r="B20" s="145" t="s">
        <v>52</v>
      </c>
      <c r="C20" s="229">
        <v>42565</v>
      </c>
      <c r="D20" s="229">
        <v>1310196</v>
      </c>
      <c r="E20" s="229">
        <v>1071269</v>
      </c>
      <c r="F20" s="215">
        <f>E20/D20</f>
        <v>0.81764026145706448</v>
      </c>
      <c r="G20" s="229">
        <v>97872</v>
      </c>
      <c r="H20" s="230">
        <f t="shared" si="4"/>
        <v>0.23589184915956057</v>
      </c>
      <c r="I20" s="229">
        <v>317030</v>
      </c>
      <c r="J20" s="230">
        <f t="shared" si="5"/>
        <v>0.76410815084043948</v>
      </c>
      <c r="K20" s="289">
        <f>SUM(I20,G20,)</f>
        <v>414902</v>
      </c>
      <c r="L20" s="231">
        <v>5.9</v>
      </c>
    </row>
    <row r="21" spans="2:12" ht="15">
      <c r="B21" s="145" t="s">
        <v>53</v>
      </c>
      <c r="C21" s="229">
        <v>42539</v>
      </c>
      <c r="D21" s="229">
        <v>1243212</v>
      </c>
      <c r="E21" s="229">
        <v>830455</v>
      </c>
      <c r="F21" s="215">
        <f>E21/D21</f>
        <v>0.66799146082888516</v>
      </c>
      <c r="G21" s="229">
        <v>70699</v>
      </c>
      <c r="H21" s="230">
        <f>G21/K21*100%</f>
        <v>0.22973763396135674</v>
      </c>
      <c r="I21" s="229">
        <v>237039</v>
      </c>
      <c r="J21" s="230">
        <f t="shared" ref="J21:J22" si="7">I21/K21*100%</f>
        <v>0.77026236603864329</v>
      </c>
      <c r="K21" s="289">
        <f>SUM(I21,G21,)</f>
        <v>307738</v>
      </c>
      <c r="L21" s="231">
        <v>5.56</v>
      </c>
    </row>
    <row r="22" spans="2:12" ht="15">
      <c r="B22" s="145" t="s">
        <v>44</v>
      </c>
      <c r="C22" s="229">
        <v>41839</v>
      </c>
      <c r="D22" s="229">
        <v>1290546</v>
      </c>
      <c r="E22" s="229">
        <v>906865</v>
      </c>
      <c r="F22" s="215">
        <f>E22/D22</f>
        <v>0.70269870271962409</v>
      </c>
      <c r="G22" s="229">
        <v>79004</v>
      </c>
      <c r="H22" s="230">
        <f>G22/K22*100%</f>
        <v>0.23122151948747516</v>
      </c>
      <c r="I22" s="229">
        <v>262677</v>
      </c>
      <c r="J22" s="230">
        <f t="shared" si="7"/>
        <v>0.76877848051252484</v>
      </c>
      <c r="K22" s="289">
        <f>SUM(I22,G22,)</f>
        <v>341681</v>
      </c>
      <c r="L22" s="231">
        <v>5.52</v>
      </c>
    </row>
    <row r="23" spans="2:12" ht="15">
      <c r="B23" s="145" t="s">
        <v>45</v>
      </c>
      <c r="C23" s="229">
        <v>42589</v>
      </c>
      <c r="D23" s="229">
        <v>1267384</v>
      </c>
      <c r="E23" s="229">
        <v>1030476</v>
      </c>
      <c r="F23" s="215">
        <f>E23/D23</f>
        <v>0.81307322800350956</v>
      </c>
      <c r="G23" s="229">
        <v>65209</v>
      </c>
      <c r="H23" s="230">
        <f>G23/K23*100%</f>
        <v>0.17450772598575229</v>
      </c>
      <c r="I23" s="229">
        <v>308465</v>
      </c>
      <c r="J23" s="230">
        <f>I23/K23*100%</f>
        <v>0.82549227401424774</v>
      </c>
      <c r="K23" s="289">
        <f>SUM(I23,G23,)</f>
        <v>373674</v>
      </c>
      <c r="L23" s="231">
        <v>5.83</v>
      </c>
    </row>
    <row r="24" spans="2:12" ht="15">
      <c r="B24" s="145" t="s">
        <v>51</v>
      </c>
      <c r="C24" s="139"/>
      <c r="D24" s="229"/>
      <c r="E24" s="229"/>
      <c r="F24" s="230"/>
      <c r="G24" s="229"/>
      <c r="H24" s="230"/>
      <c r="I24" s="229"/>
      <c r="J24" s="230"/>
      <c r="K24" s="229"/>
      <c r="L24" s="231"/>
    </row>
    <row r="25" spans="2:12">
      <c r="B25" s="31"/>
      <c r="C25" s="31"/>
      <c r="D25" s="31"/>
      <c r="E25" s="31"/>
      <c r="F25" s="32"/>
      <c r="G25" s="31"/>
      <c r="H25" s="33"/>
      <c r="I25" s="31"/>
      <c r="J25" s="33"/>
      <c r="K25" s="31"/>
      <c r="L25" s="34"/>
    </row>
    <row r="26" spans="2:12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2:12">
      <c r="B27" s="505" t="s">
        <v>125</v>
      </c>
      <c r="C27" s="506"/>
      <c r="D27" s="506"/>
      <c r="E27" s="506"/>
      <c r="F27" s="506"/>
      <c r="G27" s="506"/>
      <c r="H27" s="506"/>
      <c r="I27" s="506"/>
      <c r="J27" s="506"/>
      <c r="K27" s="506"/>
      <c r="L27" s="506"/>
    </row>
    <row r="28" spans="2:12">
      <c r="B28" s="35"/>
      <c r="C28" s="9"/>
      <c r="D28" s="9"/>
      <c r="E28" s="9"/>
      <c r="F28" s="31"/>
      <c r="G28" s="31"/>
      <c r="H28" s="31"/>
      <c r="I28" s="31"/>
      <c r="J28" s="31"/>
      <c r="K28" s="31"/>
      <c r="L28" s="9"/>
    </row>
    <row r="29" spans="2:12" ht="15">
      <c r="B29" s="145" t="s">
        <v>126</v>
      </c>
      <c r="C29" s="229">
        <f>SUM(C14)</f>
        <v>42115</v>
      </c>
      <c r="D29" s="229">
        <f>SUM(D13:D14)</f>
        <v>2467630</v>
      </c>
      <c r="E29" s="229">
        <f>SUM(E13:E14)</f>
        <v>2202137</v>
      </c>
      <c r="F29" s="215">
        <f t="shared" ref="F29:F34" si="8">E29/D29</f>
        <v>0.89240972106839356</v>
      </c>
      <c r="G29" s="229">
        <f>SUM(G13:G14)</f>
        <v>81158</v>
      </c>
      <c r="H29" s="230">
        <f t="shared" ref="H29:H34" si="9">G29/K29*100%</f>
        <v>0.11106595011214981</v>
      </c>
      <c r="I29" s="229">
        <f>SUM(I13:I14)</f>
        <v>649561</v>
      </c>
      <c r="J29" s="230">
        <f t="shared" ref="J29:J34" si="10">I29/K29*100%</f>
        <v>0.88893404988785019</v>
      </c>
      <c r="K29" s="289">
        <f t="shared" ref="K29:K33" si="11">SUM(I29,G29,)</f>
        <v>730719</v>
      </c>
      <c r="L29" s="290">
        <f>AVERAGE(L13:L14)</f>
        <v>6.375</v>
      </c>
    </row>
    <row r="30" spans="2:12" ht="15">
      <c r="B30" s="145" t="s">
        <v>127</v>
      </c>
      <c r="C30" s="229">
        <v>42154</v>
      </c>
      <c r="D30" s="229">
        <f>SUM(D13:D15)</f>
        <v>3766830</v>
      </c>
      <c r="E30" s="229">
        <f>SUM(E13:E15)</f>
        <v>3317428</v>
      </c>
      <c r="F30" s="215">
        <f t="shared" si="8"/>
        <v>0.88069490791992211</v>
      </c>
      <c r="G30" s="229">
        <f>SUM(G13:G15)</f>
        <v>128507</v>
      </c>
      <c r="H30" s="230">
        <f t="shared" si="9"/>
        <v>0.11366004319730839</v>
      </c>
      <c r="I30" s="229">
        <f>SUM(I13:I15)</f>
        <v>1002119</v>
      </c>
      <c r="J30" s="230">
        <f t="shared" si="10"/>
        <v>0.88633995680269162</v>
      </c>
      <c r="K30" s="289">
        <f t="shared" si="11"/>
        <v>1130626</v>
      </c>
      <c r="L30" s="290">
        <f>AVERAGE(L13:L15)</f>
        <v>6.2766666666666664</v>
      </c>
    </row>
    <row r="31" spans="2:12" ht="15">
      <c r="B31" s="145" t="s">
        <v>128</v>
      </c>
      <c r="C31" s="229">
        <v>42212</v>
      </c>
      <c r="D31" s="229">
        <f>SUM(D13:D16)</f>
        <v>5024500</v>
      </c>
      <c r="E31" s="229">
        <f>SUM(E13:E16)</f>
        <v>4434410</v>
      </c>
      <c r="F31" s="215">
        <f t="shared" si="8"/>
        <v>0.88255746840481641</v>
      </c>
      <c r="G31" s="229">
        <f>SUM(G13:G16)</f>
        <v>187562</v>
      </c>
      <c r="H31" s="230">
        <f t="shared" si="9"/>
        <v>0.122755543280423</v>
      </c>
      <c r="I31" s="229">
        <f>SUM(I13:I16)</f>
        <v>1340369</v>
      </c>
      <c r="J31" s="230">
        <f t="shared" si="10"/>
        <v>0.87724445671957696</v>
      </c>
      <c r="K31" s="289">
        <f t="shared" si="11"/>
        <v>1527931</v>
      </c>
      <c r="L31" s="290">
        <f>AVERAGE(L13:L16)</f>
        <v>6.2524999999999995</v>
      </c>
    </row>
    <row r="32" spans="2:12" ht="15">
      <c r="B32" s="145" t="s">
        <v>129</v>
      </c>
      <c r="C32" s="229">
        <v>42232</v>
      </c>
      <c r="D32" s="229">
        <f>SUM(D13:D17)</f>
        <v>6325027</v>
      </c>
      <c r="E32" s="229">
        <f>SUM(E13:E17)</f>
        <v>5550689</v>
      </c>
      <c r="F32" s="215">
        <f t="shared" si="8"/>
        <v>0.87757554236527369</v>
      </c>
      <c r="G32" s="229">
        <f>SUM(G13:G17)</f>
        <v>283963</v>
      </c>
      <c r="H32" s="230">
        <f t="shared" si="9"/>
        <v>0.14415389926187647</v>
      </c>
      <c r="I32" s="229">
        <f>SUM(I13:I17)</f>
        <v>1685897</v>
      </c>
      <c r="J32" s="230">
        <f t="shared" si="10"/>
        <v>0.85584610073812351</v>
      </c>
      <c r="K32" s="289">
        <f t="shared" si="11"/>
        <v>1969860</v>
      </c>
      <c r="L32" s="290">
        <f>AVERAGE(L13:L17)</f>
        <v>6.1019999999999994</v>
      </c>
    </row>
    <row r="33" spans="2:12" ht="15">
      <c r="B33" s="145" t="s">
        <v>130</v>
      </c>
      <c r="C33" s="229">
        <v>42568</v>
      </c>
      <c r="D33" s="229">
        <f>SUM(D13:D18)</f>
        <v>7592947</v>
      </c>
      <c r="E33" s="229">
        <f>SUM(E13:E18)</f>
        <v>6610281</v>
      </c>
      <c r="F33" s="215">
        <f t="shared" si="8"/>
        <v>0.87058173855289656</v>
      </c>
      <c r="G33" s="229">
        <f>SUM(G13:G18)</f>
        <v>362529</v>
      </c>
      <c r="H33" s="230">
        <f t="shared" si="9"/>
        <v>0.15256034699337079</v>
      </c>
      <c r="I33" s="229">
        <f>SUM(I13:I18)</f>
        <v>2013770</v>
      </c>
      <c r="J33" s="230">
        <f t="shared" si="10"/>
        <v>0.84743965300662927</v>
      </c>
      <c r="K33" s="289">
        <f t="shared" si="11"/>
        <v>2376299</v>
      </c>
      <c r="L33" s="290">
        <f>AVERAGE(L13:L18)</f>
        <v>6.0683333333333325</v>
      </c>
    </row>
    <row r="34" spans="2:12" ht="15">
      <c r="B34" s="145" t="s">
        <v>131</v>
      </c>
      <c r="C34" s="229">
        <v>42565</v>
      </c>
      <c r="D34" s="229">
        <f>SUM(D13:D19)</f>
        <v>8883242</v>
      </c>
      <c r="E34" s="229">
        <f>SUM(E13:E19)</f>
        <v>7760809</v>
      </c>
      <c r="F34" s="215">
        <f t="shared" si="8"/>
        <v>0.87364601797406849</v>
      </c>
      <c r="G34" s="229">
        <f>SUM(G13:G19)</f>
        <v>466463</v>
      </c>
      <c r="H34" s="230">
        <f t="shared" si="9"/>
        <v>0.16406031004758304</v>
      </c>
      <c r="I34" s="229">
        <f>SUM(I13:I19)</f>
        <v>2376778</v>
      </c>
      <c r="J34" s="230">
        <f t="shared" si="10"/>
        <v>0.83593968995241696</v>
      </c>
      <c r="K34" s="289">
        <f>SUM(I34,G34,)</f>
        <v>2843241</v>
      </c>
      <c r="L34" s="290">
        <f>AVERAGE(L13:L19)</f>
        <v>6.0414285714285709</v>
      </c>
    </row>
    <row r="35" spans="2:12" ht="15">
      <c r="B35" s="145" t="s">
        <v>132</v>
      </c>
      <c r="C35" s="229">
        <v>42565</v>
      </c>
      <c r="D35" s="229">
        <f>SUM(D13:D20)</f>
        <v>10193438</v>
      </c>
      <c r="E35" s="229">
        <f>SUM(E13:E20)</f>
        <v>8832078</v>
      </c>
      <c r="F35" s="215">
        <f>E35/D35</f>
        <v>0.86644741450333052</v>
      </c>
      <c r="G35" s="229">
        <f>SUM(G13:G20)</f>
        <v>564335</v>
      </c>
      <c r="H35" s="230">
        <f>G35/K35*100%</f>
        <v>0.1732075602574841</v>
      </c>
      <c r="I35" s="229">
        <f>SUM(I13:I20)</f>
        <v>2693808</v>
      </c>
      <c r="J35" s="230">
        <f t="shared" ref="J35" si="12">I35/K35*100%</f>
        <v>0.82679243974251593</v>
      </c>
      <c r="K35" s="289">
        <f>SUM(I35,G35,)</f>
        <v>3258143</v>
      </c>
      <c r="L35" s="290">
        <f>AVERAGE(L13:L20)</f>
        <v>6.0237499999999997</v>
      </c>
    </row>
    <row r="36" spans="2:12" ht="15">
      <c r="B36" s="145" t="s">
        <v>133</v>
      </c>
      <c r="C36" s="229">
        <v>42539</v>
      </c>
      <c r="D36" s="229">
        <f>SUM(D13:D21)</f>
        <v>11436650</v>
      </c>
      <c r="E36" s="229">
        <f>SUM(E13:E21)</f>
        <v>9662533</v>
      </c>
      <c r="F36" s="215">
        <f>E36/D36</f>
        <v>0.84487441689655629</v>
      </c>
      <c r="G36" s="229">
        <f>SUM(G13:G21)</f>
        <v>635034</v>
      </c>
      <c r="H36" s="230">
        <f>G36/K36*100%</f>
        <v>0.17808614477039475</v>
      </c>
      <c r="I36" s="229">
        <f>SUM(I13:I21)</f>
        <v>2930847</v>
      </c>
      <c r="J36" s="230">
        <f t="shared" ref="J36" si="13">I36/K36*100%</f>
        <v>0.82191385522960525</v>
      </c>
      <c r="K36" s="289">
        <f>SUM(I36,G36,)</f>
        <v>3565881</v>
      </c>
      <c r="L36" s="290">
        <f>AVERAGE(L13:L21)</f>
        <v>5.9722222222222223</v>
      </c>
    </row>
    <row r="37" spans="2:12" ht="15">
      <c r="B37" s="145" t="s">
        <v>134</v>
      </c>
      <c r="C37" s="229">
        <v>41839</v>
      </c>
      <c r="D37" s="229">
        <f>SUM(D13:D22)</f>
        <v>12727196</v>
      </c>
      <c r="E37" s="229">
        <f>SUM(E13:E22)</f>
        <v>10569398</v>
      </c>
      <c r="F37" s="215">
        <f>E37/D37</f>
        <v>0.83045770647360184</v>
      </c>
      <c r="G37" s="229">
        <f>SUM(G13:G22)</f>
        <v>714038</v>
      </c>
      <c r="H37" s="230">
        <f>G37/K37*100%</f>
        <v>0.18273235331902604</v>
      </c>
      <c r="I37" s="229">
        <f>SUM(I13:I22)</f>
        <v>3193524</v>
      </c>
      <c r="J37" s="230">
        <f t="shared" ref="J37" si="14">I37/K37*100%</f>
        <v>0.81726764668097396</v>
      </c>
      <c r="K37" s="289">
        <f>SUM(I37,G37,)</f>
        <v>3907562</v>
      </c>
      <c r="L37" s="290">
        <f>AVERAGE(L13:L22)</f>
        <v>5.9269999999999996</v>
      </c>
    </row>
    <row r="38" spans="2:12" ht="15">
      <c r="B38" s="145" t="s">
        <v>135</v>
      </c>
      <c r="C38" s="229">
        <v>42589</v>
      </c>
      <c r="D38" s="229">
        <f>SUM(D13:D23)</f>
        <v>13994580</v>
      </c>
      <c r="E38" s="229">
        <f>SUM(E13:E23)</f>
        <v>11599874</v>
      </c>
      <c r="F38" s="215">
        <f>E38/D38</f>
        <v>0.82888332483004135</v>
      </c>
      <c r="G38" s="229">
        <f>SUM(G13:G23)</f>
        <v>779247</v>
      </c>
      <c r="H38" s="230">
        <f>G38/K38*100%</f>
        <v>0.18201449301089687</v>
      </c>
      <c r="I38" s="229">
        <f>SUM(I13:I23)</f>
        <v>3501989</v>
      </c>
      <c r="J38" s="230">
        <f t="shared" ref="J38" si="15">I38/K38*100%</f>
        <v>0.81798550698910311</v>
      </c>
      <c r="K38" s="289">
        <f>SUM(I38,G38,)</f>
        <v>4281236</v>
      </c>
      <c r="L38" s="231">
        <v>5.92</v>
      </c>
    </row>
    <row r="39" spans="2:12" ht="15">
      <c r="B39" s="145" t="s">
        <v>136</v>
      </c>
      <c r="C39" s="229"/>
      <c r="D39" s="229"/>
      <c r="E39" s="229"/>
      <c r="F39" s="230"/>
      <c r="G39" s="229"/>
      <c r="H39" s="230"/>
      <c r="I39" s="229"/>
      <c r="J39" s="230"/>
      <c r="K39" s="229"/>
      <c r="L39" s="231"/>
    </row>
    <row r="40" spans="2:12">
      <c r="L40" s="5"/>
    </row>
  </sheetData>
  <mergeCells count="7">
    <mergeCell ref="B27:L27"/>
    <mergeCell ref="D10:E10"/>
    <mergeCell ref="G10:K10"/>
    <mergeCell ref="B10:B11"/>
    <mergeCell ref="C10:C11"/>
    <mergeCell ref="L10:L11"/>
    <mergeCell ref="F10:F11"/>
  </mergeCells>
  <phoneticPr fontId="0" type="noConversion"/>
  <pageMargins left="0.47244094488188981" right="0.35433070866141736" top="0.15748031496062992" bottom="0" header="0" footer="0.55118110236220474"/>
  <pageSetup orientation="landscape" r:id="rId1"/>
  <headerFooter alignWithMargins="0">
    <oddFooter>&amp;CBARÓMETRO TURÍSTICO DE LA RIVIERA MAYA
FIDEICOMISO DE PROMOCIÓN TURÍSTICA DE LA RIVIERA MAYA&amp;R5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A1:AG71"/>
  <sheetViews>
    <sheetView showGridLines="0" zoomScale="93" zoomScaleNormal="93" workbookViewId="0">
      <selection activeCell="K5" sqref="K5"/>
    </sheetView>
  </sheetViews>
  <sheetFormatPr baseColWidth="10" defaultRowHeight="12.75"/>
  <cols>
    <col min="1" max="1" width="32.7109375" style="113" customWidth="1"/>
    <col min="2" max="31" width="8.7109375" customWidth="1"/>
    <col min="32" max="32" width="8.7109375" hidden="1" customWidth="1"/>
  </cols>
  <sheetData>
    <row r="1" spans="1:33" ht="26.25">
      <c r="P1" s="124" t="s">
        <v>302</v>
      </c>
    </row>
    <row r="2" spans="1:33" s="114" customFormat="1" ht="24" customHeight="1">
      <c r="F2" s="115"/>
      <c r="G2" s="115"/>
      <c r="H2" s="115"/>
      <c r="P2" s="124" t="s">
        <v>284</v>
      </c>
    </row>
    <row r="3" spans="1:33" s="116" customFormat="1" ht="20.25" customHeight="1">
      <c r="F3" s="117"/>
      <c r="G3" s="117"/>
      <c r="H3" s="117"/>
      <c r="P3" s="469" t="s">
        <v>410</v>
      </c>
    </row>
    <row r="4" spans="1:33" s="114" customFormat="1" ht="12.75" customHeight="1">
      <c r="F4" s="115"/>
      <c r="G4" s="115"/>
      <c r="H4" s="115"/>
    </row>
    <row r="5" spans="1:33" s="116" customFormat="1" ht="20.25" customHeight="1">
      <c r="E5" s="117"/>
      <c r="F5" s="117"/>
      <c r="G5" s="117"/>
      <c r="H5" s="117"/>
      <c r="I5" s="117"/>
      <c r="Q5" s="470"/>
    </row>
    <row r="6" spans="1:33" s="128" customFormat="1" ht="16.5" thickBot="1">
      <c r="A6" s="127"/>
      <c r="B6" s="350" t="s">
        <v>403</v>
      </c>
      <c r="C6" s="350" t="s">
        <v>404</v>
      </c>
      <c r="D6" s="350" t="s">
        <v>398</v>
      </c>
      <c r="E6" s="350" t="s">
        <v>399</v>
      </c>
      <c r="F6" s="350" t="s">
        <v>400</v>
      </c>
      <c r="G6" s="350" t="s">
        <v>401</v>
      </c>
      <c r="H6" s="350" t="s">
        <v>402</v>
      </c>
      <c r="I6" s="350" t="s">
        <v>403</v>
      </c>
      <c r="J6" s="350" t="s">
        <v>404</v>
      </c>
      <c r="K6" s="350" t="s">
        <v>398</v>
      </c>
      <c r="L6" s="350" t="s">
        <v>399</v>
      </c>
      <c r="M6" s="350" t="s">
        <v>400</v>
      </c>
      <c r="N6" s="350" t="s">
        <v>401</v>
      </c>
      <c r="O6" s="350" t="s">
        <v>402</v>
      </c>
      <c r="P6" s="350" t="s">
        <v>403</v>
      </c>
      <c r="Q6" s="350" t="s">
        <v>404</v>
      </c>
      <c r="R6" s="350" t="s">
        <v>398</v>
      </c>
      <c r="S6" s="350" t="s">
        <v>399</v>
      </c>
      <c r="T6" s="350" t="s">
        <v>400</v>
      </c>
      <c r="U6" s="350" t="s">
        <v>401</v>
      </c>
      <c r="V6" s="350" t="s">
        <v>402</v>
      </c>
      <c r="W6" s="350" t="s">
        <v>403</v>
      </c>
      <c r="X6" s="350" t="s">
        <v>404</v>
      </c>
      <c r="Y6" s="350" t="s">
        <v>398</v>
      </c>
      <c r="Z6" s="350" t="s">
        <v>399</v>
      </c>
      <c r="AA6" s="350" t="s">
        <v>400</v>
      </c>
      <c r="AB6" s="350" t="s">
        <v>401</v>
      </c>
      <c r="AC6" s="350" t="s">
        <v>402</v>
      </c>
      <c r="AD6" s="350" t="s">
        <v>403</v>
      </c>
      <c r="AE6" s="350" t="s">
        <v>404</v>
      </c>
      <c r="AF6" s="350" t="s">
        <v>402</v>
      </c>
      <c r="AG6" s="218"/>
    </row>
    <row r="7" spans="1:33" s="129" customFormat="1" ht="17.25" thickTop="1" thickBot="1">
      <c r="A7" s="219" t="s">
        <v>285</v>
      </c>
      <c r="B7" s="246">
        <v>1</v>
      </c>
      <c r="C7" s="246">
        <v>2</v>
      </c>
      <c r="D7" s="246">
        <v>3</v>
      </c>
      <c r="E7" s="246">
        <v>4</v>
      </c>
      <c r="F7" s="246">
        <v>5</v>
      </c>
      <c r="G7" s="246">
        <v>6</v>
      </c>
      <c r="H7" s="246">
        <v>7</v>
      </c>
      <c r="I7" s="246">
        <v>8</v>
      </c>
      <c r="J7" s="246">
        <v>9</v>
      </c>
      <c r="K7" s="246">
        <v>10</v>
      </c>
      <c r="L7" s="246">
        <v>11</v>
      </c>
      <c r="M7" s="246">
        <v>12</v>
      </c>
      <c r="N7" s="246">
        <v>13</v>
      </c>
      <c r="O7" s="246">
        <v>14</v>
      </c>
      <c r="P7" s="246">
        <v>15</v>
      </c>
      <c r="Q7" s="246">
        <v>16</v>
      </c>
      <c r="R7" s="246">
        <v>17</v>
      </c>
      <c r="S7" s="246">
        <v>18</v>
      </c>
      <c r="T7" s="246">
        <v>19</v>
      </c>
      <c r="U7" s="246">
        <v>20</v>
      </c>
      <c r="V7" s="246">
        <v>21</v>
      </c>
      <c r="W7" s="246">
        <v>22</v>
      </c>
      <c r="X7" s="246">
        <v>23</v>
      </c>
      <c r="Y7" s="246">
        <v>24</v>
      </c>
      <c r="Z7" s="246">
        <v>25</v>
      </c>
      <c r="AA7" s="246">
        <v>26</v>
      </c>
      <c r="AB7" s="246">
        <v>27</v>
      </c>
      <c r="AC7" s="246">
        <v>28</v>
      </c>
      <c r="AD7" s="246">
        <v>29</v>
      </c>
      <c r="AE7" s="246">
        <v>30</v>
      </c>
      <c r="AF7" s="246">
        <v>31</v>
      </c>
      <c r="AG7" s="340" t="s">
        <v>65</v>
      </c>
    </row>
    <row r="8" spans="1:33" s="128" customFormat="1" ht="16.5" thickTop="1">
      <c r="A8" s="247" t="s">
        <v>286</v>
      </c>
      <c r="B8" s="291">
        <v>0.73119999999999996</v>
      </c>
      <c r="C8" s="292">
        <v>0.66220000000000001</v>
      </c>
      <c r="D8" s="291">
        <v>0.63929999999999998</v>
      </c>
      <c r="E8" s="292">
        <v>0.65359999999999996</v>
      </c>
      <c r="F8" s="291">
        <v>0.6915</v>
      </c>
      <c r="G8" s="292">
        <v>0.75660000000000005</v>
      </c>
      <c r="H8" s="291">
        <v>0.80559999999999998</v>
      </c>
      <c r="I8" s="292">
        <v>0.82179999999999997</v>
      </c>
      <c r="J8" s="291">
        <v>0.7944</v>
      </c>
      <c r="K8" s="292">
        <v>0.77729999999999999</v>
      </c>
      <c r="L8" s="291">
        <v>0.7903</v>
      </c>
      <c r="M8" s="292">
        <v>0.81579999999999997</v>
      </c>
      <c r="N8" s="291">
        <v>0.8286</v>
      </c>
      <c r="O8" s="292">
        <v>0.88239999999999996</v>
      </c>
      <c r="P8" s="291">
        <v>0.89419999999999999</v>
      </c>
      <c r="Q8" s="292">
        <v>0.86509999999999998</v>
      </c>
      <c r="R8" s="291">
        <v>0.7964</v>
      </c>
      <c r="S8" s="292">
        <v>0.76949999999999996</v>
      </c>
      <c r="T8" s="291">
        <v>0.77700000000000002</v>
      </c>
      <c r="U8" s="292">
        <v>0.8196</v>
      </c>
      <c r="V8" s="291">
        <v>0.84730000000000005</v>
      </c>
      <c r="W8" s="292">
        <v>0.87060000000000004</v>
      </c>
      <c r="X8" s="291">
        <v>0.84419999999999995</v>
      </c>
      <c r="Y8" s="292">
        <v>0.84240000000000004</v>
      </c>
      <c r="Z8" s="291">
        <v>0.85709999999999997</v>
      </c>
      <c r="AA8" s="292">
        <v>0.87450000000000006</v>
      </c>
      <c r="AB8" s="291">
        <v>0.89249999999999996</v>
      </c>
      <c r="AC8" s="292">
        <v>0.8851</v>
      </c>
      <c r="AD8" s="291">
        <v>0.83699999999999997</v>
      </c>
      <c r="AE8" s="291">
        <v>0.76600000000000001</v>
      </c>
      <c r="AF8" s="291"/>
      <c r="AG8" s="351">
        <f>'RESUMEN NOVIEMBRE'!D13</f>
        <v>0.81307322800350956</v>
      </c>
    </row>
    <row r="9" spans="1:33" s="128" customFormat="1" ht="15.75">
      <c r="A9" s="248" t="s">
        <v>287</v>
      </c>
      <c r="B9" s="293">
        <v>0.83630000000000004</v>
      </c>
      <c r="C9" s="294">
        <v>0.80769999999999997</v>
      </c>
      <c r="D9" s="293">
        <v>0.77569999999999995</v>
      </c>
      <c r="E9" s="294">
        <v>0.77869999999999995</v>
      </c>
      <c r="F9" s="293">
        <v>0.76770000000000005</v>
      </c>
      <c r="G9" s="294">
        <v>0.82169999999999999</v>
      </c>
      <c r="H9" s="293">
        <v>0.8296</v>
      </c>
      <c r="I9" s="294">
        <v>0.8639</v>
      </c>
      <c r="J9" s="293">
        <v>0.88249999999999995</v>
      </c>
      <c r="K9" s="294">
        <v>0.89280000000000004</v>
      </c>
      <c r="L9" s="293">
        <v>0.91949999999999998</v>
      </c>
      <c r="M9" s="294">
        <v>0.93179999999999996</v>
      </c>
      <c r="N9" s="293">
        <v>0.94340000000000002</v>
      </c>
      <c r="O9" s="294">
        <v>0.96740000000000004</v>
      </c>
      <c r="P9" s="293">
        <v>0.9667</v>
      </c>
      <c r="Q9" s="294">
        <v>0.94540000000000002</v>
      </c>
      <c r="R9" s="293">
        <v>0.88090000000000002</v>
      </c>
      <c r="S9" s="294">
        <v>0.87360000000000004</v>
      </c>
      <c r="T9" s="293">
        <v>0.89549999999999996</v>
      </c>
      <c r="U9" s="294">
        <v>0.90049999999999997</v>
      </c>
      <c r="V9" s="293">
        <v>0.91710000000000003</v>
      </c>
      <c r="W9" s="294">
        <v>0.90349999999999997</v>
      </c>
      <c r="X9" s="293">
        <v>0.85650000000000004</v>
      </c>
      <c r="Y9" s="294">
        <v>0.87490000000000001</v>
      </c>
      <c r="Z9" s="293">
        <v>0.87029999999999996</v>
      </c>
      <c r="AA9" s="294">
        <v>0.88590000000000002</v>
      </c>
      <c r="AB9" s="293">
        <v>0.91249999999999998</v>
      </c>
      <c r="AC9" s="294">
        <v>0.9032</v>
      </c>
      <c r="AD9" s="293">
        <v>0.88260000000000005</v>
      </c>
      <c r="AE9" s="293">
        <v>0.86599999999999999</v>
      </c>
      <c r="AF9" s="293"/>
      <c r="AG9" s="351">
        <f>AVERAGE(B9:AE9)</f>
        <v>0.87846000000000013</v>
      </c>
    </row>
    <row r="10" spans="1:33" s="128" customFormat="1" ht="15.75">
      <c r="A10" s="249" t="s">
        <v>288</v>
      </c>
      <c r="B10" s="293">
        <v>0.74750000000000005</v>
      </c>
      <c r="C10" s="294">
        <v>0.70350000000000001</v>
      </c>
      <c r="D10" s="293">
        <v>0.65369999999999995</v>
      </c>
      <c r="E10" s="294">
        <v>0.65049999999999997</v>
      </c>
      <c r="F10" s="293">
        <v>0.67700000000000005</v>
      </c>
      <c r="G10" s="294">
        <v>0.76970000000000005</v>
      </c>
      <c r="H10" s="293">
        <v>0.77669999999999995</v>
      </c>
      <c r="I10" s="294">
        <v>0.81510000000000005</v>
      </c>
      <c r="J10" s="293">
        <v>0.78110000000000002</v>
      </c>
      <c r="K10" s="294">
        <v>0.78469999999999995</v>
      </c>
      <c r="L10" s="293">
        <v>0.80710000000000004</v>
      </c>
      <c r="M10" s="294">
        <v>0.79779999999999995</v>
      </c>
      <c r="N10" s="293">
        <v>0.83850000000000002</v>
      </c>
      <c r="O10" s="294">
        <v>0.8911</v>
      </c>
      <c r="P10" s="293">
        <v>0.9113</v>
      </c>
      <c r="Q10" s="294">
        <v>0.87719999999999998</v>
      </c>
      <c r="R10" s="293">
        <v>0.80830000000000002</v>
      </c>
      <c r="S10" s="294">
        <v>0.76590000000000003</v>
      </c>
      <c r="T10" s="293">
        <v>0.74739999999999995</v>
      </c>
      <c r="U10" s="294">
        <v>0.80859999999999999</v>
      </c>
      <c r="V10" s="293">
        <v>0.84819999999999995</v>
      </c>
      <c r="W10" s="294">
        <v>0.86599999999999999</v>
      </c>
      <c r="X10" s="293">
        <v>0.78990000000000005</v>
      </c>
      <c r="Y10" s="294">
        <v>0.78210000000000002</v>
      </c>
      <c r="Z10" s="293">
        <v>0.7994</v>
      </c>
      <c r="AA10" s="294">
        <v>0.8367</v>
      </c>
      <c r="AB10" s="293">
        <v>0.87670000000000003</v>
      </c>
      <c r="AC10" s="294">
        <v>0.86460000000000004</v>
      </c>
      <c r="AD10" s="293">
        <v>0.85209999999999997</v>
      </c>
      <c r="AE10" s="293">
        <v>0.7873</v>
      </c>
      <c r="AF10" s="293"/>
      <c r="AG10" s="351">
        <f>AVERAGE(B10:AE10)</f>
        <v>0.79718999999999995</v>
      </c>
    </row>
    <row r="11" spans="1:33" s="128" customFormat="1" ht="15.75">
      <c r="A11" s="250" t="s">
        <v>289</v>
      </c>
      <c r="B11" s="293">
        <v>0.72989999999999999</v>
      </c>
      <c r="C11" s="294">
        <v>0.64639999999999997</v>
      </c>
      <c r="D11" s="293">
        <v>0.62219999999999998</v>
      </c>
      <c r="E11" s="294">
        <v>0.60429999999999995</v>
      </c>
      <c r="F11" s="293">
        <v>0.62460000000000004</v>
      </c>
      <c r="G11" s="294">
        <v>0.66259999999999997</v>
      </c>
      <c r="H11" s="293">
        <v>0.70099999999999996</v>
      </c>
      <c r="I11" s="294">
        <v>0.7268</v>
      </c>
      <c r="J11" s="293">
        <v>0.67430000000000001</v>
      </c>
      <c r="K11" s="294">
        <v>0.69259999999999999</v>
      </c>
      <c r="L11" s="293">
        <v>0.7329</v>
      </c>
      <c r="M11" s="294">
        <v>0.74380000000000002</v>
      </c>
      <c r="N11" s="293">
        <v>0.76370000000000005</v>
      </c>
      <c r="O11" s="294">
        <v>0.83050000000000002</v>
      </c>
      <c r="P11" s="293">
        <v>0.83260000000000001</v>
      </c>
      <c r="Q11" s="294">
        <v>0.78039999999999998</v>
      </c>
      <c r="R11" s="293">
        <v>0.6855</v>
      </c>
      <c r="S11" s="294">
        <v>0.66080000000000005</v>
      </c>
      <c r="T11" s="293">
        <v>0.66210000000000002</v>
      </c>
      <c r="U11" s="294">
        <v>0.73140000000000005</v>
      </c>
      <c r="V11" s="293">
        <v>0.74660000000000004</v>
      </c>
      <c r="W11" s="294">
        <v>0.7651</v>
      </c>
      <c r="X11" s="293">
        <v>0.71030000000000004</v>
      </c>
      <c r="Y11" s="294">
        <v>0.72940000000000005</v>
      </c>
      <c r="Z11" s="293">
        <v>0.74339999999999995</v>
      </c>
      <c r="AA11" s="294">
        <v>0.76619999999999999</v>
      </c>
      <c r="AB11" s="293">
        <v>0.79100000000000004</v>
      </c>
      <c r="AC11" s="294">
        <v>0.79</v>
      </c>
      <c r="AD11" s="293">
        <v>0.71579999999999999</v>
      </c>
      <c r="AE11" s="293">
        <v>0.66200000000000003</v>
      </c>
      <c r="AF11" s="293"/>
      <c r="AG11" s="351">
        <f>AVERAGE(B11:AE11)</f>
        <v>0.71760666666666684</v>
      </c>
    </row>
    <row r="12" spans="1:33" s="128" customFormat="1" ht="15.75">
      <c r="A12" s="251" t="s">
        <v>290</v>
      </c>
      <c r="B12" s="293">
        <v>0.73150000000000004</v>
      </c>
      <c r="C12" s="294">
        <v>0.66490000000000005</v>
      </c>
      <c r="D12" s="293">
        <v>0.64219999999999999</v>
      </c>
      <c r="E12" s="294">
        <v>0.66190000000000004</v>
      </c>
      <c r="F12" s="293">
        <v>0.70279999999999998</v>
      </c>
      <c r="G12" s="294">
        <v>0.77249999999999996</v>
      </c>
      <c r="H12" s="293">
        <v>0.82330000000000003</v>
      </c>
      <c r="I12" s="294">
        <v>0.83779999999999999</v>
      </c>
      <c r="J12" s="293">
        <v>0.81469999999999998</v>
      </c>
      <c r="K12" s="294">
        <v>0.79139999999999999</v>
      </c>
      <c r="L12" s="293">
        <v>0.79990000000000006</v>
      </c>
      <c r="M12" s="294">
        <v>0.82599999999999996</v>
      </c>
      <c r="N12" s="293">
        <v>0.83960000000000001</v>
      </c>
      <c r="O12" s="294">
        <v>0.89100000000000001</v>
      </c>
      <c r="P12" s="293">
        <v>0.90439999999999998</v>
      </c>
      <c r="Q12" s="294">
        <v>0.87919999999999998</v>
      </c>
      <c r="R12" s="293">
        <v>0.81489999999999996</v>
      </c>
      <c r="S12" s="294">
        <v>0.78769999999999996</v>
      </c>
      <c r="T12" s="293">
        <v>0.7964</v>
      </c>
      <c r="U12" s="294">
        <v>0.83440000000000003</v>
      </c>
      <c r="V12" s="293">
        <v>0.86419999999999997</v>
      </c>
      <c r="W12" s="294">
        <v>0.88829999999999998</v>
      </c>
      <c r="X12" s="293">
        <v>0.86670000000000003</v>
      </c>
      <c r="Y12" s="294">
        <v>0.86129999999999995</v>
      </c>
      <c r="Z12" s="293">
        <v>0.87539999999999996</v>
      </c>
      <c r="AA12" s="294">
        <v>0.89270000000000005</v>
      </c>
      <c r="AB12" s="293">
        <v>0.90290000000000004</v>
      </c>
      <c r="AC12" s="294">
        <v>0.90110000000000001</v>
      </c>
      <c r="AD12" s="293">
        <v>0.85729999999999995</v>
      </c>
      <c r="AE12" s="293">
        <v>0.78339999999999999</v>
      </c>
      <c r="AF12" s="293"/>
      <c r="AG12" s="351">
        <f>'RESUMEN NOVIEMBRE'!D15</f>
        <v>0.82430000000000003</v>
      </c>
    </row>
    <row r="13" spans="1:33" s="128" customFormat="1" ht="15.75">
      <c r="A13" s="252" t="s">
        <v>291</v>
      </c>
      <c r="B13" s="293">
        <v>0.623</v>
      </c>
      <c r="C13" s="294">
        <v>0.60740000000000005</v>
      </c>
      <c r="D13" s="293">
        <v>0.55979999999999996</v>
      </c>
      <c r="E13" s="294">
        <v>0.51019999999999999</v>
      </c>
      <c r="F13" s="293">
        <v>0.52210000000000001</v>
      </c>
      <c r="G13" s="294">
        <v>0.56889999999999996</v>
      </c>
      <c r="H13" s="293">
        <v>0.61470000000000002</v>
      </c>
      <c r="I13" s="294">
        <v>0.64680000000000004</v>
      </c>
      <c r="J13" s="293">
        <v>0.60740000000000005</v>
      </c>
      <c r="K13" s="294">
        <v>0.59409999999999996</v>
      </c>
      <c r="L13" s="293">
        <v>0.6099</v>
      </c>
      <c r="M13" s="294">
        <v>0.61260000000000003</v>
      </c>
      <c r="N13" s="293">
        <v>0.64329999999999998</v>
      </c>
      <c r="O13" s="294">
        <v>0.746</v>
      </c>
      <c r="P13" s="293">
        <v>0.77929999999999999</v>
      </c>
      <c r="Q13" s="294">
        <v>0.71060000000000001</v>
      </c>
      <c r="R13" s="293">
        <v>0.61950000000000005</v>
      </c>
      <c r="S13" s="294">
        <v>0.59809999999999997</v>
      </c>
      <c r="T13" s="293">
        <v>0.6089</v>
      </c>
      <c r="U13" s="294">
        <v>0.66359999999999997</v>
      </c>
      <c r="V13" s="293">
        <v>0.67349999999999999</v>
      </c>
      <c r="W13" s="294">
        <v>0.68589999999999995</v>
      </c>
      <c r="X13" s="293">
        <v>0.63139999999999996</v>
      </c>
      <c r="Y13" s="294">
        <v>0.65210000000000001</v>
      </c>
      <c r="Z13" s="293">
        <v>0.65649999999999997</v>
      </c>
      <c r="AA13" s="294">
        <v>0.68359999999999999</v>
      </c>
      <c r="AB13" s="293">
        <v>0.72670000000000001</v>
      </c>
      <c r="AC13" s="294">
        <v>0.72870000000000001</v>
      </c>
      <c r="AD13" s="293">
        <v>0.66180000000000005</v>
      </c>
      <c r="AE13" s="293">
        <v>0.59260000000000002</v>
      </c>
      <c r="AF13" s="293"/>
      <c r="AG13" s="351">
        <f>AVERAGE(B13:AE13)</f>
        <v>0.63796666666666679</v>
      </c>
    </row>
    <row r="14" spans="1:33" s="119" customFormat="1" ht="14.85" customHeight="1">
      <c r="A14" s="118"/>
      <c r="B14" s="339"/>
      <c r="C14" s="339"/>
      <c r="D14" s="339"/>
      <c r="E14" s="339"/>
      <c r="F14" s="339"/>
      <c r="G14" s="339"/>
      <c r="H14" s="339"/>
      <c r="I14" s="339"/>
      <c r="J14" s="339"/>
      <c r="K14" s="339"/>
      <c r="L14" s="339"/>
      <c r="M14" s="339"/>
      <c r="N14" s="339"/>
      <c r="O14" s="339"/>
      <c r="P14" s="339"/>
      <c r="Q14" s="339"/>
      <c r="R14" s="339"/>
      <c r="S14" s="339"/>
      <c r="T14" s="339"/>
      <c r="U14" s="339"/>
      <c r="V14" s="339"/>
      <c r="W14" s="339"/>
      <c r="X14" s="339"/>
      <c r="Y14" s="339"/>
      <c r="Z14" s="339"/>
      <c r="AA14" s="339"/>
      <c r="AB14" s="339"/>
      <c r="AC14" s="339"/>
      <c r="AD14" s="339"/>
      <c r="AE14" s="339"/>
      <c r="AF14" s="339"/>
    </row>
    <row r="15" spans="1:33" ht="14.85" customHeight="1">
      <c r="C15" s="110"/>
      <c r="G15" s="110"/>
      <c r="X15" s="111"/>
    </row>
    <row r="16" spans="1:33" ht="14.25">
      <c r="C16" s="110"/>
    </row>
    <row r="38" spans="1:1" s="1" customFormat="1">
      <c r="A38" s="120"/>
    </row>
    <row r="39" spans="1:1" s="1" customFormat="1">
      <c r="A39" s="120"/>
    </row>
    <row r="40" spans="1:1" s="1" customFormat="1">
      <c r="A40" s="120"/>
    </row>
    <row r="41" spans="1:1" s="1" customFormat="1">
      <c r="A41" s="120"/>
    </row>
    <row r="42" spans="1:1" s="1" customFormat="1">
      <c r="A42" s="120"/>
    </row>
    <row r="43" spans="1:1" s="1" customFormat="1">
      <c r="A43" s="120"/>
    </row>
    <row r="44" spans="1:1" s="1" customFormat="1">
      <c r="A44" s="120"/>
    </row>
    <row r="45" spans="1:1" s="1" customFormat="1">
      <c r="A45" s="120"/>
    </row>
    <row r="46" spans="1:1" s="1" customFormat="1">
      <c r="A46" s="120"/>
    </row>
    <row r="47" spans="1:1" s="1" customFormat="1">
      <c r="A47" s="120"/>
    </row>
    <row r="48" spans="1:1" s="1" customFormat="1">
      <c r="A48" s="120"/>
    </row>
    <row r="49" spans="1:1" s="1" customFormat="1">
      <c r="A49" s="120"/>
    </row>
    <row r="50" spans="1:1" s="1" customFormat="1">
      <c r="A50" s="120"/>
    </row>
    <row r="51" spans="1:1" s="1" customFormat="1">
      <c r="A51" s="120"/>
    </row>
    <row r="52" spans="1:1" s="1" customFormat="1">
      <c r="A52" s="120"/>
    </row>
    <row r="53" spans="1:1" s="1" customFormat="1">
      <c r="A53" s="120"/>
    </row>
    <row r="54" spans="1:1" s="1" customFormat="1">
      <c r="A54" s="120"/>
    </row>
    <row r="55" spans="1:1" s="1" customFormat="1">
      <c r="A55" s="120"/>
    </row>
    <row r="56" spans="1:1" s="1" customFormat="1">
      <c r="A56" s="120"/>
    </row>
    <row r="57" spans="1:1" s="1" customFormat="1">
      <c r="A57" s="120"/>
    </row>
    <row r="58" spans="1:1" s="1" customFormat="1">
      <c r="A58" s="120"/>
    </row>
    <row r="59" spans="1:1" s="1" customFormat="1">
      <c r="A59" s="120"/>
    </row>
    <row r="60" spans="1:1" s="1" customFormat="1">
      <c r="A60" s="120"/>
    </row>
    <row r="61" spans="1:1" s="1" customFormat="1">
      <c r="A61" s="120"/>
    </row>
    <row r="62" spans="1:1" s="1" customFormat="1">
      <c r="A62" s="120"/>
    </row>
    <row r="63" spans="1:1" s="1" customFormat="1">
      <c r="A63" s="120"/>
    </row>
    <row r="64" spans="1:1" s="1" customFormat="1">
      <c r="A64" s="120"/>
    </row>
    <row r="65" spans="1:1" s="1" customFormat="1">
      <c r="A65" s="120"/>
    </row>
    <row r="66" spans="1:1" s="1" customFormat="1">
      <c r="A66" s="120"/>
    </row>
    <row r="67" spans="1:1" s="1" customFormat="1">
      <c r="A67" s="120"/>
    </row>
    <row r="68" spans="1:1" s="1" customFormat="1">
      <c r="A68" s="120"/>
    </row>
    <row r="69" spans="1:1" s="1" customFormat="1">
      <c r="A69" s="120"/>
    </row>
    <row r="70" spans="1:1" s="1" customFormat="1">
      <c r="A70" s="120"/>
    </row>
    <row r="71" spans="1:1" s="1" customFormat="1">
      <c r="A71" s="120"/>
    </row>
  </sheetData>
  <phoneticPr fontId="0" type="noConversion"/>
  <pageMargins left="0.31496062992125984" right="0.55118110236220474" top="0" bottom="0.55118110236220474" header="0" footer="0.6692913385826772"/>
  <pageSetup scale="42" orientation="landscape" r:id="rId1"/>
  <headerFooter alignWithMargins="0">
    <oddFooter>&amp;C&amp;12BARÓMETRO TURÍSTICO DE LA RIVIERA MAYA
FIDEICOMISO DE PROMOCIÓN TURÍSTICA DE LA RIVIERA MAYA&amp;R&amp;12 6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B20"/>
  <sheetViews>
    <sheetView showGridLines="0" workbookViewId="0">
      <selection activeCell="N11" sqref="N11"/>
    </sheetView>
  </sheetViews>
  <sheetFormatPr baseColWidth="10" defaultRowHeight="15.75"/>
  <cols>
    <col min="1" max="1" width="3.28515625" style="127" customWidth="1"/>
    <col min="2" max="2" width="33.42578125" style="127" customWidth="1"/>
    <col min="3" max="9" width="11.7109375" style="127" customWidth="1"/>
    <col min="10" max="10" width="10.85546875" style="127" customWidth="1"/>
    <col min="11" max="11" width="9" style="303" customWidth="1"/>
    <col min="12" max="12" width="8.42578125" style="127" customWidth="1"/>
    <col min="13" max="13" width="8.28515625" style="127" customWidth="1"/>
    <col min="14" max="14" width="8.85546875" style="127" customWidth="1"/>
    <col min="15" max="15" width="14.7109375" style="295" customWidth="1"/>
    <col min="16" max="16" width="11.7109375" style="127" customWidth="1"/>
    <col min="17" max="18" width="15.7109375" style="127" customWidth="1"/>
    <col min="19" max="16384" width="11.42578125" style="127"/>
  </cols>
  <sheetData>
    <row r="1" spans="2:236" s="295" customFormat="1" ht="26.25">
      <c r="G1" s="123"/>
      <c r="H1" s="123"/>
      <c r="I1" s="124" t="s">
        <v>326</v>
      </c>
      <c r="K1" s="296"/>
    </row>
    <row r="2" spans="2:236" s="295" customFormat="1" ht="23.25">
      <c r="G2" s="123"/>
      <c r="H2" s="123"/>
      <c r="I2" s="125" t="s">
        <v>327</v>
      </c>
      <c r="K2" s="296"/>
    </row>
    <row r="3" spans="2:236" s="295" customFormat="1" ht="26.25">
      <c r="G3" s="123"/>
      <c r="H3" s="123"/>
      <c r="I3" s="124" t="s">
        <v>328</v>
      </c>
      <c r="K3" s="296"/>
    </row>
    <row r="4" spans="2:236" s="123" customFormat="1" ht="23.25">
      <c r="I4" s="126"/>
      <c r="K4" s="297"/>
    </row>
    <row r="5" spans="2:236" s="295" customFormat="1" ht="23.25">
      <c r="G5" s="123"/>
      <c r="H5" s="123"/>
      <c r="I5" s="125" t="s">
        <v>365</v>
      </c>
      <c r="K5" s="296"/>
      <c r="IB5" s="296"/>
    </row>
    <row r="6" spans="2:236" s="295" customFormat="1" ht="7.5" customHeight="1">
      <c r="G6" s="123"/>
      <c r="H6" s="123"/>
      <c r="J6" s="123"/>
      <c r="K6" s="296"/>
    </row>
    <row r="7" spans="2:236" s="295" customFormat="1" ht="12.75" customHeight="1">
      <c r="G7" s="123"/>
      <c r="H7" s="123"/>
      <c r="I7" s="123"/>
      <c r="K7" s="296"/>
      <c r="L7" s="298"/>
      <c r="M7" s="299"/>
    </row>
    <row r="8" spans="2:236" ht="6.75" customHeight="1">
      <c r="E8" s="300"/>
      <c r="G8" s="301"/>
      <c r="H8" s="302"/>
      <c r="L8" s="304"/>
      <c r="M8" s="305"/>
    </row>
    <row r="9" spans="2:236" s="308" customFormat="1">
      <c r="B9" s="306" t="s">
        <v>61</v>
      </c>
      <c r="C9" s="306" t="s">
        <v>224</v>
      </c>
      <c r="D9" s="306" t="s">
        <v>225</v>
      </c>
      <c r="E9" s="306" t="s">
        <v>226</v>
      </c>
      <c r="F9" s="306" t="s">
        <v>227</v>
      </c>
      <c r="G9" s="306" t="s">
        <v>228</v>
      </c>
      <c r="H9" s="306" t="s">
        <v>230</v>
      </c>
      <c r="I9" s="306" t="s">
        <v>229</v>
      </c>
      <c r="J9" s="306" t="s">
        <v>231</v>
      </c>
      <c r="K9" s="306" t="s">
        <v>329</v>
      </c>
      <c r="L9" s="306" t="s">
        <v>233</v>
      </c>
      <c r="M9" s="306" t="s">
        <v>234</v>
      </c>
      <c r="N9" s="306" t="s">
        <v>235</v>
      </c>
      <c r="O9" s="307" t="s">
        <v>330</v>
      </c>
    </row>
    <row r="10" spans="2:236" s="313" customFormat="1" ht="7.5" customHeight="1">
      <c r="B10" s="309"/>
      <c r="C10" s="310"/>
      <c r="D10" s="310"/>
      <c r="E10" s="310"/>
      <c r="F10" s="310"/>
      <c r="G10" s="310"/>
      <c r="H10" s="310"/>
      <c r="I10" s="310"/>
      <c r="J10" s="310"/>
      <c r="K10" s="311"/>
      <c r="L10" s="310"/>
      <c r="M10" s="310"/>
      <c r="N10" s="310"/>
      <c r="O10" s="312"/>
    </row>
    <row r="11" spans="2:236" ht="20.100000000000001" customHeight="1">
      <c r="B11" s="314" t="s">
        <v>286</v>
      </c>
      <c r="C11" s="315">
        <v>0.87617096774193526</v>
      </c>
      <c r="D11" s="315">
        <v>0.91029285714285713</v>
      </c>
      <c r="E11" s="315">
        <v>0.85837741935483891</v>
      </c>
      <c r="F11" s="315">
        <v>0.8881133333333332</v>
      </c>
      <c r="G11" s="316">
        <v>0.85834193548387083</v>
      </c>
      <c r="H11" s="316">
        <v>0.8357</v>
      </c>
      <c r="I11" s="463">
        <v>0.89170000000000005</v>
      </c>
      <c r="J11" s="463">
        <v>0.81759999999999999</v>
      </c>
      <c r="K11" s="463">
        <v>0.66799146082888516</v>
      </c>
      <c r="L11" s="463">
        <v>0.70269999999999999</v>
      </c>
      <c r="M11" s="474">
        <v>0.81310000000000004</v>
      </c>
      <c r="N11" s="474"/>
      <c r="O11" s="474">
        <f>SUM('RESUMEN ENERO-NOVIEMBRE'!D13)</f>
        <v>0.82888332483004135</v>
      </c>
      <c r="P11" s="317"/>
      <c r="Q11" s="318"/>
    </row>
    <row r="12" spans="2:236" ht="20.100000000000001" customHeight="1">
      <c r="B12" s="319" t="s">
        <v>287</v>
      </c>
      <c r="C12" s="320">
        <v>0.92295483870967743</v>
      </c>
      <c r="D12" s="320">
        <v>0.94016785714285711</v>
      </c>
      <c r="E12" s="320">
        <v>0.91087419354838717</v>
      </c>
      <c r="F12" s="320">
        <v>0.92940000000000011</v>
      </c>
      <c r="G12" s="321">
        <v>0.91485161290322581</v>
      </c>
      <c r="H12" s="321">
        <v>0.89112000000000013</v>
      </c>
      <c r="I12" s="328">
        <v>0.93747096774193561</v>
      </c>
      <c r="J12" s="328">
        <v>0.88032580645161274</v>
      </c>
      <c r="K12" s="328">
        <v>0.71788000000000018</v>
      </c>
      <c r="L12" s="328">
        <v>0.78365666666666667</v>
      </c>
      <c r="M12" s="475">
        <v>0.87846000000000013</v>
      </c>
      <c r="N12" s="475"/>
      <c r="O12" s="474">
        <f>AVERAGE(C12:N12)</f>
        <v>0.8824692675603969</v>
      </c>
      <c r="P12" s="317"/>
      <c r="Q12" s="322"/>
    </row>
    <row r="13" spans="2:236" ht="20.100000000000001" customHeight="1">
      <c r="B13" s="323" t="s">
        <v>288</v>
      </c>
      <c r="C13" s="320">
        <v>0.85156129032258077</v>
      </c>
      <c r="D13" s="320">
        <v>0.87939642857142852</v>
      </c>
      <c r="E13" s="320">
        <v>0.85384838709677424</v>
      </c>
      <c r="F13" s="320">
        <v>0.83790000000000009</v>
      </c>
      <c r="G13" s="321">
        <v>0.80164516129032282</v>
      </c>
      <c r="H13" s="321">
        <v>0.76874333333333345</v>
      </c>
      <c r="I13" s="328">
        <v>0.84554838709677393</v>
      </c>
      <c r="J13" s="328">
        <v>0.77750322580645148</v>
      </c>
      <c r="K13" s="328">
        <v>0.64741000000000026</v>
      </c>
      <c r="L13" s="328">
        <v>0.65526999999999991</v>
      </c>
      <c r="M13" s="475">
        <v>0.79718999999999995</v>
      </c>
      <c r="N13" s="475"/>
      <c r="O13" s="474">
        <f t="shared" ref="O13:O14" si="0">AVERAGE(C13:N13)</f>
        <v>0.79236511031978774</v>
      </c>
      <c r="P13" s="317"/>
      <c r="Q13" s="324"/>
    </row>
    <row r="14" spans="2:236" ht="20.100000000000001" customHeight="1">
      <c r="B14" s="325" t="s">
        <v>289</v>
      </c>
      <c r="C14" s="320">
        <v>0.83409677419354844</v>
      </c>
      <c r="D14" s="320">
        <v>0.84513928571428565</v>
      </c>
      <c r="E14" s="320">
        <v>0.8219483870967742</v>
      </c>
      <c r="F14" s="320">
        <v>0.7805700000000001</v>
      </c>
      <c r="G14" s="321">
        <v>0.70996774193548373</v>
      </c>
      <c r="H14" s="321">
        <v>0.67037000000000013</v>
      </c>
      <c r="I14" s="328">
        <v>0.75292580645161322</v>
      </c>
      <c r="J14" s="328">
        <v>0.69286451612903233</v>
      </c>
      <c r="K14" s="328">
        <v>0.50459333333333334</v>
      </c>
      <c r="L14" s="328">
        <v>0.57391333333333328</v>
      </c>
      <c r="M14" s="475">
        <v>0.71760666666666684</v>
      </c>
      <c r="N14" s="475"/>
      <c r="O14" s="474">
        <f t="shared" si="0"/>
        <v>0.71854507680491553</v>
      </c>
      <c r="P14" s="317"/>
      <c r="Q14" s="326"/>
    </row>
    <row r="15" spans="2:236" s="301" customFormat="1" ht="20.100000000000001" customHeight="1">
      <c r="B15" s="327" t="s">
        <v>290</v>
      </c>
      <c r="C15" s="320">
        <v>0.88253225806451596</v>
      </c>
      <c r="D15" s="320">
        <v>0.91911428571428577</v>
      </c>
      <c r="E15" s="320">
        <v>0.867090322580645</v>
      </c>
      <c r="F15" s="320">
        <v>0.90175666666666687</v>
      </c>
      <c r="G15" s="328">
        <v>0.88078709677419353</v>
      </c>
      <c r="H15" s="321">
        <v>0.85960000000000003</v>
      </c>
      <c r="I15" s="328">
        <v>0.91320000000000001</v>
      </c>
      <c r="J15" s="328">
        <v>0.83540000000000003</v>
      </c>
      <c r="K15" s="328">
        <v>0.69020000000000004</v>
      </c>
      <c r="L15" s="328">
        <v>0.71779999999999999</v>
      </c>
      <c r="M15" s="475">
        <v>0.82430000000000003</v>
      </c>
      <c r="N15" s="475"/>
      <c r="O15" s="474">
        <v>0.84470000000000001</v>
      </c>
      <c r="P15" s="317"/>
      <c r="Q15" s="329"/>
    </row>
    <row r="16" spans="2:236" s="301" customFormat="1" ht="20.100000000000001" customHeight="1">
      <c r="B16" s="330" t="s">
        <v>331</v>
      </c>
      <c r="C16" s="320">
        <v>0.76198064516129016</v>
      </c>
      <c r="D16" s="320">
        <v>0.79592142857142856</v>
      </c>
      <c r="E16" s="320">
        <v>0.77429677419354848</v>
      </c>
      <c r="F16" s="320">
        <v>0.70289333333333348</v>
      </c>
      <c r="G16" s="321">
        <v>0.62850645161290319</v>
      </c>
      <c r="H16" s="321">
        <v>0.56540333333333348</v>
      </c>
      <c r="I16" s="321">
        <v>0.67323870967741972</v>
      </c>
      <c r="J16" s="321">
        <v>0.58727096774193532</v>
      </c>
      <c r="K16" s="321">
        <v>0.43862666666666666</v>
      </c>
      <c r="L16" s="328">
        <v>0.45921666666666666</v>
      </c>
      <c r="M16" s="475">
        <v>0.63796666666666679</v>
      </c>
      <c r="N16" s="475"/>
      <c r="O16" s="474">
        <f>AVERAGE(C16:N16)</f>
        <v>0.63866560396592653</v>
      </c>
      <c r="P16" s="317"/>
      <c r="Q16" s="329"/>
    </row>
    <row r="17" spans="2:17">
      <c r="B17" s="331"/>
      <c r="P17" s="332"/>
      <c r="Q17" s="333"/>
    </row>
    <row r="18" spans="2:17">
      <c r="P18" s="332"/>
      <c r="Q18" s="334"/>
    </row>
    <row r="19" spans="2:17">
      <c r="L19" s="303"/>
    </row>
    <row r="20" spans="2:17">
      <c r="L20" s="303"/>
    </row>
  </sheetData>
  <printOptions horizontalCentered="1" verticalCentered="1"/>
  <pageMargins left="0" right="0" top="0" bottom="0" header="0" footer="0"/>
  <pageSetup scale="77" orientation="landscape" r:id="rId1"/>
  <headerFooter>
    <oddFooter>&amp;CBAROMETRO TURÍSTICO DE LA RIVIERA MAYA
FIDEICOMISO DE PROMOCIÓN TURÍSTICA DE LA RIVIERA MAYA&amp;R7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7"/>
  <dimension ref="A1:P33"/>
  <sheetViews>
    <sheetView showGridLines="0" workbookViewId="0">
      <selection activeCell="L3" sqref="L3"/>
    </sheetView>
  </sheetViews>
  <sheetFormatPr baseColWidth="10" defaultRowHeight="12.75"/>
  <cols>
    <col min="1" max="1" width="4.7109375" style="7" customWidth="1"/>
    <col min="2" max="2" width="16.7109375" style="7" customWidth="1"/>
    <col min="3" max="3" width="9.140625" style="7" customWidth="1"/>
    <col min="4" max="4" width="8.140625" style="7" bestFit="1" customWidth="1"/>
    <col min="5" max="5" width="9.140625" style="7" bestFit="1" customWidth="1"/>
    <col min="6" max="6" width="9.140625" style="7" customWidth="1"/>
    <col min="7" max="7" width="9.140625" style="7" bestFit="1" customWidth="1"/>
    <col min="8" max="8" width="9.140625" style="7" customWidth="1"/>
    <col min="9" max="9" width="9.140625" style="7" bestFit="1" customWidth="1"/>
    <col min="10" max="10" width="8.85546875" style="7" customWidth="1"/>
    <col min="11" max="11" width="10.7109375" style="7" customWidth="1"/>
    <col min="12" max="12" width="9.140625" style="7" customWidth="1"/>
    <col min="13" max="16384" width="11.42578125" style="7"/>
  </cols>
  <sheetData>
    <row r="1" spans="1:16" ht="31.5">
      <c r="A1" s="38"/>
      <c r="F1" s="220" t="s">
        <v>37</v>
      </c>
      <c r="G1" s="39"/>
      <c r="H1" s="39"/>
      <c r="I1" s="39"/>
      <c r="J1" s="39"/>
      <c r="K1" s="39"/>
      <c r="L1" s="39"/>
      <c r="M1" s="39"/>
      <c r="N1" s="39"/>
    </row>
    <row r="2" spans="1:16" ht="9" customHeight="1">
      <c r="A2" s="38"/>
      <c r="B2" s="40"/>
      <c r="C2" s="40"/>
      <c r="D2" s="40"/>
      <c r="E2" s="40"/>
      <c r="F2" s="40"/>
      <c r="G2" s="40"/>
      <c r="H2" s="40"/>
      <c r="I2" s="40"/>
      <c r="J2" s="40"/>
    </row>
    <row r="3" spans="1:16" ht="20.25" customHeight="1">
      <c r="F3" s="7" t="s">
        <v>142</v>
      </c>
      <c r="G3" s="41"/>
      <c r="H3" s="238" t="s">
        <v>411</v>
      </c>
      <c r="I3" s="41"/>
      <c r="J3" s="41"/>
      <c r="K3" s="41"/>
      <c r="L3" s="41"/>
      <c r="M3" s="41"/>
      <c r="N3" s="41"/>
    </row>
    <row r="5" spans="1:16" ht="15" customHeight="1">
      <c r="B5" s="515" t="s">
        <v>35</v>
      </c>
      <c r="C5" s="514">
        <v>2011</v>
      </c>
      <c r="D5" s="501"/>
      <c r="E5" s="514">
        <v>2012</v>
      </c>
      <c r="F5" s="501"/>
      <c r="G5" s="514">
        <v>2013</v>
      </c>
      <c r="H5" s="501"/>
      <c r="I5" s="514">
        <v>2014</v>
      </c>
      <c r="J5" s="501"/>
      <c r="K5" s="514">
        <v>2015</v>
      </c>
      <c r="L5" s="501"/>
      <c r="M5" s="503" t="s">
        <v>162</v>
      </c>
      <c r="N5" s="503"/>
      <c r="O5" s="503"/>
      <c r="P5" s="503"/>
    </row>
    <row r="6" spans="1:16" ht="15">
      <c r="B6" s="516"/>
      <c r="C6" s="373" t="s">
        <v>54</v>
      </c>
      <c r="D6" s="373" t="s">
        <v>33</v>
      </c>
      <c r="E6" s="373" t="s">
        <v>54</v>
      </c>
      <c r="F6" s="373" t="s">
        <v>33</v>
      </c>
      <c r="G6" s="373" t="s">
        <v>54</v>
      </c>
      <c r="H6" s="373" t="s">
        <v>33</v>
      </c>
      <c r="I6" s="373" t="s">
        <v>54</v>
      </c>
      <c r="J6" s="373" t="s">
        <v>33</v>
      </c>
      <c r="K6" s="373" t="s">
        <v>54</v>
      </c>
      <c r="L6" s="373" t="s">
        <v>33</v>
      </c>
      <c r="M6" s="367" t="s">
        <v>358</v>
      </c>
      <c r="N6" s="367" t="s">
        <v>359</v>
      </c>
      <c r="O6" s="367" t="s">
        <v>360</v>
      </c>
      <c r="P6" s="367" t="s">
        <v>361</v>
      </c>
    </row>
    <row r="7" spans="1:16" ht="15">
      <c r="B7" s="42" t="s">
        <v>6</v>
      </c>
      <c r="C7" s="135">
        <v>280634</v>
      </c>
      <c r="D7" s="216">
        <f>SUM(D8:D9)</f>
        <v>1</v>
      </c>
      <c r="E7" s="135">
        <v>318149</v>
      </c>
      <c r="F7" s="216">
        <f>SUM(F8:F9)</f>
        <v>1</v>
      </c>
      <c r="G7" s="135">
        <v>340255</v>
      </c>
      <c r="H7" s="216">
        <f>SUM(H8:H9)</f>
        <v>1</v>
      </c>
      <c r="I7" s="135">
        <f>SUM('RESUMEN NOVIEMBRE'!C25)</f>
        <v>369091</v>
      </c>
      <c r="J7" s="216">
        <f>SUM(J8:J9)</f>
        <v>1</v>
      </c>
      <c r="K7" s="135">
        <f>SUM('RESUMEN NOVIEMBRE'!D25)</f>
        <v>373674</v>
      </c>
      <c r="L7" s="216">
        <f>SUM(L8:L9)</f>
        <v>1</v>
      </c>
      <c r="M7" s="161">
        <f>(K7/C7)-100%</f>
        <v>0.33153502426648229</v>
      </c>
      <c r="N7" s="161">
        <f>(K7/E7)-100%</f>
        <v>0.17452514387912577</v>
      </c>
      <c r="O7" s="161">
        <f>(K7/G7)-100%</f>
        <v>9.8217513335586482E-2</v>
      </c>
      <c r="P7" s="161">
        <f>(K7/I7)-100%</f>
        <v>1.2416992015519268E-2</v>
      </c>
    </row>
    <row r="8" spans="1:16" ht="15">
      <c r="B8" s="42" t="s">
        <v>7</v>
      </c>
      <c r="C8" s="132">
        <v>59062</v>
      </c>
      <c r="D8" s="216">
        <f>C8/$C$7</f>
        <v>0.21045917458326505</v>
      </c>
      <c r="E8" s="132">
        <v>73992</v>
      </c>
      <c r="F8" s="216">
        <f>E8/$E$7</f>
        <v>0.23257027367679922</v>
      </c>
      <c r="G8" s="132">
        <v>68592</v>
      </c>
      <c r="H8" s="216">
        <f>G8/$G$7</f>
        <v>0.20158998398260128</v>
      </c>
      <c r="I8" s="132">
        <f>SUM('RESUMEN NOVIEMBRE'!C26)</f>
        <v>70766</v>
      </c>
      <c r="J8" s="216">
        <f>I8/$I$7</f>
        <v>0.19173049464766143</v>
      </c>
      <c r="K8" s="132">
        <f>SUM('RESUMEN NOVIEMBRE'!D26)</f>
        <v>65209</v>
      </c>
      <c r="L8" s="216">
        <f>K8/$K$7</f>
        <v>0.17450772598575229</v>
      </c>
      <c r="M8" s="161">
        <f t="shared" ref="M8:M9" si="0">(K8/C8)-100%</f>
        <v>0.10407707155192858</v>
      </c>
      <c r="N8" s="161">
        <f>(K8/E8)-100%</f>
        <v>-0.11870202184019896</v>
      </c>
      <c r="O8" s="161">
        <f>(K8/G8)-100%</f>
        <v>-4.9320620480522548E-2</v>
      </c>
      <c r="P8" s="161">
        <f>(K8/I8)-100%</f>
        <v>-7.8526410988327688E-2</v>
      </c>
    </row>
    <row r="9" spans="1:16" ht="15">
      <c r="B9" s="42" t="s">
        <v>8</v>
      </c>
      <c r="C9" s="132">
        <v>221572</v>
      </c>
      <c r="D9" s="216">
        <f>C9/$C$7</f>
        <v>0.78954082541673498</v>
      </c>
      <c r="E9" s="132">
        <v>244157</v>
      </c>
      <c r="F9" s="216">
        <f>E9/$E$7</f>
        <v>0.76742972632320072</v>
      </c>
      <c r="G9" s="132">
        <v>271663</v>
      </c>
      <c r="H9" s="216">
        <f>G9/$G$7</f>
        <v>0.79841001601739869</v>
      </c>
      <c r="I9" s="132">
        <f>SUM('RESUMEN NOVIEMBRE'!C27)</f>
        <v>298325</v>
      </c>
      <c r="J9" s="216">
        <f>I9/$I$7</f>
        <v>0.80826950535233855</v>
      </c>
      <c r="K9" s="132">
        <f>SUM('RESUMEN NOVIEMBRE'!D27)</f>
        <v>308465</v>
      </c>
      <c r="L9" s="216">
        <f>K9/$K$7</f>
        <v>0.82549227401424774</v>
      </c>
      <c r="M9" s="161">
        <f t="shared" si="0"/>
        <v>0.39216597765060568</v>
      </c>
      <c r="N9" s="161">
        <f>(K9/E9)-100%</f>
        <v>0.26338790204663387</v>
      </c>
      <c r="O9" s="161">
        <f>(K9/G9)-100%</f>
        <v>0.13546931308275334</v>
      </c>
      <c r="P9" s="161">
        <f>(K9/I9)-100%</f>
        <v>3.3989776250733295E-2</v>
      </c>
    </row>
    <row r="10" spans="1:16">
      <c r="E10" s="44"/>
    </row>
    <row r="12" spans="1:16">
      <c r="G12" s="44"/>
    </row>
    <row r="27" spans="2:16" ht="19.5" customHeight="1">
      <c r="H27" s="467" t="s">
        <v>412</v>
      </c>
      <c r="N27" s="239"/>
    </row>
    <row r="29" spans="2:16" ht="15" customHeight="1">
      <c r="B29" s="515" t="s">
        <v>35</v>
      </c>
      <c r="C29" s="514">
        <v>2011</v>
      </c>
      <c r="D29" s="501"/>
      <c r="E29" s="514">
        <v>2012</v>
      </c>
      <c r="F29" s="501"/>
      <c r="G29" s="514">
        <v>2013</v>
      </c>
      <c r="H29" s="501"/>
      <c r="I29" s="514">
        <v>2014</v>
      </c>
      <c r="J29" s="501"/>
      <c r="K29" s="514">
        <v>2015</v>
      </c>
      <c r="L29" s="501"/>
      <c r="M29" s="503" t="s">
        <v>162</v>
      </c>
      <c r="N29" s="503"/>
      <c r="O29" s="503"/>
      <c r="P29" s="503"/>
    </row>
    <row r="30" spans="2:16" ht="15">
      <c r="B30" s="516"/>
      <c r="C30" s="375" t="s">
        <v>54</v>
      </c>
      <c r="D30" s="375" t="s">
        <v>33</v>
      </c>
      <c r="E30" s="375" t="s">
        <v>54</v>
      </c>
      <c r="F30" s="375" t="s">
        <v>33</v>
      </c>
      <c r="G30" s="375" t="s">
        <v>54</v>
      </c>
      <c r="H30" s="375" t="s">
        <v>33</v>
      </c>
      <c r="I30" s="375" t="s">
        <v>54</v>
      </c>
      <c r="J30" s="375" t="s">
        <v>33</v>
      </c>
      <c r="K30" s="375" t="s">
        <v>54</v>
      </c>
      <c r="L30" s="375" t="s">
        <v>33</v>
      </c>
      <c r="M30" s="367" t="s">
        <v>358</v>
      </c>
      <c r="N30" s="367" t="s">
        <v>359</v>
      </c>
      <c r="O30" s="367" t="s">
        <v>360</v>
      </c>
      <c r="P30" s="367" t="s">
        <v>361</v>
      </c>
    </row>
    <row r="31" spans="2:16" ht="15">
      <c r="B31" s="42" t="s">
        <v>6</v>
      </c>
      <c r="C31" s="135">
        <v>3275460</v>
      </c>
      <c r="D31" s="216">
        <f>SUM(D32:D33)</f>
        <v>1</v>
      </c>
      <c r="E31" s="135">
        <v>3544367</v>
      </c>
      <c r="F31" s="216">
        <f>SUM(F32:F33)</f>
        <v>1</v>
      </c>
      <c r="G31" s="135">
        <v>3792712</v>
      </c>
      <c r="H31" s="216">
        <f>SUM(H32:H33)</f>
        <v>1</v>
      </c>
      <c r="I31" s="135">
        <f>SUM('RESUMEN ENERO-NOVIEMBRE'!C25)</f>
        <v>4020338</v>
      </c>
      <c r="J31" s="216">
        <f>SUM(J32:J33)</f>
        <v>1</v>
      </c>
      <c r="K31" s="135">
        <f>SUM('RESUMEN ENERO-NOVIEMBRE'!D25)</f>
        <v>4281236</v>
      </c>
      <c r="L31" s="216">
        <f>SUM(L32:L33)</f>
        <v>1</v>
      </c>
      <c r="M31" s="161">
        <f>(K31/C31)-100%</f>
        <v>0.30706404596606274</v>
      </c>
      <c r="N31" s="161">
        <f>(K31/E31)-100%</f>
        <v>0.2078986177221489</v>
      </c>
      <c r="O31" s="161">
        <f>(K31/G31)-100%</f>
        <v>0.12880598368660734</v>
      </c>
      <c r="P31" s="161">
        <f>(K31/I31)-100%</f>
        <v>6.4894543692594953E-2</v>
      </c>
    </row>
    <row r="32" spans="2:16" ht="15">
      <c r="B32" s="42" t="s">
        <v>7</v>
      </c>
      <c r="C32" s="132">
        <v>630203</v>
      </c>
      <c r="D32" s="216">
        <f>C32/$C$31</f>
        <v>0.19240137263163037</v>
      </c>
      <c r="E32" s="132">
        <v>756420</v>
      </c>
      <c r="F32" s="216">
        <f>E32/$E$31</f>
        <v>0.21341469435868238</v>
      </c>
      <c r="G32" s="132">
        <v>825652</v>
      </c>
      <c r="H32" s="216">
        <f>G32/$G$31</f>
        <v>0.21769435696672987</v>
      </c>
      <c r="I32" s="132">
        <f>SUM('RESUMEN ENERO-NOVIEMBRE'!C26)</f>
        <v>787140</v>
      </c>
      <c r="J32" s="216">
        <f>I32/$I$31</f>
        <v>0.19578950824532665</v>
      </c>
      <c r="K32" s="132">
        <f>SUM('RESUMEN ENERO-NOVIEMBRE'!D26)</f>
        <v>779247</v>
      </c>
      <c r="L32" s="216">
        <f>K32/$K$31</f>
        <v>0.18201449301089687</v>
      </c>
      <c r="M32" s="161">
        <f>(K32/C32)-100%</f>
        <v>0.23650157171578057</v>
      </c>
      <c r="N32" s="161">
        <f t="shared" ref="N32:N33" si="1">(K32/E32)-100%</f>
        <v>3.0177679067184826E-2</v>
      </c>
      <c r="O32" s="161">
        <f t="shared" ref="O32:O33" si="2">(K32/G32)-100%</f>
        <v>-5.6204066604332081E-2</v>
      </c>
      <c r="P32" s="161">
        <f t="shared" ref="P32:P33" si="3">(K32/I32)-100%</f>
        <v>-1.0027441115938673E-2</v>
      </c>
    </row>
    <row r="33" spans="2:16" ht="15">
      <c r="B33" s="42" t="s">
        <v>8</v>
      </c>
      <c r="C33" s="132">
        <v>2645257</v>
      </c>
      <c r="D33" s="216">
        <f>C33/$C$31</f>
        <v>0.80759862736836963</v>
      </c>
      <c r="E33" s="132">
        <v>2787947</v>
      </c>
      <c r="F33" s="216">
        <f>E33/$E$31</f>
        <v>0.78658530564131757</v>
      </c>
      <c r="G33" s="132">
        <v>2967060</v>
      </c>
      <c r="H33" s="216">
        <f>G33/$G$31</f>
        <v>0.7823056430332701</v>
      </c>
      <c r="I33" s="132">
        <f>SUM('RESUMEN ENERO-NOVIEMBRE'!C27)</f>
        <v>3233198</v>
      </c>
      <c r="J33" s="216">
        <f>I33/$I$31</f>
        <v>0.80421049175467341</v>
      </c>
      <c r="K33" s="132">
        <f>SUM('RESUMEN ENERO-NOVIEMBRE'!D27)</f>
        <v>3501989</v>
      </c>
      <c r="L33" s="216">
        <f>K33/$K$31</f>
        <v>0.81798550698910311</v>
      </c>
      <c r="M33" s="161">
        <f>(K33/C33)-100%</f>
        <v>0.32387476906780699</v>
      </c>
      <c r="N33" s="161">
        <f t="shared" si="1"/>
        <v>0.25611749434261122</v>
      </c>
      <c r="O33" s="161">
        <f t="shared" si="2"/>
        <v>0.18028924254986411</v>
      </c>
      <c r="P33" s="161">
        <f t="shared" si="3"/>
        <v>8.3134716772681472E-2</v>
      </c>
    </row>
  </sheetData>
  <mergeCells count="14">
    <mergeCell ref="K29:L29"/>
    <mergeCell ref="M29:P29"/>
    <mergeCell ref="B29:B30"/>
    <mergeCell ref="C29:D29"/>
    <mergeCell ref="E29:F29"/>
    <mergeCell ref="G29:H29"/>
    <mergeCell ref="I29:J29"/>
    <mergeCell ref="M5:P5"/>
    <mergeCell ref="I5:J5"/>
    <mergeCell ref="C5:D5"/>
    <mergeCell ref="B5:B6"/>
    <mergeCell ref="G5:H5"/>
    <mergeCell ref="E5:F5"/>
    <mergeCell ref="K5:L5"/>
  </mergeCells>
  <phoneticPr fontId="0" type="noConversion"/>
  <printOptions horizontalCentered="1"/>
  <pageMargins left="0" right="0" top="0.19685039370078741" bottom="1.4173228346456694" header="0" footer="0.94488188976377963"/>
  <pageSetup scale="70" orientation="landscape" r:id="rId1"/>
  <headerFooter alignWithMargins="0">
    <oddFooter>&amp;CBARÓMETRO TURÍSTICO DE LA RIVIERA MAYA
FIDEICOMISO DE PROMOCIÓN TURÍSTICA DE LA RIVIERA MAYA&amp;R8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1</vt:i4>
      </vt:variant>
    </vt:vector>
  </HeadingPairs>
  <TitlesOfParts>
    <vt:vector size="29" baseType="lpstr">
      <vt:lpstr>PORTADA</vt:lpstr>
      <vt:lpstr>RESUMEN NOVIEMBRE</vt:lpstr>
      <vt:lpstr>RESUMEN ENERO-NOVIEMBRE</vt:lpstr>
      <vt:lpstr>COMPART. OCUP. AFLU. 2011-2015</vt:lpstr>
      <vt:lpstr>COMP.CTOS.NOCHE OCUP. 2011-2015</vt:lpstr>
      <vt:lpstr>ANUAL OCUPACIÓN</vt:lpstr>
      <vt:lpstr>RESUMEN OCUP. DIARIA NOVIEMBRE</vt:lpstr>
      <vt:lpstr>RESUMEN OCUP. ANUAL</vt:lpstr>
      <vt:lpstr>PROCEDENCIA</vt:lpstr>
      <vt:lpstr>PROCEDENCIA NOVIEMBRE</vt:lpstr>
      <vt:lpstr>ENERO- NOVIEMBRE</vt:lpstr>
      <vt:lpstr>REGIONES NOVIEMBRE</vt:lpstr>
      <vt:lpstr>REGIONES ANUAL</vt:lpstr>
      <vt:lpstr>GRAFICA REGIONES </vt:lpstr>
      <vt:lpstr>EUROPA NOVIEMBRE</vt:lpstr>
      <vt:lpstr>EUROPA ENERO-NOVIEMBRE</vt:lpstr>
      <vt:lpstr>DESGLOSE EUROPA I</vt:lpstr>
      <vt:lpstr>DESGLOSE EUROPA II</vt:lpstr>
      <vt:lpstr>PRINCIPALES MERCADOS I</vt:lpstr>
      <vt:lpstr>PRINCIPALES MERCADOS II</vt:lpstr>
      <vt:lpstr>GRAFICA PRINC. MERCADOS</vt:lpstr>
      <vt:lpstr>PRINC. MDOS. PROD.CTOS. NOCH.I</vt:lpstr>
      <vt:lpstr>PRINC. MDOS. PROD.CTOS. NOCH.II</vt:lpstr>
      <vt:lpstr>GRAFICA CTOS. NOCH.</vt:lpstr>
      <vt:lpstr>COMPARATIVO PAISES NOVIEMBRE</vt:lpstr>
      <vt:lpstr>COMPARATIVO PAÍSES ENE-NOV</vt:lpstr>
      <vt:lpstr>CUARTOS POR PLAN</vt:lpstr>
      <vt:lpstr>CUARTOS POR LOCALIDAD</vt:lpstr>
      <vt:lpstr>PORTADA!OLE_LINK1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Yanin Nuñez, Marina Vivas, Jacobo González</dc:creator>
  <cp:lastModifiedBy>usuario</cp:lastModifiedBy>
  <cp:lastPrinted>2016-02-12T17:59:34Z</cp:lastPrinted>
  <dcterms:created xsi:type="dcterms:W3CDTF">1999-09-30T00:30:26Z</dcterms:created>
  <dcterms:modified xsi:type="dcterms:W3CDTF">2016-03-09T15:51:47Z</dcterms:modified>
</cp:coreProperties>
</file>