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75" yWindow="15" windowWidth="9645" windowHeight="7410" tabRatio="889"/>
  </bookViews>
  <sheets>
    <sheet name="PORTADA" sheetId="23" r:id="rId1"/>
    <sheet name="RESUMEN OCTUBRE" sheetId="1" r:id="rId2"/>
    <sheet name="RESUMEN ENERO-OCTUBRE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OCTUBRE" sheetId="3" r:id="rId7"/>
    <sheet name="RESUMEN OCUP. ANUAL" sheetId="51" r:id="rId8"/>
    <sheet name="PROCEDENCIA" sheetId="4" r:id="rId9"/>
    <sheet name="PROCEDENCIA OCTUBRE" sheetId="5" r:id="rId10"/>
    <sheet name="ENERO- OCTUBRE" sheetId="48" r:id="rId11"/>
    <sheet name="REGIONES OCTUBRE" sheetId="7" r:id="rId12"/>
    <sheet name="REGIONES ANUAL" sheetId="8" r:id="rId13"/>
    <sheet name="GRAFICA REGIONES " sheetId="9" r:id="rId14"/>
    <sheet name="EUROPA OCTUBRE" sheetId="10" r:id="rId15"/>
    <sheet name="EUROPA ENERO-OCTUBRE" sheetId="49" r:id="rId16"/>
    <sheet name="DESGLOSE EUROPA I" sheetId="11" r:id="rId17"/>
    <sheet name="DESGLOSE EUROPA II" sheetId="54" r:id="rId18"/>
    <sheet name="PRINCIPALES MERCADOS I" sheetId="53" r:id="rId19"/>
    <sheet name="PRINCIPALES MERCADOS II" sheetId="14" r:id="rId20"/>
    <sheet name="GRAFICA PRINC. MERCADOS" sheetId="41" r:id="rId21"/>
    <sheet name="PRINC. MDOS. PROD.CTOS. NOCH.I" sheetId="25" r:id="rId22"/>
    <sheet name="PRINC. MDOS. PROD.CTOS. NOCH.II" sheetId="52" r:id="rId23"/>
    <sheet name="GRAFICA CTOS. NOCH." sheetId="35" r:id="rId24"/>
    <sheet name="COMPARATIVO PAISES OCTUBRE" sheetId="45" r:id="rId25"/>
    <sheet name="COMPARATIVO PAÍSES ENE-OCT" sheetId="50" r:id="rId26"/>
    <sheet name="CUARTOS POR PLAN" sheetId="17" r:id="rId27"/>
    <sheet name="CUARTOS POR LOCALIDAD" sheetId="18" r:id="rId28"/>
  </sheets>
  <externalReferences>
    <externalReference r:id="rId29"/>
    <externalReference r:id="rId30"/>
  </externalReferences>
  <definedNames>
    <definedName name="OLE_LINK1" localSheetId="0">PORTADA!$E$8</definedName>
  </definedNames>
  <calcPr calcId="124519"/>
</workbook>
</file>

<file path=xl/calcChain.xml><?xml version="1.0" encoding="utf-8"?>
<calcChain xmlns="http://schemas.openxmlformats.org/spreadsheetml/2006/main">
  <c r="K34" i="14"/>
  <c r="Q34"/>
  <c r="D78" i="17" l="1"/>
  <c r="K42" i="5" l="1"/>
  <c r="G44"/>
  <c r="C41"/>
  <c r="K37"/>
  <c r="G37"/>
  <c r="C26"/>
  <c r="G24"/>
  <c r="G19"/>
  <c r="C14"/>
  <c r="H19" l="1"/>
  <c r="H24" l="1"/>
  <c r="H44"/>
  <c r="L42"/>
  <c r="H42"/>
  <c r="D41"/>
  <c r="H40"/>
  <c r="D39"/>
  <c r="D37"/>
  <c r="H36"/>
  <c r="L35"/>
  <c r="D35"/>
  <c r="H34"/>
  <c r="L33"/>
  <c r="D33"/>
  <c r="H32"/>
  <c r="L31"/>
  <c r="D31"/>
  <c r="H30"/>
  <c r="L29"/>
  <c r="L28"/>
  <c r="L27"/>
  <c r="L26"/>
  <c r="D25"/>
  <c r="D24"/>
  <c r="H23"/>
  <c r="L22"/>
  <c r="D22"/>
  <c r="D21"/>
  <c r="D20"/>
  <c r="D19"/>
  <c r="H18"/>
  <c r="H17"/>
  <c r="H16"/>
  <c r="H15"/>
  <c r="H14"/>
  <c r="H13"/>
  <c r="L12"/>
  <c r="D12"/>
  <c r="H11"/>
  <c r="L10"/>
  <c r="H43"/>
  <c r="H41"/>
  <c r="D40"/>
  <c r="D38"/>
  <c r="L36"/>
  <c r="D36"/>
  <c r="H35"/>
  <c r="L34"/>
  <c r="D34"/>
  <c r="H33"/>
  <c r="L32"/>
  <c r="D32"/>
  <c r="H31"/>
  <c r="L30"/>
  <c r="D30"/>
  <c r="H29"/>
  <c r="H28"/>
  <c r="H27"/>
  <c r="L25"/>
  <c r="L24"/>
  <c r="L23"/>
  <c r="D23"/>
  <c r="H22"/>
  <c r="L21"/>
  <c r="L20"/>
  <c r="L19"/>
  <c r="L18"/>
  <c r="L17"/>
  <c r="L16"/>
  <c r="L15"/>
  <c r="L14"/>
  <c r="D14"/>
  <c r="L13"/>
  <c r="D13"/>
  <c r="H12"/>
  <c r="L11"/>
  <c r="D11"/>
  <c r="H10"/>
  <c r="H37"/>
  <c r="D26"/>
  <c r="L37"/>
  <c r="P22" i="27" l="1"/>
  <c r="O10" i="54" l="1"/>
  <c r="M33" i="8"/>
  <c r="K33"/>
  <c r="I33"/>
  <c r="G33"/>
  <c r="E33"/>
  <c r="C33"/>
  <c r="O19"/>
  <c r="F19" s="1"/>
  <c r="O33" l="1"/>
  <c r="L19"/>
  <c r="H19"/>
  <c r="D19"/>
  <c r="N19"/>
  <c r="J19"/>
  <c r="P19" l="1"/>
  <c r="D8" i="4" l="1"/>
  <c r="F8"/>
  <c r="D9"/>
  <c r="F9"/>
  <c r="L37" i="2"/>
  <c r="I37"/>
  <c r="G37"/>
  <c r="K37" s="1"/>
  <c r="E37"/>
  <c r="D37"/>
  <c r="K22"/>
  <c r="H22" s="1"/>
  <c r="F22"/>
  <c r="D33" i="46"/>
  <c r="E33"/>
  <c r="F33"/>
  <c r="G33"/>
  <c r="H33" s="1"/>
  <c r="C33"/>
  <c r="H19"/>
  <c r="I19"/>
  <c r="J19"/>
  <c r="K19"/>
  <c r="M22" i="27"/>
  <c r="N22"/>
  <c r="O22"/>
  <c r="L22"/>
  <c r="Q19"/>
  <c r="R19"/>
  <c r="S19"/>
  <c r="T19"/>
  <c r="H19"/>
  <c r="I19"/>
  <c r="J19"/>
  <c r="K19"/>
  <c r="C35" i="1"/>
  <c r="J22" i="2" l="1"/>
  <c r="H37"/>
  <c r="F37"/>
  <c r="K33" i="46"/>
  <c r="I33"/>
  <c r="J33"/>
  <c r="F7" i="4"/>
  <c r="D7"/>
  <c r="J37" i="2"/>
  <c r="F25" i="1" l="1"/>
  <c r="P34" i="14" l="1"/>
  <c r="O18" i="8" l="1"/>
  <c r="AG10" i="3" l="1"/>
  <c r="AG9"/>
  <c r="L36" i="2"/>
  <c r="K21"/>
  <c r="J21"/>
  <c r="F21"/>
  <c r="C32" i="8"/>
  <c r="N18"/>
  <c r="L18"/>
  <c r="J18"/>
  <c r="H18"/>
  <c r="F18"/>
  <c r="D18"/>
  <c r="M32"/>
  <c r="K32"/>
  <c r="I32"/>
  <c r="G32"/>
  <c r="E32"/>
  <c r="I36" i="2"/>
  <c r="K36" s="1"/>
  <c r="H36" s="1"/>
  <c r="G36"/>
  <c r="E36"/>
  <c r="D36"/>
  <c r="G32" i="46"/>
  <c r="K32" s="1"/>
  <c r="F32"/>
  <c r="D32"/>
  <c r="E32"/>
  <c r="H32"/>
  <c r="C32"/>
  <c r="F31"/>
  <c r="H18"/>
  <c r="I18"/>
  <c r="J18"/>
  <c r="K18"/>
  <c r="Q18" i="27"/>
  <c r="R18"/>
  <c r="S18"/>
  <c r="T18"/>
  <c r="H18"/>
  <c r="I18"/>
  <c r="J18"/>
  <c r="K18"/>
  <c r="AG12" i="3"/>
  <c r="P18" i="8" l="1"/>
  <c r="H21" i="2"/>
  <c r="F36"/>
  <c r="I32" i="46"/>
  <c r="J36" i="2"/>
  <c r="J32" i="46"/>
  <c r="C36" i="52"/>
  <c r="E14"/>
  <c r="O17" i="8" l="1"/>
  <c r="N17" s="1"/>
  <c r="L17"/>
  <c r="H17"/>
  <c r="D17"/>
  <c r="F17" l="1"/>
  <c r="J17"/>
  <c r="P17" l="1"/>
  <c r="D35" i="2"/>
  <c r="L35"/>
  <c r="K20"/>
  <c r="F11" i="47"/>
  <c r="E15"/>
  <c r="P11" i="14"/>
  <c r="E31" i="8"/>
  <c r="C31"/>
  <c r="AG13" i="3"/>
  <c r="AG11"/>
  <c r="F20" i="2"/>
  <c r="G31" i="46"/>
  <c r="Q22" i="27"/>
  <c r="M31" i="8"/>
  <c r="C30"/>
  <c r="K31"/>
  <c r="I31"/>
  <c r="G31"/>
  <c r="O13" i="51"/>
  <c r="O14"/>
  <c r="O16"/>
  <c r="I35" i="2"/>
  <c r="G35"/>
  <c r="E35"/>
  <c r="F35"/>
  <c r="H20"/>
  <c r="H31" i="46"/>
  <c r="D31"/>
  <c r="E31"/>
  <c r="C31"/>
  <c r="H17"/>
  <c r="I17"/>
  <c r="J17"/>
  <c r="K17"/>
  <c r="I31"/>
  <c r="J31"/>
  <c r="K31"/>
  <c r="Q17" i="27"/>
  <c r="R17"/>
  <c r="S17"/>
  <c r="T17"/>
  <c r="H17"/>
  <c r="I17"/>
  <c r="J17"/>
  <c r="K17"/>
  <c r="E48" i="1"/>
  <c r="O31" i="8" l="1"/>
  <c r="K35" i="2"/>
  <c r="H35" s="1"/>
  <c r="J20"/>
  <c r="H31" i="8"/>
  <c r="J35" i="2"/>
  <c r="O16" i="8"/>
  <c r="F16" s="1"/>
  <c r="J31" l="1"/>
  <c r="D31"/>
  <c r="L31"/>
  <c r="F31"/>
  <c r="N31"/>
  <c r="L16"/>
  <c r="H16"/>
  <c r="D16"/>
  <c r="N16"/>
  <c r="J16"/>
  <c r="P31" l="1"/>
  <c r="P16"/>
  <c r="L34" i="2" l="1"/>
  <c r="K19"/>
  <c r="J19" s="1"/>
  <c r="H19" l="1"/>
  <c r="F19"/>
  <c r="H16" i="46"/>
  <c r="G30"/>
  <c r="I16"/>
  <c r="J16"/>
  <c r="K16"/>
  <c r="O12" i="51" l="1"/>
  <c r="G34" i="2"/>
  <c r="D34"/>
  <c r="Q16" i="27"/>
  <c r="R16"/>
  <c r="S16"/>
  <c r="T16"/>
  <c r="H16"/>
  <c r="I16"/>
  <c r="J16"/>
  <c r="K16"/>
  <c r="D30" i="46"/>
  <c r="I30" s="1"/>
  <c r="E30"/>
  <c r="F30"/>
  <c r="K30"/>
  <c r="C30"/>
  <c r="H30" s="1"/>
  <c r="J30"/>
  <c r="I34" i="2"/>
  <c r="K34" s="1"/>
  <c r="E34"/>
  <c r="F34" s="1"/>
  <c r="M30" i="8"/>
  <c r="K30"/>
  <c r="I30"/>
  <c r="G30"/>
  <c r="E30"/>
  <c r="O11" i="54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 i="11"/>
  <c r="M37" i="54"/>
  <c r="N36" s="1"/>
  <c r="K37"/>
  <c r="I37"/>
  <c r="J36" s="1"/>
  <c r="G37"/>
  <c r="H31" s="1"/>
  <c r="E37"/>
  <c r="F36" s="1"/>
  <c r="C37"/>
  <c r="D36" s="1"/>
  <c r="L36"/>
  <c r="L35"/>
  <c r="L34"/>
  <c r="H34"/>
  <c r="L33"/>
  <c r="H33"/>
  <c r="L32"/>
  <c r="H32"/>
  <c r="N31"/>
  <c r="L31"/>
  <c r="N30"/>
  <c r="L30"/>
  <c r="J30"/>
  <c r="H30"/>
  <c r="N29"/>
  <c r="L29"/>
  <c r="J29"/>
  <c r="H29"/>
  <c r="N28"/>
  <c r="L28"/>
  <c r="J28"/>
  <c r="H28"/>
  <c r="N27"/>
  <c r="L27"/>
  <c r="J27"/>
  <c r="H27"/>
  <c r="N26"/>
  <c r="L26"/>
  <c r="J26"/>
  <c r="H26"/>
  <c r="N25"/>
  <c r="L25"/>
  <c r="J25"/>
  <c r="H25"/>
  <c r="N24"/>
  <c r="L24"/>
  <c r="J24"/>
  <c r="H24"/>
  <c r="N23"/>
  <c r="L23"/>
  <c r="J23"/>
  <c r="H23"/>
  <c r="N22"/>
  <c r="L22"/>
  <c r="J22"/>
  <c r="H22"/>
  <c r="N21"/>
  <c r="L21"/>
  <c r="J21"/>
  <c r="H21"/>
  <c r="N20"/>
  <c r="L20"/>
  <c r="J20"/>
  <c r="H20"/>
  <c r="N19"/>
  <c r="L19"/>
  <c r="J19"/>
  <c r="H19"/>
  <c r="N18"/>
  <c r="L18"/>
  <c r="J18"/>
  <c r="H18"/>
  <c r="N17"/>
  <c r="L17"/>
  <c r="J17"/>
  <c r="H17"/>
  <c r="N16"/>
  <c r="L16"/>
  <c r="J16"/>
  <c r="H16"/>
  <c r="N15"/>
  <c r="L15"/>
  <c r="J15"/>
  <c r="H15"/>
  <c r="N14"/>
  <c r="L14"/>
  <c r="J14"/>
  <c r="H14"/>
  <c r="N13"/>
  <c r="L13"/>
  <c r="J13"/>
  <c r="H13"/>
  <c r="N12"/>
  <c r="L12"/>
  <c r="J12"/>
  <c r="H12"/>
  <c r="N11"/>
  <c r="L11"/>
  <c r="J11"/>
  <c r="H11"/>
  <c r="N10"/>
  <c r="L10"/>
  <c r="L37" s="1"/>
  <c r="J10"/>
  <c r="H10"/>
  <c r="D10"/>
  <c r="G11" i="14"/>
  <c r="G12"/>
  <c r="G13"/>
  <c r="G14"/>
  <c r="G15"/>
  <c r="G16"/>
  <c r="G17"/>
  <c r="G18"/>
  <c r="G19"/>
  <c r="G20"/>
  <c r="G21"/>
  <c r="G22"/>
  <c r="G23"/>
  <c r="G24"/>
  <c r="G25"/>
  <c r="G26"/>
  <c r="G27"/>
  <c r="P12"/>
  <c r="P13"/>
  <c r="P14"/>
  <c r="P15"/>
  <c r="P16"/>
  <c r="P17"/>
  <c r="P18"/>
  <c r="P19"/>
  <c r="P20"/>
  <c r="P21"/>
  <c r="P22"/>
  <c r="P23"/>
  <c r="P24"/>
  <c r="P25"/>
  <c r="P26"/>
  <c r="P27"/>
  <c r="P34" i="53"/>
  <c r="P27"/>
  <c r="Q27" s="1"/>
  <c r="O27"/>
  <c r="M27"/>
  <c r="K27"/>
  <c r="I27"/>
  <c r="G27"/>
  <c r="E27"/>
  <c r="P26"/>
  <c r="Q26" s="1"/>
  <c r="O26"/>
  <c r="M26"/>
  <c r="K26"/>
  <c r="I26"/>
  <c r="G26"/>
  <c r="E26"/>
  <c r="P25"/>
  <c r="Q25" s="1"/>
  <c r="O25"/>
  <c r="M25"/>
  <c r="K25"/>
  <c r="I25"/>
  <c r="G25"/>
  <c r="E25"/>
  <c r="P24"/>
  <c r="Q24" s="1"/>
  <c r="O24"/>
  <c r="M24"/>
  <c r="K24"/>
  <c r="I24"/>
  <c r="G24"/>
  <c r="E24"/>
  <c r="P23"/>
  <c r="Q23" s="1"/>
  <c r="O23"/>
  <c r="M23"/>
  <c r="K23"/>
  <c r="I23"/>
  <c r="G23"/>
  <c r="E23"/>
  <c r="Q22"/>
  <c r="O22"/>
  <c r="M22"/>
  <c r="K22"/>
  <c r="I22"/>
  <c r="G22"/>
  <c r="E22"/>
  <c r="Q21"/>
  <c r="P21"/>
  <c r="O21"/>
  <c r="M21"/>
  <c r="K21"/>
  <c r="I21"/>
  <c r="G21"/>
  <c r="E21"/>
  <c r="P20"/>
  <c r="Q20" s="1"/>
  <c r="O20"/>
  <c r="M20"/>
  <c r="K20"/>
  <c r="I20"/>
  <c r="G20"/>
  <c r="E20"/>
  <c r="P19"/>
  <c r="Q19" s="1"/>
  <c r="O19"/>
  <c r="M19"/>
  <c r="K19"/>
  <c r="I19"/>
  <c r="G19"/>
  <c r="E19"/>
  <c r="P18"/>
  <c r="Q18" s="1"/>
  <c r="O18"/>
  <c r="M18"/>
  <c r="K18"/>
  <c r="I18"/>
  <c r="G18"/>
  <c r="E18"/>
  <c r="P17"/>
  <c r="Q17" s="1"/>
  <c r="O17"/>
  <c r="M17"/>
  <c r="K17"/>
  <c r="I17"/>
  <c r="G17"/>
  <c r="E17"/>
  <c r="P16"/>
  <c r="Q16" s="1"/>
  <c r="O16"/>
  <c r="M16"/>
  <c r="K16"/>
  <c r="I16"/>
  <c r="G16"/>
  <c r="E16"/>
  <c r="P15"/>
  <c r="Q15" s="1"/>
  <c r="O15"/>
  <c r="M15"/>
  <c r="K15"/>
  <c r="I15"/>
  <c r="G15"/>
  <c r="E15"/>
  <c r="P14"/>
  <c r="Q14" s="1"/>
  <c r="O14"/>
  <c r="M14"/>
  <c r="K14"/>
  <c r="I14"/>
  <c r="G14"/>
  <c r="E14"/>
  <c r="P13"/>
  <c r="Q13" s="1"/>
  <c r="O13"/>
  <c r="M13"/>
  <c r="K13"/>
  <c r="I13"/>
  <c r="G13"/>
  <c r="E13"/>
  <c r="P12"/>
  <c r="Q12" s="1"/>
  <c r="O12"/>
  <c r="M12"/>
  <c r="K12"/>
  <c r="I12"/>
  <c r="G12"/>
  <c r="E12"/>
  <c r="P11"/>
  <c r="Q11" s="1"/>
  <c r="O11"/>
  <c r="O34" s="1"/>
  <c r="M11"/>
  <c r="M34" s="1"/>
  <c r="K11"/>
  <c r="K34" s="1"/>
  <c r="I11"/>
  <c r="I34" s="1"/>
  <c r="G11"/>
  <c r="G34" s="1"/>
  <c r="E11"/>
  <c r="E34" s="1"/>
  <c r="O39" i="52"/>
  <c r="O17"/>
  <c r="M34"/>
  <c r="K34"/>
  <c r="I34"/>
  <c r="G34"/>
  <c r="E34"/>
  <c r="C34"/>
  <c r="M27"/>
  <c r="K27"/>
  <c r="I27"/>
  <c r="G27"/>
  <c r="E27"/>
  <c r="E36" s="1"/>
  <c r="C27"/>
  <c r="M14"/>
  <c r="K14"/>
  <c r="I14"/>
  <c r="I36" s="1"/>
  <c r="G14"/>
  <c r="G36" s="1"/>
  <c r="C14"/>
  <c r="F27" i="1"/>
  <c r="E48" i="47"/>
  <c r="O39" i="25"/>
  <c r="H35" i="54" l="1"/>
  <c r="H36"/>
  <c r="F12"/>
  <c r="F16"/>
  <c r="F10"/>
  <c r="F14"/>
  <c r="F20"/>
  <c r="F24"/>
  <c r="F11"/>
  <c r="F13"/>
  <c r="F15"/>
  <c r="F18"/>
  <c r="F22"/>
  <c r="F26"/>
  <c r="F28"/>
  <c r="F17"/>
  <c r="F19"/>
  <c r="F21"/>
  <c r="F23"/>
  <c r="F25"/>
  <c r="F27"/>
  <c r="F29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3"/>
  <c r="D35"/>
  <c r="D31"/>
  <c r="D32"/>
  <c r="D34"/>
  <c r="O37"/>
  <c r="P10" s="1"/>
  <c r="O30" i="8"/>
  <c r="D30" s="1"/>
  <c r="H34" i="2"/>
  <c r="J34"/>
  <c r="F30" i="54"/>
  <c r="F31"/>
  <c r="J31"/>
  <c r="F32"/>
  <c r="J32"/>
  <c r="N32"/>
  <c r="F33"/>
  <c r="J33"/>
  <c r="N33"/>
  <c r="N37" s="1"/>
  <c r="F34"/>
  <c r="J34"/>
  <c r="N34"/>
  <c r="F35"/>
  <c r="J35"/>
  <c r="N35"/>
  <c r="Q34" i="53"/>
  <c r="M36" i="52"/>
  <c r="K36"/>
  <c r="L39" s="1"/>
  <c r="F39"/>
  <c r="F33"/>
  <c r="F32"/>
  <c r="F31"/>
  <c r="F30"/>
  <c r="F26"/>
  <c r="F25"/>
  <c r="F24"/>
  <c r="F23"/>
  <c r="F22"/>
  <c r="F21"/>
  <c r="F20"/>
  <c r="F19"/>
  <c r="F18"/>
  <c r="F17"/>
  <c r="F13"/>
  <c r="F12"/>
  <c r="F11"/>
  <c r="D39"/>
  <c r="D33"/>
  <c r="D32"/>
  <c r="D31"/>
  <c r="D30"/>
  <c r="D26"/>
  <c r="D25"/>
  <c r="D24"/>
  <c r="D23"/>
  <c r="D22"/>
  <c r="D21"/>
  <c r="D20"/>
  <c r="D19"/>
  <c r="D18"/>
  <c r="D17"/>
  <c r="D13"/>
  <c r="D12"/>
  <c r="D11"/>
  <c r="H39"/>
  <c r="H33"/>
  <c r="H32"/>
  <c r="H31"/>
  <c r="H30"/>
  <c r="H26"/>
  <c r="H25"/>
  <c r="H24"/>
  <c r="H23"/>
  <c r="H22"/>
  <c r="H21"/>
  <c r="H20"/>
  <c r="H19"/>
  <c r="H11"/>
  <c r="H18"/>
  <c r="H17"/>
  <c r="H13"/>
  <c r="H12"/>
  <c r="L33"/>
  <c r="L31"/>
  <c r="L26"/>
  <c r="L24"/>
  <c r="L22"/>
  <c r="L20"/>
  <c r="L11"/>
  <c r="L17"/>
  <c r="L12"/>
  <c r="J39"/>
  <c r="J33"/>
  <c r="J32"/>
  <c r="J31"/>
  <c r="J30"/>
  <c r="J26"/>
  <c r="J25"/>
  <c r="J24"/>
  <c r="J23"/>
  <c r="J22"/>
  <c r="J21"/>
  <c r="J20"/>
  <c r="J19"/>
  <c r="J18"/>
  <c r="J17"/>
  <c r="J13"/>
  <c r="J12"/>
  <c r="J11"/>
  <c r="N39"/>
  <c r="N33"/>
  <c r="N32"/>
  <c r="N31"/>
  <c r="N30"/>
  <c r="N26"/>
  <c r="N25"/>
  <c r="N24"/>
  <c r="N23"/>
  <c r="N22"/>
  <c r="N21"/>
  <c r="N20"/>
  <c r="N19"/>
  <c r="N18"/>
  <c r="N17"/>
  <c r="N13"/>
  <c r="N12"/>
  <c r="N11"/>
  <c r="J37" i="54" l="1"/>
  <c r="H37"/>
  <c r="F14" i="52"/>
  <c r="F37" i="54"/>
  <c r="P11"/>
  <c r="P32"/>
  <c r="P35"/>
  <c r="P24"/>
  <c r="P36"/>
  <c r="P34"/>
  <c r="P28"/>
  <c r="P20"/>
  <c r="P33"/>
  <c r="P31"/>
  <c r="P26"/>
  <c r="P22"/>
  <c r="P14"/>
  <c r="P27"/>
  <c r="D37"/>
  <c r="P18"/>
  <c r="P30"/>
  <c r="P19"/>
  <c r="P16"/>
  <c r="P12"/>
  <c r="P29"/>
  <c r="P23"/>
  <c r="P15"/>
  <c r="P25"/>
  <c r="P21"/>
  <c r="P17"/>
  <c r="P13"/>
  <c r="H30" i="8"/>
  <c r="F30"/>
  <c r="L30"/>
  <c r="J30"/>
  <c r="N30"/>
  <c r="L13" i="52"/>
  <c r="L18"/>
  <c r="L19"/>
  <c r="L21"/>
  <c r="L23"/>
  <c r="L25"/>
  <c r="L30"/>
  <c r="L34" s="1"/>
  <c r="L32"/>
  <c r="H34"/>
  <c r="N27"/>
  <c r="N34"/>
  <c r="J27"/>
  <c r="J34"/>
  <c r="D27"/>
  <c r="D34"/>
  <c r="F27"/>
  <c r="F34"/>
  <c r="N14"/>
  <c r="N36" s="1"/>
  <c r="J14"/>
  <c r="L27"/>
  <c r="L14"/>
  <c r="H27"/>
  <c r="H14"/>
  <c r="D14"/>
  <c r="O11" i="14"/>
  <c r="C29" i="8"/>
  <c r="P37" i="54" l="1"/>
  <c r="P30" i="8"/>
  <c r="J36" i="52"/>
  <c r="F36"/>
  <c r="D36"/>
  <c r="H36"/>
  <c r="L36"/>
  <c r="L33" i="2"/>
  <c r="G33"/>
  <c r="F33"/>
  <c r="E33"/>
  <c r="D33"/>
  <c r="G29" i="46"/>
  <c r="M34" i="25" l="1"/>
  <c r="M27"/>
  <c r="M14"/>
  <c r="O12" i="14"/>
  <c r="O13"/>
  <c r="O14"/>
  <c r="O15"/>
  <c r="O16"/>
  <c r="O17"/>
  <c r="O18"/>
  <c r="O19"/>
  <c r="O20"/>
  <c r="O21"/>
  <c r="O22"/>
  <c r="O23"/>
  <c r="O24"/>
  <c r="O25"/>
  <c r="O26"/>
  <c r="O27"/>
  <c r="M29" i="8"/>
  <c r="K29"/>
  <c r="I29"/>
  <c r="G29"/>
  <c r="E29"/>
  <c r="O15"/>
  <c r="N15" s="1"/>
  <c r="H15"/>
  <c r="D15"/>
  <c r="I33" i="2"/>
  <c r="K18"/>
  <c r="J18" s="1"/>
  <c r="K17"/>
  <c r="F18"/>
  <c r="D29" i="46"/>
  <c r="E29"/>
  <c r="F29"/>
  <c r="I29"/>
  <c r="C29"/>
  <c r="D28"/>
  <c r="E28"/>
  <c r="F28"/>
  <c r="G28"/>
  <c r="C28"/>
  <c r="H15"/>
  <c r="I15"/>
  <c r="J15"/>
  <c r="K15"/>
  <c r="Q15" i="27"/>
  <c r="R15"/>
  <c r="S15"/>
  <c r="T15"/>
  <c r="H15"/>
  <c r="I15"/>
  <c r="J15"/>
  <c r="K15"/>
  <c r="L15" i="8" l="1"/>
  <c r="K33" i="2"/>
  <c r="H29" i="46"/>
  <c r="K29"/>
  <c r="H33" i="2"/>
  <c r="F15" i="8"/>
  <c r="J15"/>
  <c r="O29"/>
  <c r="D29" s="1"/>
  <c r="J33" i="2"/>
  <c r="H18"/>
  <c r="J29" i="46"/>
  <c r="O34" i="14"/>
  <c r="L32" i="2"/>
  <c r="M36" i="25"/>
  <c r="N29" i="8" l="1"/>
  <c r="N33" i="25"/>
  <c r="N39"/>
  <c r="J29" i="8"/>
  <c r="L29"/>
  <c r="H29"/>
  <c r="P15"/>
  <c r="N31" i="25"/>
  <c r="N18"/>
  <c r="N20"/>
  <c r="N22"/>
  <c r="N24"/>
  <c r="N26"/>
  <c r="N12"/>
  <c r="N11"/>
  <c r="N32"/>
  <c r="N30"/>
  <c r="N19"/>
  <c r="N21"/>
  <c r="N23"/>
  <c r="N25"/>
  <c r="N17"/>
  <c r="N13"/>
  <c r="F29" i="8"/>
  <c r="M27" i="14"/>
  <c r="N34" i="25" l="1"/>
  <c r="N14"/>
  <c r="N27"/>
  <c r="P29" i="8"/>
  <c r="T14" i="27"/>
  <c r="K34" i="25" l="1"/>
  <c r="K27"/>
  <c r="K14"/>
  <c r="M12" i="14"/>
  <c r="M13"/>
  <c r="M14"/>
  <c r="M15"/>
  <c r="M16"/>
  <c r="M17"/>
  <c r="M18"/>
  <c r="M19"/>
  <c r="M20"/>
  <c r="M21"/>
  <c r="M22"/>
  <c r="M23"/>
  <c r="M24"/>
  <c r="M25"/>
  <c r="M26"/>
  <c r="M11"/>
  <c r="M28" i="8"/>
  <c r="K28"/>
  <c r="I28"/>
  <c r="G28"/>
  <c r="E28"/>
  <c r="C28"/>
  <c r="O14"/>
  <c r="L14" s="1"/>
  <c r="I32" i="2"/>
  <c r="G32"/>
  <c r="K32" s="1"/>
  <c r="E32"/>
  <c r="D32"/>
  <c r="J17"/>
  <c r="F17"/>
  <c r="H28" i="46"/>
  <c r="I28"/>
  <c r="J28"/>
  <c r="K28"/>
  <c r="H14"/>
  <c r="I14"/>
  <c r="J14"/>
  <c r="K14"/>
  <c r="Q14" i="27"/>
  <c r="R14"/>
  <c r="S14"/>
  <c r="H14"/>
  <c r="I14"/>
  <c r="J14"/>
  <c r="K14"/>
  <c r="L31" i="2"/>
  <c r="M34" i="14" l="1"/>
  <c r="K36" i="25"/>
  <c r="O28" i="8"/>
  <c r="L28" s="1"/>
  <c r="J14"/>
  <c r="F14"/>
  <c r="N14"/>
  <c r="D28"/>
  <c r="H17" i="2"/>
  <c r="H32"/>
  <c r="N28" i="8"/>
  <c r="F28"/>
  <c r="D14"/>
  <c r="H14"/>
  <c r="J32" i="2"/>
  <c r="F32"/>
  <c r="J12" i="27"/>
  <c r="L39" i="25" l="1"/>
  <c r="L32"/>
  <c r="L30"/>
  <c r="L19"/>
  <c r="L21"/>
  <c r="L23"/>
  <c r="L25"/>
  <c r="L17"/>
  <c r="L13"/>
  <c r="L31"/>
  <c r="L33"/>
  <c r="L18"/>
  <c r="L20"/>
  <c r="L22"/>
  <c r="L24"/>
  <c r="L26"/>
  <c r="L12"/>
  <c r="L11"/>
  <c r="J28" i="8"/>
  <c r="H28"/>
  <c r="P14"/>
  <c r="D31" i="2"/>
  <c r="E31"/>
  <c r="G31"/>
  <c r="I31"/>
  <c r="K31"/>
  <c r="L34" i="25" l="1"/>
  <c r="L14"/>
  <c r="L27"/>
  <c r="P28" i="8"/>
  <c r="I34" i="25"/>
  <c r="I27"/>
  <c r="I14"/>
  <c r="K12" i="14"/>
  <c r="K13"/>
  <c r="K14"/>
  <c r="K15"/>
  <c r="K16"/>
  <c r="K17"/>
  <c r="K18"/>
  <c r="K19"/>
  <c r="K20"/>
  <c r="K21"/>
  <c r="K22"/>
  <c r="K23"/>
  <c r="K24"/>
  <c r="K25"/>
  <c r="K26"/>
  <c r="K27"/>
  <c r="K11"/>
  <c r="M27" i="8"/>
  <c r="K27"/>
  <c r="I27"/>
  <c r="G27"/>
  <c r="E27"/>
  <c r="C27"/>
  <c r="O13"/>
  <c r="N13" s="1"/>
  <c r="F31" i="2"/>
  <c r="H31"/>
  <c r="K16"/>
  <c r="J16" s="1"/>
  <c r="F16"/>
  <c r="G27" i="46"/>
  <c r="J27" s="1"/>
  <c r="H13"/>
  <c r="I13"/>
  <c r="J13"/>
  <c r="K13"/>
  <c r="D27"/>
  <c r="E27"/>
  <c r="F27"/>
  <c r="K27" s="1"/>
  <c r="C27"/>
  <c r="H27" s="1"/>
  <c r="H13" i="27"/>
  <c r="I13"/>
  <c r="J13"/>
  <c r="K13"/>
  <c r="Q13"/>
  <c r="R13"/>
  <c r="S13"/>
  <c r="T13"/>
  <c r="O11" i="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I27" i="46" l="1"/>
  <c r="L36" i="25"/>
  <c r="H13" i="8"/>
  <c r="D13"/>
  <c r="L13"/>
  <c r="O27"/>
  <c r="D27" s="1"/>
  <c r="F13"/>
  <c r="J13"/>
  <c r="H16" i="2"/>
  <c r="J31"/>
  <c r="O37" i="11"/>
  <c r="L30" i="2"/>
  <c r="M26" i="8"/>
  <c r="K26"/>
  <c r="I26"/>
  <c r="G26"/>
  <c r="E26"/>
  <c r="C26"/>
  <c r="O12"/>
  <c r="L12" s="1"/>
  <c r="D26" i="46"/>
  <c r="E26"/>
  <c r="F26"/>
  <c r="G26"/>
  <c r="C26"/>
  <c r="I30" i="2"/>
  <c r="G30"/>
  <c r="E30"/>
  <c r="D30"/>
  <c r="F30" s="1"/>
  <c r="K15"/>
  <c r="H15" s="1"/>
  <c r="F15"/>
  <c r="K30" l="1"/>
  <c r="H30" s="1"/>
  <c r="P13" i="8"/>
  <c r="H27"/>
  <c r="N27"/>
  <c r="F27"/>
  <c r="L27"/>
  <c r="J27"/>
  <c r="D12"/>
  <c r="H12"/>
  <c r="F12"/>
  <c r="J12"/>
  <c r="N12"/>
  <c r="O26"/>
  <c r="L26" s="1"/>
  <c r="J15" i="2"/>
  <c r="J26" i="8"/>
  <c r="J30" i="2"/>
  <c r="I26" i="46"/>
  <c r="K26"/>
  <c r="H26"/>
  <c r="J26"/>
  <c r="H12"/>
  <c r="I12"/>
  <c r="J12"/>
  <c r="K12"/>
  <c r="Q12" i="27"/>
  <c r="R12"/>
  <c r="S12"/>
  <c r="T12"/>
  <c r="H12"/>
  <c r="I12"/>
  <c r="K12"/>
  <c r="P27" i="8" l="1"/>
  <c r="F26"/>
  <c r="N26"/>
  <c r="D26"/>
  <c r="P12"/>
  <c r="H26"/>
  <c r="P26" l="1"/>
  <c r="G14" i="25"/>
  <c r="G27"/>
  <c r="G34"/>
  <c r="I12" i="14"/>
  <c r="I13"/>
  <c r="I14"/>
  <c r="I15"/>
  <c r="I16"/>
  <c r="I17"/>
  <c r="I18"/>
  <c r="I19"/>
  <c r="I20"/>
  <c r="I21"/>
  <c r="I22"/>
  <c r="I23"/>
  <c r="I24"/>
  <c r="I25"/>
  <c r="I26"/>
  <c r="I27"/>
  <c r="I11"/>
  <c r="I34" l="1"/>
  <c r="G36" i="25"/>
  <c r="H39" s="1"/>
  <c r="K11" i="46"/>
  <c r="J11"/>
  <c r="I11"/>
  <c r="H11"/>
  <c r="H10"/>
  <c r="E31" i="45" l="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1" i="10" s="1"/>
  <c r="E53" i="45"/>
  <c r="E54"/>
  <c r="E33" i="10" s="1"/>
  <c r="E55" i="4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N36"/>
  <c r="I36"/>
  <c r="C34"/>
  <c r="O33"/>
  <c r="O33" i="52" s="1"/>
  <c r="O32" i="25"/>
  <c r="O32" i="52" s="1"/>
  <c r="O31" i="25"/>
  <c r="O31" i="52" s="1"/>
  <c r="O30" i="25"/>
  <c r="O30" i="52" s="1"/>
  <c r="C27" i="25"/>
  <c r="O26"/>
  <c r="O26" i="52" s="1"/>
  <c r="O25" i="25"/>
  <c r="O25" i="52" s="1"/>
  <c r="O24" i="25"/>
  <c r="O24" i="52" s="1"/>
  <c r="O23" i="25"/>
  <c r="O23" i="52" s="1"/>
  <c r="O22" i="25"/>
  <c r="O22" i="52" s="1"/>
  <c r="O21" i="25"/>
  <c r="O21" i="52" s="1"/>
  <c r="O20" i="25"/>
  <c r="O20" i="52" s="1"/>
  <c r="O19" i="25"/>
  <c r="O19" i="52" s="1"/>
  <c r="O18" i="25"/>
  <c r="O18" i="52" s="1"/>
  <c r="O17" i="25"/>
  <c r="C14"/>
  <c r="O13"/>
  <c r="O13" i="52" s="1"/>
  <c r="O12" i="25"/>
  <c r="O12" i="52" s="1"/>
  <c r="O11" i="25"/>
  <c r="O11" i="52" s="1"/>
  <c r="O34" l="1"/>
  <c r="O27"/>
  <c r="O14"/>
  <c r="J39" i="25"/>
  <c r="J31"/>
  <c r="J33"/>
  <c r="J18"/>
  <c r="J20"/>
  <c r="J22"/>
  <c r="J24"/>
  <c r="J26"/>
  <c r="J12"/>
  <c r="J11"/>
  <c r="J32"/>
  <c r="J30"/>
  <c r="J19"/>
  <c r="J21"/>
  <c r="J23"/>
  <c r="J25"/>
  <c r="J17"/>
  <c r="J27" s="1"/>
  <c r="J13"/>
  <c r="G34" i="14"/>
  <c r="C36" i="25"/>
  <c r="O27"/>
  <c r="H31"/>
  <c r="H33"/>
  <c r="H18"/>
  <c r="H20"/>
  <c r="H22"/>
  <c r="H24"/>
  <c r="H26"/>
  <c r="H13"/>
  <c r="H11"/>
  <c r="H32"/>
  <c r="H30"/>
  <c r="H19"/>
  <c r="H21"/>
  <c r="H23"/>
  <c r="H25"/>
  <c r="H17"/>
  <c r="H12"/>
  <c r="O34"/>
  <c r="E36"/>
  <c r="F39" s="1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Q22" i="14"/>
  <c r="E27"/>
  <c r="E26"/>
  <c r="E25"/>
  <c r="E24"/>
  <c r="E23"/>
  <c r="E22"/>
  <c r="E21"/>
  <c r="E20"/>
  <c r="E19"/>
  <c r="E18"/>
  <c r="E17"/>
  <c r="E16"/>
  <c r="E15"/>
  <c r="E14"/>
  <c r="E13"/>
  <c r="E12"/>
  <c r="E11"/>
  <c r="O10" i="8"/>
  <c r="N10" s="1"/>
  <c r="L10"/>
  <c r="H10"/>
  <c r="D10"/>
  <c r="K13" i="2"/>
  <c r="J13" s="1"/>
  <c r="F13"/>
  <c r="K10" i="46"/>
  <c r="J10"/>
  <c r="I10"/>
  <c r="K11" i="27"/>
  <c r="J11"/>
  <c r="I11"/>
  <c r="H11"/>
  <c r="T10"/>
  <c r="S10"/>
  <c r="R10"/>
  <c r="Q10"/>
  <c r="K10"/>
  <c r="J10"/>
  <c r="I10"/>
  <c r="H10"/>
  <c r="F10" i="8" l="1"/>
  <c r="J10"/>
  <c r="P10" s="1"/>
  <c r="E34" i="14"/>
  <c r="O36" i="52"/>
  <c r="P19" s="1"/>
  <c r="O36" i="25"/>
  <c r="H13" i="2"/>
  <c r="Q11" i="14"/>
  <c r="Q12"/>
  <c r="Q13"/>
  <c r="Q18"/>
  <c r="Q19"/>
  <c r="Q20"/>
  <c r="Q21"/>
  <c r="Q23"/>
  <c r="Q24"/>
  <c r="Q25"/>
  <c r="Q26"/>
  <c r="Q27"/>
  <c r="D14" i="25"/>
  <c r="D36" s="1"/>
  <c r="J34"/>
  <c r="J14"/>
  <c r="J36" s="1"/>
  <c r="H34"/>
  <c r="H27"/>
  <c r="H14"/>
  <c r="Q14" i="14"/>
  <c r="F30" i="25"/>
  <c r="F21"/>
  <c r="F25"/>
  <c r="F13"/>
  <c r="F33"/>
  <c r="F20"/>
  <c r="F24"/>
  <c r="F12"/>
  <c r="F26"/>
  <c r="F11"/>
  <c r="F34"/>
  <c r="Q15" i="14"/>
  <c r="Q16"/>
  <c r="Q17"/>
  <c r="D34" i="25"/>
  <c r="D27"/>
  <c r="P20" i="52" l="1"/>
  <c r="P12"/>
  <c r="P32"/>
  <c r="P39"/>
  <c r="P23"/>
  <c r="P31"/>
  <c r="P21"/>
  <c r="P22"/>
  <c r="P25"/>
  <c r="P11"/>
  <c r="P17"/>
  <c r="P30"/>
  <c r="P33"/>
  <c r="P13"/>
  <c r="P18"/>
  <c r="P26"/>
  <c r="P24"/>
  <c r="H36" i="25"/>
  <c r="P12"/>
  <c r="P39"/>
  <c r="F14"/>
  <c r="F27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F30" s="1"/>
  <c r="P14" i="52" l="1"/>
  <c r="P34"/>
  <c r="P27"/>
  <c r="F36" i="25"/>
  <c r="P14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52" l="1"/>
  <c r="P36" i="25"/>
  <c r="E29" i="18"/>
  <c r="F27" s="1"/>
  <c r="C29"/>
  <c r="D28" s="1"/>
  <c r="J67" i="17"/>
  <c r="I67"/>
  <c r="K66" s="1"/>
  <c r="J39"/>
  <c r="I39"/>
  <c r="K38" s="1"/>
  <c r="J9"/>
  <c r="I9"/>
  <c r="D12" i="18" l="1"/>
  <c r="D16"/>
  <c r="D14"/>
  <c r="D11"/>
  <c r="D13"/>
  <c r="D15"/>
  <c r="D17"/>
  <c r="D19"/>
  <c r="D21"/>
  <c r="D24"/>
  <c r="D18"/>
  <c r="D20"/>
  <c r="D22"/>
  <c r="K8" i="17"/>
  <c r="K7"/>
  <c r="D26" i="18"/>
  <c r="D23"/>
  <c r="D25"/>
  <c r="D27"/>
  <c r="F28"/>
  <c r="F11"/>
  <c r="F12"/>
  <c r="F13"/>
  <c r="F14"/>
  <c r="F15"/>
  <c r="F16"/>
  <c r="F17"/>
  <c r="F18"/>
  <c r="F19"/>
  <c r="F20"/>
  <c r="F21"/>
  <c r="F22"/>
  <c r="F23"/>
  <c r="F24"/>
  <c r="F25"/>
  <c r="F26"/>
  <c r="K31" i="17"/>
  <c r="K35"/>
  <c r="K65"/>
  <c r="K67" s="1"/>
  <c r="K33"/>
  <c r="K37"/>
  <c r="K32"/>
  <c r="K34"/>
  <c r="K36"/>
  <c r="K9"/>
  <c r="D29" i="18" l="1"/>
  <c r="F29"/>
  <c r="K39" i="17"/>
  <c r="M37" i="11" l="1"/>
  <c r="K37"/>
  <c r="I37"/>
  <c r="G37"/>
  <c r="F37"/>
  <c r="C37"/>
  <c r="I31" i="4"/>
  <c r="I32"/>
  <c r="I33"/>
  <c r="H9"/>
  <c r="H8"/>
  <c r="N36" i="11" l="1"/>
  <c r="N12"/>
  <c r="N14"/>
  <c r="N16"/>
  <c r="N18"/>
  <c r="N20"/>
  <c r="N22"/>
  <c r="N24"/>
  <c r="N26"/>
  <c r="N28"/>
  <c r="N30"/>
  <c r="N32"/>
  <c r="N34"/>
  <c r="N10"/>
  <c r="N11"/>
  <c r="N13"/>
  <c r="N15"/>
  <c r="N17"/>
  <c r="N19"/>
  <c r="N21"/>
  <c r="N23"/>
  <c r="N25"/>
  <c r="N27"/>
  <c r="N29"/>
  <c r="N31"/>
  <c r="N33"/>
  <c r="N35"/>
  <c r="L12"/>
  <c r="L14"/>
  <c r="L16"/>
  <c r="L18"/>
  <c r="L20"/>
  <c r="L22"/>
  <c r="L24"/>
  <c r="L26"/>
  <c r="L28"/>
  <c r="L30"/>
  <c r="L32"/>
  <c r="L34"/>
  <c r="L36"/>
  <c r="L11"/>
  <c r="L13"/>
  <c r="L15"/>
  <c r="L17"/>
  <c r="L19"/>
  <c r="L21"/>
  <c r="L23"/>
  <c r="L25"/>
  <c r="L27"/>
  <c r="L29"/>
  <c r="L31"/>
  <c r="L33"/>
  <c r="L35"/>
  <c r="L10"/>
  <c r="J12"/>
  <c r="J14"/>
  <c r="J16"/>
  <c r="J18"/>
  <c r="J20"/>
  <c r="J22"/>
  <c r="J24"/>
  <c r="J26"/>
  <c r="J28"/>
  <c r="J30"/>
  <c r="J32"/>
  <c r="J34"/>
  <c r="J36"/>
  <c r="J11"/>
  <c r="J13"/>
  <c r="J15"/>
  <c r="J17"/>
  <c r="J19"/>
  <c r="J21"/>
  <c r="J23"/>
  <c r="J25"/>
  <c r="J27"/>
  <c r="J29"/>
  <c r="J31"/>
  <c r="J33"/>
  <c r="J35"/>
  <c r="J10"/>
  <c r="H12"/>
  <c r="H18"/>
  <c r="H24"/>
  <c r="H28"/>
  <c r="H34"/>
  <c r="H11"/>
  <c r="H13"/>
  <c r="H15"/>
  <c r="H17"/>
  <c r="H19"/>
  <c r="H21"/>
  <c r="H23"/>
  <c r="H25"/>
  <c r="H27"/>
  <c r="H29"/>
  <c r="H31"/>
  <c r="H33"/>
  <c r="H35"/>
  <c r="H10"/>
  <c r="H14"/>
  <c r="H16"/>
  <c r="H20"/>
  <c r="H22"/>
  <c r="H26"/>
  <c r="H30"/>
  <c r="H32"/>
  <c r="H36"/>
  <c r="H7" i="4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P11"/>
  <c r="F14" i="2"/>
  <c r="N37" i="11" l="1"/>
  <c r="L37"/>
  <c r="J37"/>
  <c r="H37"/>
  <c r="P32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O11" i="8"/>
  <c r="L33" l="1"/>
  <c r="D33"/>
  <c r="J33"/>
  <c r="H33"/>
  <c r="N33"/>
  <c r="F33"/>
  <c r="D11"/>
  <c r="O32"/>
  <c r="S22" i="27"/>
  <c r="R22"/>
  <c r="T22"/>
  <c r="P37" i="11"/>
  <c r="L11" i="8"/>
  <c r="F11"/>
  <c r="J11"/>
  <c r="N11"/>
  <c r="H11"/>
  <c r="P33" l="1"/>
  <c r="N32"/>
  <c r="H32"/>
  <c r="D32"/>
  <c r="F32"/>
  <c r="J32"/>
  <c r="L32"/>
  <c r="P11"/>
  <c r="K14" i="2"/>
  <c r="J14" s="1"/>
  <c r="P32" i="8" l="1"/>
  <c r="H14" i="2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E8"/>
  <c r="C9"/>
  <c r="E9"/>
  <c r="C10"/>
  <c r="E10"/>
  <c r="C11"/>
  <c r="E11"/>
  <c r="C12"/>
  <c r="E12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P8" i="4" l="1"/>
  <c r="E13" i="7"/>
  <c r="C36" i="10"/>
  <c r="D10" s="1"/>
  <c r="C13" i="7"/>
  <c r="D8" s="1"/>
  <c r="G10"/>
  <c r="N9" i="4"/>
  <c r="O9"/>
  <c r="G12" i="7"/>
  <c r="G11"/>
  <c r="J8" i="4"/>
  <c r="J9"/>
  <c r="P7"/>
  <c r="L9"/>
  <c r="L8"/>
  <c r="D35" i="10"/>
  <c r="O25" i="8"/>
  <c r="L25" s="1"/>
  <c r="G9" i="7"/>
  <c r="G8"/>
  <c r="G7"/>
  <c r="E36" i="10"/>
  <c r="J25" i="46"/>
  <c r="H25"/>
  <c r="K25"/>
  <c r="I25"/>
  <c r="F8" i="7"/>
  <c r="M7" i="4"/>
  <c r="O7"/>
  <c r="N7"/>
  <c r="K29" i="2"/>
  <c r="J29" s="1"/>
  <c r="F29"/>
  <c r="O8" i="4"/>
  <c r="P9"/>
  <c r="N8"/>
  <c r="C14" i="48"/>
  <c r="G19"/>
  <c r="G24"/>
  <c r="C26"/>
  <c r="G37"/>
  <c r="K37"/>
  <c r="C41"/>
  <c r="G44"/>
  <c r="K42" l="1"/>
  <c r="D25" i="8"/>
  <c r="F32" i="10"/>
  <c r="F31"/>
  <c r="D12" i="7"/>
  <c r="D7"/>
  <c r="D10"/>
  <c r="D11"/>
  <c r="D9"/>
  <c r="D26" i="10"/>
  <c r="D34"/>
  <c r="D18"/>
  <c r="D30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F11"/>
  <c r="F26" i="10"/>
  <c r="F9"/>
  <c r="F29"/>
  <c r="F21"/>
  <c r="F13"/>
  <c r="F14"/>
  <c r="F22"/>
  <c r="F30"/>
  <c r="F35"/>
  <c r="F27"/>
  <c r="F23"/>
  <c r="F19"/>
  <c r="F15"/>
  <c r="F11"/>
  <c r="F12"/>
  <c r="F16"/>
  <c r="F20"/>
  <c r="F24"/>
  <c r="F28"/>
  <c r="F9" i="7"/>
  <c r="G13"/>
  <c r="H29" i="2"/>
  <c r="D13" i="7" l="1"/>
  <c r="F13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G35"/>
  <c r="H33" i="4"/>
  <c r="H32"/>
  <c r="F33"/>
  <c r="F32"/>
  <c r="D33"/>
  <c r="D32"/>
  <c r="K32"/>
  <c r="K33"/>
  <c r="K31"/>
  <c r="J33"/>
  <c r="F31" l="1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H11" s="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F18" i="50" l="1"/>
  <c r="F20"/>
  <c r="F22"/>
  <c r="F24"/>
  <c r="F26"/>
  <c r="F17"/>
  <c r="F19"/>
  <c r="F21"/>
  <c r="F23"/>
  <c r="F25"/>
  <c r="F27"/>
  <c r="L31" i="4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37"/>
  <c r="F53"/>
  <c r="F30"/>
  <c r="F32"/>
  <c r="F56"/>
  <c r="F16"/>
  <c r="F49"/>
  <c r="F41"/>
  <c r="G61"/>
  <c r="H61" s="1"/>
  <c r="F33"/>
  <c r="F59"/>
  <c r="F54"/>
  <c r="F12"/>
  <c r="F10"/>
  <c r="G27"/>
  <c r="H27" s="1"/>
  <c r="F52"/>
  <c r="F50"/>
  <c r="F48"/>
  <c r="F46"/>
  <c r="F44"/>
  <c r="F42"/>
  <c r="F40"/>
  <c r="F38"/>
  <c r="F36"/>
  <c r="F34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F47" i="47" l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D13"/>
  <c r="F12"/>
  <c r="E12"/>
  <c r="E11"/>
  <c r="F9"/>
  <c r="E9"/>
  <c r="O11" i="51" l="1"/>
  <c r="G22" i="27"/>
  <c r="H22" s="1"/>
  <c r="D30" i="47"/>
  <c r="D31"/>
  <c r="D44"/>
  <c r="D46"/>
  <c r="D33"/>
  <c r="D43"/>
  <c r="D45"/>
  <c r="D32"/>
  <c r="E13"/>
  <c r="F31"/>
  <c r="F32"/>
  <c r="F33"/>
  <c r="F43"/>
  <c r="F44"/>
  <c r="F45"/>
  <c r="F46"/>
  <c r="K22" i="27" l="1"/>
  <c r="I22"/>
  <c r="J22"/>
  <c r="D35" i="47"/>
  <c r="F35"/>
  <c r="D48"/>
  <c r="F48"/>
  <c r="E35" i="1" l="1"/>
  <c r="E18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C61"/>
  <c r="G30"/>
  <c r="H30" s="1"/>
  <c r="G16"/>
  <c r="H16" s="1"/>
  <c r="G59"/>
  <c r="H59" s="1"/>
  <c r="G57" l="1"/>
  <c r="H57" s="1"/>
  <c r="E61"/>
  <c r="D46"/>
  <c r="D16"/>
  <c r="D31"/>
  <c r="D27"/>
  <c r="D10"/>
  <c r="D57"/>
  <c r="D20"/>
  <c r="D39"/>
  <c r="D55"/>
  <c r="D13"/>
  <c r="D24"/>
  <c r="D35"/>
  <c r="D43"/>
  <c r="D50"/>
  <c r="D25"/>
  <c r="D19"/>
  <c r="D36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C48" i="1" l="1"/>
  <c r="D46" s="1"/>
  <c r="F40"/>
  <c r="E40"/>
  <c r="F39"/>
  <c r="E39"/>
  <c r="F38"/>
  <c r="E38"/>
  <c r="F30"/>
  <c r="D34"/>
  <c r="E27"/>
  <c r="F26"/>
  <c r="E26"/>
  <c r="E25"/>
  <c r="F22"/>
  <c r="E22"/>
  <c r="E20"/>
  <c r="E19"/>
  <c r="E15"/>
  <c r="D13"/>
  <c r="AG8" i="3" s="1"/>
  <c r="C13" i="1"/>
  <c r="F12"/>
  <c r="E12"/>
  <c r="E11"/>
  <c r="F9"/>
  <c r="E9"/>
  <c r="E13" l="1"/>
  <c r="D43"/>
  <c r="D45"/>
  <c r="D44"/>
  <c r="D32"/>
  <c r="D31"/>
  <c r="D33"/>
  <c r="F34"/>
  <c r="F47"/>
  <c r="D47" s="1"/>
  <c r="F43"/>
  <c r="F44"/>
  <c r="F45"/>
  <c r="F46"/>
  <c r="D30"/>
  <c r="F31"/>
  <c r="F32"/>
  <c r="F33"/>
  <c r="D48" l="1"/>
  <c r="D35"/>
  <c r="F48"/>
  <c r="F35"/>
  <c r="P32" i="4" l="1"/>
  <c r="O32"/>
  <c r="N32"/>
  <c r="M32"/>
</calcChain>
</file>

<file path=xl/sharedStrings.xml><?xml version="1.0" encoding="utf-8"?>
<sst xmlns="http://schemas.openxmlformats.org/spreadsheetml/2006/main" count="1327" uniqueCount="434">
  <si>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</si>
  <si>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</si>
  <si>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</si>
  <si>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</si>
  <si>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</si>
  <si>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</si>
  <si>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</si>
  <si>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</si>
  <si>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</si>
  <si>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</si>
  <si>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</si>
  <si>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</si>
  <si>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</si>
  <si>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</si>
  <si>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</si>
  <si>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</si>
  <si>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</si>
  <si>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</si>
  <si>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</si>
  <si>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</si>
  <si>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</si>
  <si>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</si>
  <si>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</si>
  <si>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</si>
  <si>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</si>
  <si>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</si>
  <si>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</si>
  <si>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</si>
  <si>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</si>
  <si>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</si>
  <si>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</si>
  <si>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</si>
  <si>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</si>
  <si>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</si>
  <si>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</si>
  <si>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</si>
  <si>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</si>
  <si>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</si>
  <si>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</si>
  <si>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</si>
  <si>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</si>
  <si>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</si>
  <si>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</si>
  <si>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</si>
  <si>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</si>
  <si>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</si>
  <si>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</si>
  <si>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</si>
  <si>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</si>
  <si>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</si>
  <si>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</si>
  <si>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</si>
  <si>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</si>
  <si>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</si>
  <si>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</si>
  <si>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</si>
  <si>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</si>
  <si>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</si>
  <si>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</si>
  <si>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</si>
  <si>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</si>
  <si>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</si>
  <si>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</si>
  <si>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</si>
  <si>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</si>
  <si>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</si>
  <si>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</si>
  <si>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</si>
  <si>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</si>
  <si>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</si>
  <si>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</si>
  <si>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</si>
  <si>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</si>
  <si>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</si>
  <si>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</si>
  <si>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</si>
  <si>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</si>
  <si>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</si>
  <si>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</si>
  <si>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</si>
  <si>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</si>
  <si>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</si>
  <si>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</si>
  <si>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</si>
  <si>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</si>
  <si>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</si>
  <si>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</si>
  <si>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</si>
  <si>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</si>
  <si>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</si>
  <si>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</si>
  <si>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</si>
  <si>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</si>
  <si>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</si>
  <si>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</si>
  <si>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</si>
  <si>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</si>
  <si>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</si>
  <si>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</si>
  <si>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</si>
  <si>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</si>
  <si>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</si>
  <si>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</si>
  <si>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</si>
  <si>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</si>
  <si>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</si>
  <si>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</si>
  <si>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</si>
  <si>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</si>
  <si>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</si>
  <si>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</si>
  <si>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</si>
  <si>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</si>
  <si>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</si>
  <si>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</si>
  <si>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</si>
  <si>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</si>
  <si>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</si>
  <si>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</si>
  <si>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</si>
  <si>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</si>
  <si>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</si>
  <si>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</si>
  <si>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</si>
  <si>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</si>
  <si>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</si>
  <si>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</si>
  <si>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</si>
  <si>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</si>
  <si>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</si>
  <si>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</si>
  <si>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</si>
  <si>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</si>
  <si>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</si>
  <si>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</si>
  <si>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</si>
  <si>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</si>
  <si>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</si>
  <si>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</si>
  <si>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</si>
  <si>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</si>
  <si>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</si>
  <si>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</si>
  <si>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</si>
  <si>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</si>
  <si>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</si>
  <si>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</si>
  <si>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</si>
  <si>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</si>
  <si>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</si>
  <si>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</si>
  <si>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</si>
  <si>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</si>
  <si>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</si>
  <si>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</si>
  <si>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</si>
  <si>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</si>
  <si>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</si>
  <si>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</si>
  <si>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</si>
  <si>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MÉXICO</t>
  </si>
  <si>
    <t>AFLUENCIA</t>
  </si>
  <si>
    <t>% VAR.</t>
  </si>
  <si>
    <t>RIU YUCATAN</t>
  </si>
  <si>
    <t>RIU TEQUILA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</si>
  <si>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</si>
  <si>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</si>
  <si>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</si>
  <si>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</si>
  <si>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</si>
  <si>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</si>
  <si>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</si>
  <si>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</si>
  <si>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</si>
  <si>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</si>
  <si>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</si>
  <si>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</si>
  <si>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</si>
  <si>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</si>
  <si>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</si>
  <si>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</si>
  <si>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</si>
  <si>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</si>
  <si>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</si>
  <si>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</si>
  <si>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</si>
  <si>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</si>
  <si>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</si>
  <si>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</si>
  <si>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</si>
  <si>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</si>
  <si>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</si>
  <si>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</si>
  <si>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</si>
  <si>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</si>
  <si>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</si>
  <si>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</si>
  <si>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</si>
  <si>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</si>
  <si>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</si>
  <si>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</si>
  <si>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</si>
  <si>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</si>
  <si>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</si>
  <si>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</si>
  <si>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</si>
  <si>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</si>
  <si>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</si>
  <si>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</si>
  <si>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</si>
  <si>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</si>
  <si>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</si>
  <si>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</si>
  <si>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</si>
  <si>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</si>
  <si>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</si>
  <si>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</si>
  <si>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</si>
  <si>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</si>
  <si>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</si>
  <si>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</si>
  <si>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</si>
  <si>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</si>
  <si>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</si>
  <si>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</si>
  <si>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</si>
  <si>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</si>
  <si>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</si>
  <si>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</si>
  <si>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</si>
  <si>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</si>
  <si>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</si>
  <si>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</si>
  <si>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</si>
  <si>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</si>
  <si>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</si>
  <si>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</si>
  <si>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</si>
  <si>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</si>
  <si>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</si>
  <si>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</si>
  <si>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</si>
  <si>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</si>
  <si>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</si>
  <si>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</si>
  <si>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</si>
  <si>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</si>
  <si>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</si>
  <si>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</si>
  <si>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</si>
  <si>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</si>
  <si>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</si>
  <si>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</si>
  <si>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</si>
  <si>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</si>
  <si>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</si>
  <si>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</si>
  <si>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</si>
  <si>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</si>
  <si>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</si>
  <si>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</si>
  <si>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</si>
  <si>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</si>
  <si>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</si>
  <si>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</si>
  <si>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</si>
  <si>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</si>
  <si>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</si>
  <si>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</si>
  <si>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</si>
  <si>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</si>
  <si>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</si>
  <si>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</si>
  <si>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</si>
  <si>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</si>
  <si>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</si>
  <si>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</si>
  <si>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</si>
  <si>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</si>
  <si>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</si>
  <si>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</si>
  <si>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</si>
  <si>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</si>
  <si>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</si>
  <si>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</si>
  <si>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</si>
  <si>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</si>
  <si>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</si>
  <si>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</si>
  <si>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</si>
  <si>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</si>
  <si>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</si>
  <si>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</si>
  <si>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</si>
  <si>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</si>
  <si>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</si>
  <si>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</si>
  <si>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</si>
  <si>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</si>
  <si>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</si>
  <si>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</si>
  <si>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</si>
  <si>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</si>
  <si>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</si>
  <si>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</si>
  <si>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</si>
  <si>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</si>
  <si>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</si>
  <si>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</si>
  <si>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</si>
  <si>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</si>
  <si>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</si>
  <si>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</si>
  <si>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</si>
  <si>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</si>
  <si>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</si>
  <si>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</si>
  <si>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</si>
  <si>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</si>
  <si>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</si>
  <si>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</si>
  <si>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</si>
  <si>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</si>
  <si>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</si>
  <si>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OASIS TULUM (antes Be live Riviera Maya)</t>
  </si>
  <si>
    <t>PAVO REAL BEACH RESORT</t>
  </si>
  <si>
    <t>SANDOS CARACOL ECO RESORTS &amp; SPA</t>
  </si>
  <si>
    <t>SANDOS PLAYACAR BEACH RESORTS &amp; SPA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</si>
  <si>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</si>
  <si>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</si>
  <si>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</si>
  <si>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</si>
  <si>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</si>
  <si>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</si>
  <si>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</si>
  <si>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</si>
  <si>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</si>
  <si>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</si>
  <si>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</si>
  <si>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</si>
  <si>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</si>
  <si>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</si>
  <si>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</si>
  <si>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</si>
  <si>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</si>
  <si>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</si>
  <si>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</si>
  <si>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</si>
  <si>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</si>
  <si>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</si>
  <si>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</si>
  <si>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</si>
  <si>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</si>
  <si>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</si>
  <si>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</si>
  <si>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</si>
  <si>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RIVIERA MAYA</t>
  </si>
  <si>
    <t>THE REEF COCO BEACH</t>
  </si>
  <si>
    <t>THE ROYAL IN PLAYA DEL CARMEN</t>
  </si>
  <si>
    <t>ALEMANIA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</si>
  <si>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</si>
  <si>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</si>
  <si>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</si>
  <si>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</si>
  <si>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</si>
  <si>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</si>
  <si>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</si>
  <si>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ENERO - DICIEMBRE      2 0 1 5</t>
  </si>
  <si>
    <t>2015-2014</t>
  </si>
  <si>
    <t>AÑO 2015</t>
  </si>
  <si>
    <t>DESGLOSE MENSUAL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</si>
  <si>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</si>
  <si>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</si>
  <si>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</si>
  <si>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</si>
  <si>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</si>
  <si>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</si>
  <si>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</si>
  <si>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</si>
  <si>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</si>
  <si>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</si>
  <si>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</si>
  <si>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</si>
  <si>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</si>
  <si>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AKUMAL BAY RESORT</t>
  </si>
  <si>
    <t>PLATINUM YUCATAN PRINCESS</t>
  </si>
  <si>
    <t>401 Hoteles distribuidos en los direrentes Microdestinos de la Riviera Maya a lo largo de 120 kms. de costa</t>
  </si>
  <si>
    <t>OCUPACIÓN</t>
  </si>
  <si>
    <t>JUL 2015</t>
  </si>
  <si>
    <t>AGO 2015</t>
  </si>
  <si>
    <t>SEP 2015</t>
  </si>
  <si>
    <t>OCT 2015</t>
  </si>
  <si>
    <t xml:space="preserve">NOV 2015 </t>
  </si>
  <si>
    <t>DIC 2015</t>
  </si>
  <si>
    <t>SEGUNDO SEMESTRE AÑO 2015</t>
  </si>
  <si>
    <t>NOV 2015</t>
  </si>
  <si>
    <t>SEGUNDO SEMESTRE 2015</t>
  </si>
  <si>
    <t>Yanin Nuñez Franco</t>
  </si>
  <si>
    <t>GRAND SLAM FLY FISHING LODGE</t>
  </si>
  <si>
    <t>Gerente de Estadísticas</t>
  </si>
  <si>
    <t>Martes</t>
  </si>
  <si>
    <t>Miércoles</t>
  </si>
  <si>
    <t>Jueves</t>
  </si>
  <si>
    <t>Viernes</t>
  </si>
  <si>
    <t>Sábado</t>
  </si>
  <si>
    <t>Domingo</t>
  </si>
  <si>
    <t>Lunes</t>
  </si>
  <si>
    <t>O C T U B R E        2   0   1   5</t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</si>
  <si>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Decima tercera </t>
    </r>
    <r>
      <rPr>
        <sz val="10"/>
        <rFont val="Calibri"/>
        <family val="2"/>
      </rPr>
      <t>edición correspondiente</t>
    </r>
  </si>
  <si>
    <t>MES  DE  OCTUBRE  DE  2015</t>
  </si>
  <si>
    <t>ENERO - OCTUBRE DE  2015</t>
  </si>
  <si>
    <t>ENERO - OCTUBRE</t>
  </si>
  <si>
    <t>O C T U B R E      D E      2  0  1  5</t>
  </si>
  <si>
    <t>O C T U B R E</t>
  </si>
  <si>
    <t xml:space="preserve">E N E R O - O C T U B R E </t>
  </si>
  <si>
    <t>OCTUBRE 2014</t>
  </si>
  <si>
    <t>OCTUBRE 2015</t>
  </si>
  <si>
    <t>ENE - OCT  2014</t>
  </si>
  <si>
    <t>ENE - OCT  2015</t>
  </si>
  <si>
    <t>OCTUBRE  2014</t>
  </si>
  <si>
    <t>OCTUBRE   2015</t>
  </si>
  <si>
    <t>ENERO - OCTUBRE 2015  VS  2014</t>
  </si>
  <si>
    <t>ENE-OCT  2014</t>
  </si>
  <si>
    <t>ENE-OCT  2015</t>
  </si>
  <si>
    <t>E  N  E  R  O     -     O C T U B R E</t>
  </si>
  <si>
    <t>O C T U B  R E</t>
  </si>
  <si>
    <t>E N E R O - O C T U B R E</t>
  </si>
  <si>
    <t>O C T U B R E     2 0 1 5</t>
  </si>
  <si>
    <t>O C T U B R E      2  0  1  5</t>
  </si>
  <si>
    <r>
      <t>al mes de Octubre del año 2015, fue elaborado con un muestreo de</t>
    </r>
    <r>
      <rPr>
        <b/>
        <sz val="10"/>
        <rFont val="Calibri"/>
        <family val="2"/>
      </rPr>
      <t xml:space="preserve"> 33,939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</si>
  <si>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81.12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41,839 </t>
    </r>
    <r>
      <rPr>
        <sz val="10"/>
        <rFont val="Calibri"/>
        <family val="2"/>
      </rPr>
      <t>de acuerdo al inventario</t>
    </r>
  </si>
  <si>
    <t>E N E R O - O C T U B R E      2 0 15</t>
  </si>
  <si>
    <r>
      <t>Nota: Los principales mercados para Riviera Maya de Enero-Mayo representan el</t>
    </r>
    <r>
      <rPr>
        <sz val="9"/>
        <rFont val="Calibri"/>
        <family val="2"/>
      </rPr>
      <t xml:space="preserve"> 95.24% del total de turistas que visitaron el destino.</t>
    </r>
  </si>
  <si>
    <t>Acumulado Ene-Oct</t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</si>
</sst>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4" tint="0.59999389629810485"/>
      <name val="Calibri"/>
      <family val="2"/>
      <scheme val="minor"/>
    </font>
    <font>
      <sz val="10"/>
      <color theme="4" tint="0.59999389629810485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4" fillId="0" borderId="0" applyFill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58" fillId="0" borderId="0"/>
    <xf numFmtId="0" fontId="2" fillId="0" borderId="0"/>
    <xf numFmtId="0" fontId="1" fillId="0" borderId="0"/>
    <xf numFmtId="0" fontId="2" fillId="0" borderId="0"/>
    <xf numFmtId="0" fontId="2" fillId="0" borderId="0" applyFill="0"/>
    <xf numFmtId="9" fontId="2" fillId="0" borderId="0" applyFont="0" applyFill="0" applyBorder="0" applyAlignment="0" applyProtection="0"/>
  </cellStyleXfs>
  <cellXfs count="582">
    <xf numFmtId="0" fontId="0" fillId="0" borderId="0" xfId="0"/>
    <xf numFmtId="0" fontId="0" fillId="0" borderId="0" xfId="0" applyBorder="1"/>
    <xf numFmtId="0" fontId="7" fillId="0" borderId="0" xfId="0" applyFont="1"/>
    <xf numFmtId="0" fontId="8" fillId="0" borderId="0" xfId="0" applyFont="1" applyBorder="1"/>
    <xf numFmtId="0" fontId="17" fillId="0" borderId="0" xfId="0" applyFont="1" applyAlignment="1">
      <alignment horizontal="center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/>
    <xf numFmtId="17" fontId="19" fillId="0" borderId="0" xfId="0" applyNumberFormat="1" applyFont="1"/>
    <xf numFmtId="0" fontId="18" fillId="0" borderId="0" xfId="0" applyFont="1" applyFill="1"/>
    <xf numFmtId="0" fontId="20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22" fillId="0" borderId="0" xfId="0" applyFont="1"/>
    <xf numFmtId="10" fontId="22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8" fillId="0" borderId="0" xfId="0" applyFont="1" applyBorder="1" applyAlignment="1">
      <alignment horizontal="left"/>
    </xf>
    <xf numFmtId="17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3" fillId="0" borderId="0" xfId="0" applyFont="1"/>
    <xf numFmtId="0" fontId="26" fillId="0" borderId="0" xfId="0" applyFont="1" applyFill="1" applyBorder="1" applyAlignment="1">
      <alignment horizontal="left"/>
    </xf>
    <xf numFmtId="10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10" fontId="18" fillId="0" borderId="0" xfId="0" applyNumberFormat="1" applyFont="1" applyFill="1" applyBorder="1"/>
    <xf numFmtId="166" fontId="18" fillId="0" borderId="0" xfId="0" applyNumberFormat="1" applyFont="1" applyFill="1" applyBorder="1"/>
    <xf numFmtId="0" fontId="19" fillId="0" borderId="0" xfId="0" applyFont="1" applyFill="1"/>
    <xf numFmtId="0" fontId="21" fillId="0" borderId="0" xfId="0" applyFont="1" applyFill="1" applyBorder="1" applyAlignment="1"/>
    <xf numFmtId="0" fontId="22" fillId="0" borderId="0" xfId="0" applyFont="1" applyBorder="1"/>
    <xf numFmtId="17" fontId="18" fillId="0" borderId="0" xfId="0" applyNumberFormat="1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72" fontId="23" fillId="0" borderId="0" xfId="0" applyNumberFormat="1" applyFont="1" applyAlignment="1">
      <alignment horizontal="left"/>
    </xf>
    <xf numFmtId="0" fontId="23" fillId="0" borderId="11" xfId="0" applyFont="1" applyBorder="1"/>
    <xf numFmtId="3" fontId="22" fillId="0" borderId="11" xfId="0" applyNumberFormat="1" applyFont="1" applyBorder="1"/>
    <xf numFmtId="3" fontId="18" fillId="0" borderId="0" xfId="0" applyNumberFormat="1" applyFont="1"/>
    <xf numFmtId="17" fontId="24" fillId="0" borderId="0" xfId="0" applyNumberFormat="1" applyFont="1" applyAlignment="1">
      <alignment horizontal="center"/>
    </xf>
    <xf numFmtId="17" fontId="24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3" fontId="18" fillId="0" borderId="0" xfId="0" applyNumberFormat="1" applyFont="1" applyBorder="1"/>
    <xf numFmtId="10" fontId="18" fillId="0" borderId="0" xfId="0" applyNumberFormat="1" applyFont="1" applyFill="1" applyBorder="1" applyAlignment="1"/>
    <xf numFmtId="1" fontId="18" fillId="0" borderId="0" xfId="0" applyNumberFormat="1" applyFont="1"/>
    <xf numFmtId="0" fontId="19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1" fontId="19" fillId="0" borderId="0" xfId="0" applyNumberFormat="1" applyFont="1" applyFill="1" applyBorder="1" applyAlignment="1"/>
    <xf numFmtId="10" fontId="19" fillId="0" borderId="0" xfId="0" applyNumberFormat="1" applyFont="1" applyFill="1" applyBorder="1" applyAlignment="1"/>
    <xf numFmtId="0" fontId="28" fillId="0" borderId="0" xfId="0" applyFont="1"/>
    <xf numFmtId="0" fontId="21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/>
    <xf numFmtId="167" fontId="18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0" fontId="30" fillId="0" borderId="0" xfId="2" applyFont="1" applyAlignment="1" applyProtection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3" fontId="18" fillId="0" borderId="17" xfId="0" applyNumberFormat="1" applyFont="1" applyBorder="1"/>
    <xf numFmtId="3" fontId="18" fillId="0" borderId="16" xfId="0" applyNumberFormat="1" applyFont="1" applyBorder="1"/>
    <xf numFmtId="0" fontId="18" fillId="0" borderId="18" xfId="0" applyFont="1" applyBorder="1"/>
    <xf numFmtId="3" fontId="18" fillId="0" borderId="18" xfId="0" applyNumberFormat="1" applyFont="1" applyBorder="1"/>
    <xf numFmtId="10" fontId="18" fillId="0" borderId="18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10" fontId="18" fillId="0" borderId="0" xfId="0" applyNumberFormat="1" applyFont="1"/>
    <xf numFmtId="0" fontId="18" fillId="0" borderId="17" xfId="0" applyFont="1" applyBorder="1"/>
    <xf numFmtId="10" fontId="18" fillId="0" borderId="17" xfId="0" applyNumberFormat="1" applyFont="1" applyBorder="1"/>
    <xf numFmtId="3" fontId="23" fillId="0" borderId="0" xfId="0" applyNumberFormat="1" applyFont="1" applyFill="1"/>
    <xf numFmtId="17" fontId="2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7" fontId="19" fillId="0" borderId="0" xfId="0" applyNumberFormat="1" applyFont="1" applyFill="1" applyBorder="1" applyAlignment="1"/>
    <xf numFmtId="3" fontId="35" fillId="0" borderId="0" xfId="0" applyNumberFormat="1" applyFont="1" applyFill="1" applyBorder="1" applyAlignment="1">
      <alignment horizontal="right"/>
    </xf>
    <xf numFmtId="37" fontId="35" fillId="0" borderId="0" xfId="0" applyNumberFormat="1" applyFont="1" applyFill="1" applyBorder="1" applyAlignment="1"/>
    <xf numFmtId="0" fontId="35" fillId="0" borderId="0" xfId="0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left"/>
    </xf>
    <xf numFmtId="37" fontId="36" fillId="0" borderId="0" xfId="0" applyNumberFormat="1" applyFont="1" applyFill="1" applyBorder="1"/>
    <xf numFmtId="167" fontId="36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37" fontId="19" fillId="0" borderId="0" xfId="0" applyNumberFormat="1" applyFont="1" applyFill="1" applyBorder="1"/>
    <xf numFmtId="1" fontId="18" fillId="0" borderId="0" xfId="0" applyNumberFormat="1" applyFont="1" applyFill="1" applyBorder="1"/>
    <xf numFmtId="37" fontId="18" fillId="0" borderId="0" xfId="0" applyNumberFormat="1" applyFont="1" applyFill="1"/>
    <xf numFmtId="167" fontId="19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4" fillId="0" borderId="0" xfId="0" applyFont="1" applyFill="1" applyBorder="1"/>
    <xf numFmtId="1" fontId="38" fillId="0" borderId="0" xfId="0" applyNumberFormat="1" applyFont="1" applyFill="1" applyBorder="1" applyAlignment="1"/>
    <xf numFmtId="0" fontId="39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39" fillId="0" borderId="0" xfId="0" applyFont="1" applyFill="1"/>
    <xf numFmtId="0" fontId="40" fillId="0" borderId="0" xfId="0" applyFont="1" applyFill="1"/>
    <xf numFmtId="166" fontId="23" fillId="2" borderId="0" xfId="0" applyNumberFormat="1" applyFont="1" applyFill="1" applyBorder="1"/>
    <xf numFmtId="166" fontId="22" fillId="2" borderId="0" xfId="0" applyNumberFormat="1" applyFont="1" applyFill="1" applyBorder="1"/>
    <xf numFmtId="3" fontId="23" fillId="2" borderId="0" xfId="0" applyNumberFormat="1" applyFont="1" applyFill="1" applyBorder="1"/>
    <xf numFmtId="3" fontId="22" fillId="2" borderId="0" xfId="0" applyNumberFormat="1" applyFont="1" applyFill="1" applyBorder="1"/>
    <xf numFmtId="10" fontId="22" fillId="2" borderId="0" xfId="0" applyNumberFormat="1" applyFont="1" applyFill="1" applyBorder="1"/>
    <xf numFmtId="0" fontId="24" fillId="0" borderId="0" xfId="0" applyFont="1" applyAlignment="1">
      <alignment horizontal="center"/>
    </xf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6" fillId="0" borderId="0" xfId="0" applyNumberFormat="1" applyFont="1" applyFill="1" applyBorder="1" applyAlignment="1"/>
    <xf numFmtId="0" fontId="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3" fillId="0" borderId="0" xfId="0" applyFont="1" applyBorder="1"/>
    <xf numFmtId="0" fontId="15" fillId="0" borderId="0" xfId="0" applyFont="1" applyBorder="1"/>
    <xf numFmtId="0" fontId="2" fillId="0" borderId="0" xfId="0" applyFont="1" applyBorder="1"/>
    <xf numFmtId="1" fontId="22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0" xfId="0" applyFont="1" applyFill="1"/>
    <xf numFmtId="0" fontId="48" fillId="0" borderId="0" xfId="0" applyFont="1" applyFill="1"/>
    <xf numFmtId="0" fontId="23" fillId="0" borderId="22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2" fontId="22" fillId="0" borderId="22" xfId="0" applyNumberFormat="1" applyFont="1" applyBorder="1"/>
    <xf numFmtId="0" fontId="18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10" fontId="22" fillId="0" borderId="10" xfId="2" applyNumberFormat="1" applyFont="1" applyFill="1" applyBorder="1" applyAlignment="1" applyProtection="1">
      <alignment horizontal="center"/>
    </xf>
    <xf numFmtId="10" fontId="23" fillId="0" borderId="10" xfId="0" applyNumberFormat="1" applyFont="1" applyFill="1" applyBorder="1"/>
    <xf numFmtId="3" fontId="22" fillId="0" borderId="10" xfId="0" applyNumberFormat="1" applyFont="1" applyFill="1" applyBorder="1"/>
    <xf numFmtId="10" fontId="23" fillId="0" borderId="10" xfId="0" applyNumberFormat="1" applyFont="1" applyFill="1" applyBorder="1" applyAlignment="1"/>
    <xf numFmtId="10" fontId="22" fillId="0" borderId="10" xfId="0" applyNumberFormat="1" applyFont="1" applyBorder="1" applyAlignment="1">
      <alignment horizontal="center"/>
    </xf>
    <xf numFmtId="10" fontId="22" fillId="0" borderId="10" xfId="0" applyNumberFormat="1" applyFont="1" applyFill="1" applyBorder="1" applyAlignment="1">
      <alignment horizontal="center"/>
    </xf>
    <xf numFmtId="10" fontId="23" fillId="0" borderId="10" xfId="0" applyNumberFormat="1" applyFont="1" applyFill="1" applyBorder="1" applyAlignment="1">
      <alignment horizontal="right"/>
    </xf>
    <xf numFmtId="0" fontId="23" fillId="0" borderId="10" xfId="0" applyFont="1" applyBorder="1"/>
    <xf numFmtId="0" fontId="19" fillId="0" borderId="10" xfId="0" applyFont="1" applyFill="1" applyBorder="1"/>
    <xf numFmtId="166" fontId="18" fillId="0" borderId="10" xfId="0" applyNumberFormat="1" applyFont="1" applyFill="1" applyBorder="1"/>
    <xf numFmtId="0" fontId="22" fillId="0" borderId="10" xfId="0" applyFont="1" applyBorder="1"/>
    <xf numFmtId="2" fontId="22" fillId="0" borderId="10" xfId="0" applyNumberFormat="1" applyFont="1" applyBorder="1"/>
    <xf numFmtId="2" fontId="23" fillId="0" borderId="10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3" fontId="18" fillId="0" borderId="10" xfId="0" applyNumberFormat="1" applyFont="1" applyFill="1" applyBorder="1" applyAlignment="1"/>
    <xf numFmtId="10" fontId="18" fillId="0" borderId="10" xfId="0" applyNumberFormat="1" applyFont="1" applyFill="1" applyBorder="1" applyAlignment="1"/>
    <xf numFmtId="38" fontId="18" fillId="0" borderId="10" xfId="0" applyNumberFormat="1" applyFont="1" applyFill="1" applyBorder="1"/>
    <xf numFmtId="171" fontId="18" fillId="0" borderId="10" xfId="0" applyNumberFormat="1" applyFont="1" applyFill="1" applyBorder="1"/>
    <xf numFmtId="0" fontId="18" fillId="0" borderId="10" xfId="0" applyFont="1" applyFill="1" applyBorder="1" applyAlignment="1"/>
    <xf numFmtId="0" fontId="5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22" xfId="0" applyFont="1" applyFill="1" applyBorder="1" applyAlignment="1">
      <alignment horizontal="left"/>
    </xf>
    <xf numFmtId="3" fontId="22" fillId="0" borderId="22" xfId="0" applyNumberFormat="1" applyFont="1" applyFill="1" applyBorder="1"/>
    <xf numFmtId="10" fontId="23" fillId="0" borderId="22" xfId="0" applyNumberFormat="1" applyFont="1" applyFill="1" applyBorder="1" applyAlignment="1"/>
    <xf numFmtId="10" fontId="22" fillId="0" borderId="22" xfId="2" applyNumberFormat="1" applyFont="1" applyFill="1" applyBorder="1" applyAlignment="1" applyProtection="1">
      <alignment horizontal="center"/>
    </xf>
    <xf numFmtId="10" fontId="22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/>
    <xf numFmtId="3" fontId="22" fillId="0" borderId="11" xfId="0" applyNumberFormat="1" applyFont="1" applyFill="1" applyBorder="1"/>
    <xf numFmtId="10" fontId="23" fillId="0" borderId="13" xfId="0" applyNumberFormat="1" applyFont="1" applyFill="1" applyBorder="1" applyAlignment="1"/>
    <xf numFmtId="0" fontId="55" fillId="0" borderId="0" xfId="0" applyFont="1" applyAlignment="1"/>
    <xf numFmtId="0" fontId="24" fillId="0" borderId="0" xfId="0" applyFont="1" applyAlignment="1"/>
    <xf numFmtId="17" fontId="24" fillId="0" borderId="0" xfId="0" applyNumberFormat="1" applyFont="1" applyBorder="1" applyAlignment="1">
      <alignment horizontal="center"/>
    </xf>
    <xf numFmtId="0" fontId="23" fillId="2" borderId="28" xfId="0" applyFont="1" applyFill="1" applyBorder="1"/>
    <xf numFmtId="0" fontId="22" fillId="2" borderId="29" xfId="0" applyFont="1" applyFill="1" applyBorder="1"/>
    <xf numFmtId="0" fontId="22" fillId="2" borderId="30" xfId="0" applyFont="1" applyFill="1" applyBorder="1"/>
    <xf numFmtId="0" fontId="22" fillId="2" borderId="31" xfId="0" applyFont="1" applyFill="1" applyBorder="1"/>
    <xf numFmtId="3" fontId="23" fillId="2" borderId="32" xfId="0" applyNumberFormat="1" applyFont="1" applyFill="1" applyBorder="1"/>
    <xf numFmtId="3" fontId="22" fillId="2" borderId="32" xfId="0" applyNumberFormat="1" applyFont="1" applyFill="1" applyBorder="1"/>
    <xf numFmtId="10" fontId="22" fillId="2" borderId="33" xfId="0" applyNumberFormat="1" applyFont="1" applyFill="1" applyBorder="1"/>
    <xf numFmtId="0" fontId="22" fillId="2" borderId="28" xfId="0" applyFont="1" applyFill="1" applyBorder="1"/>
    <xf numFmtId="3" fontId="22" fillId="2" borderId="29" xfId="0" applyNumberFormat="1" applyFont="1" applyFill="1" applyBorder="1"/>
    <xf numFmtId="10" fontId="22" fillId="2" borderId="30" xfId="0" applyNumberFormat="1" applyFont="1" applyFill="1" applyBorder="1"/>
    <xf numFmtId="0" fontId="22" fillId="2" borderId="14" xfId="0" applyFont="1" applyFill="1" applyBorder="1"/>
    <xf numFmtId="10" fontId="22" fillId="2" borderId="34" xfId="0" applyNumberFormat="1" applyFont="1" applyFill="1" applyBorder="1"/>
    <xf numFmtId="10" fontId="22" fillId="2" borderId="32" xfId="0" applyNumberFormat="1" applyFont="1" applyFill="1" applyBorder="1"/>
    <xf numFmtId="10" fontId="23" fillId="2" borderId="32" xfId="0" applyNumberFormat="1" applyFont="1" applyFill="1" applyBorder="1"/>
    <xf numFmtId="0" fontId="22" fillId="2" borderId="11" xfId="0" applyFont="1" applyFill="1" applyBorder="1"/>
    <xf numFmtId="10" fontId="23" fillId="2" borderId="12" xfId="0" applyNumberFormat="1" applyFont="1" applyFill="1" applyBorder="1"/>
    <xf numFmtId="10" fontId="22" fillId="2" borderId="13" xfId="0" applyNumberFormat="1" applyFont="1" applyFill="1" applyBorder="1"/>
    <xf numFmtId="169" fontId="22" fillId="2" borderId="34" xfId="0" applyNumberFormat="1" applyFont="1" applyFill="1" applyBorder="1"/>
    <xf numFmtId="166" fontId="22" fillId="2" borderId="32" xfId="0" applyNumberFormat="1" applyFont="1" applyFill="1" applyBorder="1"/>
    <xf numFmtId="169" fontId="22" fillId="2" borderId="33" xfId="0" applyNumberFormat="1" applyFont="1" applyFill="1" applyBorder="1"/>
    <xf numFmtId="0" fontId="23" fillId="2" borderId="11" xfId="0" applyFont="1" applyFill="1" applyBorder="1"/>
    <xf numFmtId="168" fontId="23" fillId="2" borderId="12" xfId="0" applyNumberFormat="1" applyFont="1" applyFill="1" applyBorder="1"/>
    <xf numFmtId="170" fontId="22" fillId="2" borderId="12" xfId="0" applyNumberFormat="1" applyFont="1" applyFill="1" applyBorder="1"/>
    <xf numFmtId="0" fontId="23" fillId="2" borderId="29" xfId="0" applyFont="1" applyFill="1" applyBorder="1" applyAlignment="1">
      <alignment horizontal="center" vertical="center"/>
    </xf>
    <xf numFmtId="0" fontId="19" fillId="2" borderId="28" xfId="0" applyFont="1" applyFill="1" applyBorder="1"/>
    <xf numFmtId="0" fontId="23" fillId="2" borderId="30" xfId="0" applyFont="1" applyFill="1" applyBorder="1" applyAlignment="1">
      <alignment horizontal="center"/>
    </xf>
    <xf numFmtId="0" fontId="26" fillId="2" borderId="28" xfId="0" applyFont="1" applyFill="1" applyBorder="1"/>
    <xf numFmtId="0" fontId="23" fillId="2" borderId="29" xfId="0" applyFont="1" applyFill="1" applyBorder="1"/>
    <xf numFmtId="0" fontId="22" fillId="0" borderId="14" xfId="0" applyFont="1" applyBorder="1"/>
    <xf numFmtId="3" fontId="22" fillId="2" borderId="31" xfId="0" applyNumberFormat="1" applyFont="1" applyFill="1" applyBorder="1"/>
    <xf numFmtId="0" fontId="33" fillId="0" borderId="22" xfId="0" applyFont="1" applyFill="1" applyBorder="1" applyAlignment="1">
      <alignment horizontal="right" wrapText="1"/>
    </xf>
    <xf numFmtId="0" fontId="57" fillId="0" borderId="22" xfId="0" applyFont="1" applyFill="1" applyBorder="1" applyAlignment="1">
      <alignment horizontal="left" wrapText="1"/>
    </xf>
    <xf numFmtId="1" fontId="57" fillId="0" borderId="22" xfId="0" applyNumberFormat="1" applyFont="1" applyFill="1" applyBorder="1" applyAlignment="1">
      <alignment wrapText="1"/>
    </xf>
    <xf numFmtId="1" fontId="57" fillId="0" borderId="22" xfId="0" applyNumberFormat="1" applyFont="1" applyFill="1" applyBorder="1" applyAlignment="1"/>
    <xf numFmtId="0" fontId="57" fillId="0" borderId="22" xfId="0" applyFont="1" applyFill="1" applyBorder="1"/>
    <xf numFmtId="0" fontId="41" fillId="0" borderId="22" xfId="0" applyFont="1" applyFill="1" applyBorder="1" applyAlignment="1">
      <alignment horizontal="left"/>
    </xf>
    <xf numFmtId="167" fontId="57" fillId="0" borderId="22" xfId="0" applyNumberFormat="1" applyFont="1" applyFill="1" applyBorder="1" applyAlignment="1"/>
    <xf numFmtId="0" fontId="41" fillId="0" borderId="0" xfId="0" applyFont="1" applyFill="1" applyBorder="1"/>
    <xf numFmtId="37" fontId="41" fillId="0" borderId="0" xfId="0" applyNumberFormat="1" applyFont="1" applyFill="1" applyBorder="1"/>
    <xf numFmtId="167" fontId="41" fillId="0" borderId="0" xfId="0" applyNumberFormat="1" applyFont="1" applyFill="1" applyBorder="1"/>
    <xf numFmtId="37" fontId="57" fillId="0" borderId="22" xfId="0" applyNumberFormat="1" applyFont="1" applyFill="1" applyBorder="1" applyAlignment="1">
      <alignment horizontal="right"/>
    </xf>
    <xf numFmtId="3" fontId="57" fillId="0" borderId="22" xfId="0" applyNumberFormat="1" applyFont="1" applyFill="1" applyBorder="1" applyAlignment="1">
      <alignment horizontal="right"/>
    </xf>
    <xf numFmtId="0" fontId="57" fillId="0" borderId="22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left"/>
    </xf>
    <xf numFmtId="1" fontId="46" fillId="0" borderId="22" xfId="0" applyNumberFormat="1" applyFont="1" applyFill="1" applyBorder="1" applyAlignment="1"/>
    <xf numFmtId="167" fontId="46" fillId="0" borderId="22" xfId="0" applyNumberFormat="1" applyFont="1" applyFill="1" applyBorder="1" applyAlignment="1"/>
    <xf numFmtId="10" fontId="23" fillId="2" borderId="10" xfId="0" applyNumberFormat="1" applyFont="1" applyFill="1" applyBorder="1"/>
    <xf numFmtId="10" fontId="22" fillId="0" borderId="22" xfId="0" applyNumberFormat="1" applyFont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/>
    <xf numFmtId="0" fontId="56" fillId="3" borderId="21" xfId="0" applyFont="1" applyFill="1" applyBorder="1" applyAlignment="1">
      <alignment horizontal="center"/>
    </xf>
    <xf numFmtId="0" fontId="61" fillId="0" borderId="0" xfId="0" applyFont="1" applyAlignment="1">
      <alignment horizontal="left"/>
    </xf>
    <xf numFmtId="164" fontId="22" fillId="0" borderId="22" xfId="0" applyNumberFormat="1" applyFont="1" applyFill="1" applyBorder="1" applyAlignment="1"/>
    <xf numFmtId="3" fontId="22" fillId="0" borderId="22" xfId="0" applyNumberFormat="1" applyFont="1" applyFill="1" applyBorder="1" applyAlignment="1"/>
    <xf numFmtId="10" fontId="22" fillId="0" borderId="22" xfId="0" applyNumberFormat="1" applyFont="1" applyFill="1" applyBorder="1" applyAlignment="1"/>
    <xf numFmtId="165" fontId="22" fillId="0" borderId="22" xfId="0" applyNumberFormat="1" applyFont="1" applyFill="1" applyBorder="1" applyAlignment="1"/>
    <xf numFmtId="3" fontId="46" fillId="0" borderId="39" xfId="0" applyNumberFormat="1" applyFont="1" applyFill="1" applyBorder="1" applyAlignment="1"/>
    <xf numFmtId="3" fontId="46" fillId="0" borderId="40" xfId="0" applyNumberFormat="1" applyFont="1" applyFill="1" applyBorder="1" applyAlignment="1"/>
    <xf numFmtId="3" fontId="46" fillId="0" borderId="41" xfId="0" applyNumberFormat="1" applyFont="1" applyFill="1" applyBorder="1" applyAlignment="1"/>
    <xf numFmtId="3" fontId="22" fillId="2" borderId="10" xfId="0" applyNumberFormat="1" applyFont="1" applyFill="1" applyBorder="1"/>
    <xf numFmtId="37" fontId="22" fillId="0" borderId="10" xfId="0" applyNumberFormat="1" applyFont="1" applyFill="1" applyBorder="1"/>
    <xf numFmtId="10" fontId="22" fillId="0" borderId="10" xfId="0" applyNumberFormat="1" applyFont="1" applyFill="1" applyBorder="1"/>
    <xf numFmtId="166" fontId="22" fillId="0" borderId="10" xfId="0" applyNumberFormat="1" applyFont="1" applyFill="1" applyBorder="1"/>
    <xf numFmtId="0" fontId="2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3" fontId="18" fillId="0" borderId="22" xfId="0" applyNumberFormat="1" applyFont="1" applyFill="1" applyBorder="1" applyAlignment="1"/>
    <xf numFmtId="0" fontId="18" fillId="0" borderId="16" xfId="0" applyFont="1" applyBorder="1"/>
    <xf numFmtId="10" fontId="18" fillId="0" borderId="16" xfId="0" applyNumberFormat="1" applyFont="1" applyBorder="1"/>
    <xf numFmtId="10" fontId="19" fillId="0" borderId="17" xfId="0" applyNumberFormat="1" applyFont="1" applyBorder="1"/>
    <xf numFmtId="172" fontId="62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2" borderId="29" xfId="0" applyFont="1" applyFill="1" applyBorder="1" applyAlignment="1">
      <alignment horizontal="right"/>
    </xf>
    <xf numFmtId="0" fontId="23" fillId="2" borderId="29" xfId="0" applyFont="1" applyFill="1" applyBorder="1" applyAlignment="1">
      <alignment horizontal="right" vertical="center"/>
    </xf>
    <xf numFmtId="0" fontId="22" fillId="2" borderId="29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left"/>
    </xf>
    <xf numFmtId="0" fontId="60" fillId="0" borderId="38" xfId="0" applyFont="1" applyFill="1" applyBorder="1" applyAlignment="1">
      <alignment horizontal="center"/>
    </xf>
    <xf numFmtId="0" fontId="49" fillId="0" borderId="23" xfId="0" applyFont="1" applyFill="1" applyBorder="1"/>
    <xf numFmtId="0" fontId="50" fillId="0" borderId="18" xfId="0" applyFont="1" applyFill="1" applyBorder="1"/>
    <xf numFmtId="0" fontId="51" fillId="0" borderId="18" xfId="0" applyFont="1" applyFill="1" applyBorder="1"/>
    <xf numFmtId="0" fontId="52" fillId="0" borderId="18" xfId="0" applyFont="1" applyBorder="1"/>
    <xf numFmtId="0" fontId="54" fillId="0" borderId="18" xfId="0" applyFont="1" applyBorder="1"/>
    <xf numFmtId="0" fontId="53" fillId="0" borderId="18" xfId="0" applyFont="1" applyBorder="1"/>
    <xf numFmtId="164" fontId="22" fillId="0" borderId="22" xfId="0" applyNumberFormat="1" applyFont="1" applyFill="1" applyBorder="1" applyAlignment="1">
      <alignment horizontal="left"/>
    </xf>
    <xf numFmtId="165" fontId="22" fillId="0" borderId="22" xfId="0" applyNumberFormat="1" applyFont="1" applyFill="1" applyBorder="1" applyAlignment="1">
      <alignment horizontal="left"/>
    </xf>
    <xf numFmtId="0" fontId="22" fillId="0" borderId="1" xfId="0" applyFont="1" applyFill="1" applyBorder="1"/>
    <xf numFmtId="38" fontId="22" fillId="0" borderId="2" xfId="0" applyNumberFormat="1" applyFont="1" applyFill="1" applyBorder="1"/>
    <xf numFmtId="171" fontId="22" fillId="0" borderId="2" xfId="0" applyNumberFormat="1" applyFont="1" applyFill="1" applyBorder="1"/>
    <xf numFmtId="166" fontId="22" fillId="0" borderId="3" xfId="0" applyNumberFormat="1" applyFont="1" applyFill="1" applyBorder="1"/>
    <xf numFmtId="0" fontId="22" fillId="0" borderId="4" xfId="0" applyFont="1" applyFill="1" applyBorder="1"/>
    <xf numFmtId="38" fontId="22" fillId="0" borderId="5" xfId="0" applyNumberFormat="1" applyFont="1" applyFill="1" applyBorder="1"/>
    <xf numFmtId="171" fontId="22" fillId="0" borderId="5" xfId="0" applyNumberFormat="1" applyFont="1" applyFill="1" applyBorder="1"/>
    <xf numFmtId="166" fontId="22" fillId="0" borderId="6" xfId="0" applyNumberFormat="1" applyFont="1" applyFill="1" applyBorder="1"/>
    <xf numFmtId="0" fontId="22" fillId="0" borderId="7" xfId="0" applyFont="1" applyFill="1" applyBorder="1"/>
    <xf numFmtId="38" fontId="22" fillId="0" borderId="8" xfId="0" applyNumberFormat="1" applyFont="1" applyFill="1" applyBorder="1"/>
    <xf numFmtId="171" fontId="22" fillId="0" borderId="8" xfId="0" applyNumberFormat="1" applyFont="1" applyFill="1" applyBorder="1"/>
    <xf numFmtId="0" fontId="22" fillId="0" borderId="8" xfId="0" applyFont="1" applyFill="1" applyBorder="1"/>
    <xf numFmtId="166" fontId="22" fillId="0" borderId="9" xfId="0" applyNumberFormat="1" applyFont="1" applyFill="1" applyBorder="1"/>
    <xf numFmtId="0" fontId="22" fillId="0" borderId="10" xfId="0" applyFont="1" applyFill="1" applyBorder="1"/>
    <xf numFmtId="1" fontId="18" fillId="0" borderId="22" xfId="0" applyNumberFormat="1" applyFont="1" applyFill="1" applyBorder="1" applyAlignment="1"/>
    <xf numFmtId="0" fontId="18" fillId="0" borderId="22" xfId="0" applyFont="1" applyFill="1" applyBorder="1" applyAlignment="1"/>
    <xf numFmtId="167" fontId="18" fillId="0" borderId="22" xfId="3" applyNumberFormat="1" applyFont="1" applyFill="1" applyBorder="1"/>
    <xf numFmtId="167" fontId="18" fillId="0" borderId="22" xfId="0" applyNumberFormat="1" applyFont="1" applyFill="1" applyBorder="1" applyAlignment="1"/>
    <xf numFmtId="0" fontId="21" fillId="0" borderId="22" xfId="0" applyFont="1" applyFill="1" applyBorder="1" applyAlignment="1"/>
    <xf numFmtId="3" fontId="19" fillId="0" borderId="22" xfId="0" applyNumberFormat="1" applyFont="1" applyFill="1" applyBorder="1" applyAlignment="1"/>
    <xf numFmtId="167" fontId="21" fillId="0" borderId="22" xfId="0" applyNumberFormat="1" applyFont="1" applyFill="1" applyBorder="1" applyAlignment="1"/>
    <xf numFmtId="0" fontId="18" fillId="0" borderId="22" xfId="0" applyFont="1" applyFill="1" applyBorder="1"/>
    <xf numFmtId="0" fontId="33" fillId="0" borderId="27" xfId="0" applyFont="1" applyFill="1" applyBorder="1" applyAlignment="1">
      <alignment horizontal="right" wrapText="1"/>
    </xf>
    <xf numFmtId="0" fontId="57" fillId="0" borderId="21" xfId="0" applyFont="1" applyFill="1" applyBorder="1" applyAlignment="1">
      <alignment horizontal="left" wrapText="1"/>
    </xf>
    <xf numFmtId="1" fontId="57" fillId="0" borderId="21" xfId="0" applyNumberFormat="1" applyFont="1" applyFill="1" applyBorder="1" applyAlignment="1">
      <alignment wrapText="1"/>
    </xf>
    <xf numFmtId="1" fontId="57" fillId="0" borderId="21" xfId="0" applyNumberFormat="1" applyFont="1" applyFill="1" applyBorder="1" applyAlignment="1"/>
    <xf numFmtId="0" fontId="57" fillId="0" borderId="21" xfId="0" applyFont="1" applyFill="1" applyBorder="1"/>
    <xf numFmtId="0" fontId="41" fillId="0" borderId="27" xfId="0" applyFont="1" applyFill="1" applyBorder="1" applyAlignment="1">
      <alignment horizontal="left"/>
    </xf>
    <xf numFmtId="37" fontId="57" fillId="0" borderId="27" xfId="0" applyNumberFormat="1" applyFont="1" applyFill="1" applyBorder="1" applyAlignment="1"/>
    <xf numFmtId="167" fontId="57" fillId="0" borderId="27" xfId="0" applyNumberFormat="1" applyFont="1" applyFill="1" applyBorder="1" applyAlignment="1"/>
    <xf numFmtId="0" fontId="41" fillId="0" borderId="21" xfId="0" applyFont="1" applyFill="1" applyBorder="1" applyAlignment="1">
      <alignment horizontal="left"/>
    </xf>
    <xf numFmtId="37" fontId="57" fillId="2" borderId="21" xfId="4" applyNumberFormat="1" applyFont="1" applyFill="1" applyBorder="1" applyAlignment="1"/>
    <xf numFmtId="167" fontId="57" fillId="0" borderId="21" xfId="0" applyNumberFormat="1" applyFont="1" applyFill="1" applyBorder="1" applyAlignment="1"/>
    <xf numFmtId="37" fontId="57" fillId="0" borderId="27" xfId="0" applyNumberFormat="1" applyFont="1" applyFill="1" applyBorder="1" applyAlignment="1">
      <alignment horizontal="right"/>
    </xf>
    <xf numFmtId="3" fontId="57" fillId="0" borderId="21" xfId="0" applyNumberFormat="1" applyFont="1" applyFill="1" applyBorder="1"/>
    <xf numFmtId="37" fontId="57" fillId="2" borderId="27" xfId="4" applyNumberFormat="1" applyFont="1" applyFill="1" applyBorder="1" applyAlignment="1"/>
    <xf numFmtId="37" fontId="23" fillId="0" borderId="10" xfId="0" applyNumberFormat="1" applyFont="1" applyFill="1" applyBorder="1"/>
    <xf numFmtId="173" fontId="22" fillId="0" borderId="10" xfId="0" applyNumberFormat="1" applyFont="1" applyFill="1" applyBorder="1"/>
    <xf numFmtId="167" fontId="23" fillId="0" borderId="27" xfId="0" applyNumberFormat="1" applyFont="1" applyFill="1" applyBorder="1"/>
    <xf numFmtId="167" fontId="23" fillId="0" borderId="27" xfId="0" applyNumberFormat="1" applyFont="1" applyFill="1" applyBorder="1" applyAlignment="1"/>
    <xf numFmtId="167" fontId="22" fillId="0" borderId="22" xfId="0" applyNumberFormat="1" applyFont="1" applyFill="1" applyBorder="1"/>
    <xf numFmtId="167" fontId="22" fillId="0" borderId="22" xfId="0" applyNumberFormat="1" applyFont="1" applyFill="1" applyBorder="1" applyAlignment="1"/>
    <xf numFmtId="0" fontId="20" fillId="0" borderId="0" xfId="0" applyFont="1"/>
    <xf numFmtId="10" fontId="20" fillId="0" borderId="0" xfId="0" applyNumberFormat="1" applyFont="1"/>
    <xf numFmtId="10" fontId="20" fillId="0" borderId="0" xfId="0" applyNumberFormat="1" applyFont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/>
    <xf numFmtId="17" fontId="20" fillId="0" borderId="0" xfId="0" applyNumberFormat="1" applyFont="1" applyAlignment="1">
      <alignment horizontal="center"/>
    </xf>
    <xf numFmtId="0" fontId="46" fillId="0" borderId="0" xfId="0" applyFont="1" applyBorder="1"/>
    <xf numFmtId="0" fontId="20" fillId="0" borderId="0" xfId="0" applyFont="1" applyFill="1" applyBorder="1" applyAlignment="1">
      <alignment horizontal="center"/>
    </xf>
    <xf numFmtId="10" fontId="46" fillId="0" borderId="0" xfId="0" applyNumberFormat="1" applyFont="1"/>
    <xf numFmtId="0" fontId="46" fillId="0" borderId="0" xfId="0" applyFont="1" applyBorder="1" applyAlignment="1">
      <alignment wrapText="1"/>
    </xf>
    <xf numFmtId="0" fontId="46" fillId="0" borderId="0" xfId="0" applyFont="1" applyFill="1" applyBorder="1"/>
    <xf numFmtId="0" fontId="20" fillId="0" borderId="18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32" fillId="0" borderId="0" xfId="0" applyFont="1" applyFill="1"/>
    <xf numFmtId="0" fontId="20" fillId="0" borderId="18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32" fillId="0" borderId="18" xfId="0" applyFont="1" applyBorder="1"/>
    <xf numFmtId="0" fontId="32" fillId="0" borderId="0" xfId="0" applyFont="1"/>
    <xf numFmtId="0" fontId="64" fillId="0" borderId="18" xfId="0" applyFont="1" applyBorder="1"/>
    <xf numFmtId="10" fontId="20" fillId="0" borderId="18" xfId="0" applyNumberFormat="1" applyFont="1" applyBorder="1" applyAlignment="1">
      <alignment vertical="center"/>
    </xf>
    <xf numFmtId="10" fontId="20" fillId="0" borderId="18" xfId="0" applyNumberFormat="1" applyFont="1" applyBorder="1" applyAlignment="1">
      <alignment horizontal="center" vertical="center"/>
    </xf>
    <xf numFmtId="10" fontId="3" fillId="0" borderId="0" xfId="0" applyNumberFormat="1" applyFont="1" applyBorder="1"/>
    <xf numFmtId="0" fontId="65" fillId="0" borderId="0" xfId="0" applyFont="1" applyFill="1" applyBorder="1"/>
    <xf numFmtId="0" fontId="66" fillId="0" borderId="18" xfId="0" applyFont="1" applyFill="1" applyBorder="1"/>
    <xf numFmtId="10" fontId="46" fillId="0" borderId="18" xfId="0" applyNumberFormat="1" applyFont="1" applyBorder="1" applyAlignment="1">
      <alignment vertical="center"/>
    </xf>
    <xf numFmtId="10" fontId="46" fillId="0" borderId="18" xfId="0" applyNumberFormat="1" applyFont="1" applyBorder="1" applyAlignment="1">
      <alignment horizontal="center" vertical="center"/>
    </xf>
    <xf numFmtId="0" fontId="67" fillId="0" borderId="0" xfId="0" applyFont="1" applyFill="1"/>
    <xf numFmtId="0" fontId="50" fillId="0" borderId="18" xfId="0" applyFont="1" applyBorder="1"/>
    <xf numFmtId="0" fontId="68" fillId="0" borderId="0" xfId="0" applyFont="1" applyFill="1"/>
    <xf numFmtId="0" fontId="69" fillId="0" borderId="18" xfId="0" applyFont="1" applyBorder="1"/>
    <xf numFmtId="0" fontId="69" fillId="0" borderId="0" xfId="0" applyFont="1"/>
    <xf numFmtId="0" fontId="51" fillId="0" borderId="18" xfId="0" applyFont="1" applyBorder="1"/>
    <xf numFmtId="10" fontId="46" fillId="0" borderId="18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18" xfId="0" applyFont="1" applyBorder="1"/>
    <xf numFmtId="0" fontId="72" fillId="0" borderId="0" xfId="0" applyFont="1"/>
    <xf numFmtId="167" fontId="20" fillId="0" borderId="0" xfId="0" applyNumberFormat="1" applyFont="1" applyAlignment="1"/>
    <xf numFmtId="0" fontId="73" fillId="0" borderId="0" xfId="0" applyFont="1" applyBorder="1"/>
    <xf numFmtId="0" fontId="74" fillId="0" borderId="0" xfId="0" applyFont="1" applyBorder="1"/>
    <xf numFmtId="0" fontId="22" fillId="0" borderId="22" xfId="0" applyFont="1" applyFill="1" applyBorder="1" applyAlignment="1"/>
    <xf numFmtId="10" fontId="18" fillId="0" borderId="22" xfId="0" applyNumberFormat="1" applyFont="1" applyFill="1" applyBorder="1" applyAlignment="1"/>
    <xf numFmtId="3" fontId="18" fillId="0" borderId="22" xfId="0" applyNumberFormat="1" applyFont="1" applyFill="1" applyBorder="1"/>
    <xf numFmtId="3" fontId="57" fillId="0" borderId="22" xfId="0" applyNumberFormat="1" applyFont="1" applyFill="1" applyBorder="1" applyAlignment="1">
      <alignment wrapText="1"/>
    </xf>
    <xf numFmtId="10" fontId="15" fillId="0" borderId="0" xfId="3" applyNumberFormat="1" applyFont="1" applyBorder="1"/>
    <xf numFmtId="0" fontId="21" fillId="0" borderId="38" xfId="0" applyFont="1" applyFill="1" applyBorder="1" applyAlignment="1">
      <alignment horizontal="center" vertical="center"/>
    </xf>
    <xf numFmtId="0" fontId="19" fillId="0" borderId="22" xfId="0" applyFont="1" applyBorder="1"/>
    <xf numFmtId="0" fontId="22" fillId="0" borderId="27" xfId="0" applyFont="1" applyFill="1" applyBorder="1" applyAlignment="1">
      <alignment horizontal="left" wrapText="1"/>
    </xf>
    <xf numFmtId="1" fontId="22" fillId="0" borderId="27" xfId="0" applyNumberFormat="1" applyFont="1" applyFill="1" applyBorder="1" applyAlignment="1">
      <alignment wrapText="1"/>
    </xf>
    <xf numFmtId="1" fontId="22" fillId="0" borderId="27" xfId="0" applyNumberFormat="1" applyFont="1" applyFill="1" applyBorder="1" applyAlignment="1"/>
    <xf numFmtId="0" fontId="22" fillId="0" borderId="27" xfId="0" applyFont="1" applyFill="1" applyBorder="1"/>
    <xf numFmtId="38" fontId="22" fillId="0" borderId="10" xfId="0" applyNumberFormat="1" applyFont="1" applyFill="1" applyBorder="1"/>
    <xf numFmtId="168" fontId="22" fillId="2" borderId="12" xfId="0" applyNumberFormat="1" applyFont="1" applyFill="1" applyBorder="1"/>
    <xf numFmtId="0" fontId="23" fillId="0" borderId="22" xfId="0" applyFont="1" applyBorder="1" applyAlignment="1">
      <alignment horizontal="center"/>
    </xf>
    <xf numFmtId="0" fontId="20" fillId="0" borderId="0" xfId="0" applyFont="1" applyAlignment="1">
      <alignment horizontal="center"/>
    </xf>
    <xf numFmtId="10" fontId="18" fillId="0" borderId="0" xfId="5" applyNumberFormat="1" applyFont="1" applyAlignment="1">
      <alignment horizontal="center" vertical="center"/>
    </xf>
    <xf numFmtId="10" fontId="23" fillId="0" borderId="27" xfId="0" applyNumberFormat="1" applyFont="1" applyFill="1" applyBorder="1" applyAlignment="1"/>
    <xf numFmtId="3" fontId="22" fillId="0" borderId="0" xfId="7" applyNumberFormat="1" applyFont="1" applyFill="1" applyBorder="1"/>
    <xf numFmtId="0" fontId="22" fillId="0" borderId="0" xfId="7" applyFont="1" applyFill="1" applyBorder="1" applyAlignment="1"/>
    <xf numFmtId="3" fontId="76" fillId="0" borderId="22" xfId="0" applyNumberFormat="1" applyFont="1" applyFill="1" applyBorder="1" applyAlignment="1"/>
    <xf numFmtId="167" fontId="76" fillId="0" borderId="22" xfId="3" applyNumberFormat="1" applyFont="1" applyFill="1" applyBorder="1"/>
    <xf numFmtId="3" fontId="77" fillId="0" borderId="22" xfId="0" applyNumberFormat="1" applyFont="1" applyFill="1" applyBorder="1" applyAlignment="1"/>
    <xf numFmtId="167" fontId="78" fillId="0" borderId="22" xfId="0" applyNumberFormat="1" applyFont="1" applyFill="1" applyBorder="1" applyAlignment="1"/>
    <xf numFmtId="3" fontId="77" fillId="0" borderId="0" xfId="0" applyNumberFormat="1" applyFont="1" applyFill="1" applyBorder="1" applyAlignment="1"/>
    <xf numFmtId="167" fontId="76" fillId="0" borderId="0" xfId="0" applyNumberFormat="1" applyFont="1" applyFill="1" applyBorder="1" applyAlignment="1"/>
    <xf numFmtId="3" fontId="76" fillId="0" borderId="0" xfId="0" applyNumberFormat="1" applyFont="1" applyFill="1" applyBorder="1" applyAlignment="1"/>
    <xf numFmtId="10" fontId="76" fillId="0" borderId="22" xfId="0" applyNumberFormat="1" applyFont="1" applyFill="1" applyBorder="1" applyAlignment="1"/>
    <xf numFmtId="1" fontId="76" fillId="0" borderId="22" xfId="0" applyNumberFormat="1" applyFont="1" applyFill="1" applyBorder="1" applyAlignment="1"/>
    <xf numFmtId="10" fontId="75" fillId="0" borderId="22" xfId="0" applyNumberFormat="1" applyFont="1" applyFill="1" applyBorder="1" applyAlignment="1"/>
    <xf numFmtId="3" fontId="75" fillId="0" borderId="22" xfId="0" applyNumberFormat="1" applyFont="1" applyFill="1" applyBorder="1" applyAlignment="1"/>
    <xf numFmtId="0" fontId="20" fillId="4" borderId="28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left"/>
    </xf>
    <xf numFmtId="10" fontId="23" fillId="4" borderId="10" xfId="0" applyNumberFormat="1" applyFont="1" applyFill="1" applyBorder="1" applyAlignment="1">
      <alignment horizontal="center"/>
    </xf>
    <xf numFmtId="10" fontId="23" fillId="4" borderId="10" xfId="0" applyNumberFormat="1" applyFont="1" applyFill="1" applyBorder="1"/>
    <xf numFmtId="3" fontId="23" fillId="4" borderId="10" xfId="0" applyNumberFormat="1" applyFont="1" applyFill="1" applyBorder="1"/>
    <xf numFmtId="10" fontId="23" fillId="4" borderId="10" xfId="0" applyNumberFormat="1" applyFont="1" applyFill="1" applyBorder="1" applyAlignment="1"/>
    <xf numFmtId="0" fontId="23" fillId="4" borderId="22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26" fillId="4" borderId="10" xfId="0" applyFont="1" applyFill="1" applyBorder="1"/>
    <xf numFmtId="0" fontId="26" fillId="4" borderId="10" xfId="0" applyFont="1" applyFill="1" applyBorder="1" applyAlignment="1">
      <alignment horizontal="center"/>
    </xf>
    <xf numFmtId="0" fontId="22" fillId="4" borderId="10" xfId="0" applyFont="1" applyFill="1" applyBorder="1"/>
    <xf numFmtId="2" fontId="23" fillId="4" borderId="10" xfId="0" applyNumberFormat="1" applyFont="1" applyFill="1" applyBorder="1"/>
    <xf numFmtId="165" fontId="23" fillId="4" borderId="22" xfId="0" applyNumberFormat="1" applyFont="1" applyFill="1" applyBorder="1" applyAlignment="1"/>
    <xf numFmtId="3" fontId="23" fillId="4" borderId="22" xfId="0" applyNumberFormat="1" applyFont="1" applyFill="1" applyBorder="1" applyAlignment="1"/>
    <xf numFmtId="10" fontId="23" fillId="4" borderId="22" xfId="0" applyNumberFormat="1" applyFont="1" applyFill="1" applyBorder="1" applyAlignment="1"/>
    <xf numFmtId="0" fontId="23" fillId="4" borderId="36" xfId="0" applyFont="1" applyFill="1" applyBorder="1" applyAlignment="1">
      <alignment horizontal="center"/>
    </xf>
    <xf numFmtId="0" fontId="23" fillId="4" borderId="37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left"/>
    </xf>
    <xf numFmtId="3" fontId="19" fillId="4" borderId="10" xfId="0" applyNumberFormat="1" applyFont="1" applyFill="1" applyBorder="1" applyAlignment="1"/>
    <xf numFmtId="10" fontId="19" fillId="4" borderId="10" xfId="0" applyNumberFormat="1" applyFont="1" applyFill="1" applyBorder="1" applyAlignment="1"/>
    <xf numFmtId="0" fontId="23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31" fillId="4" borderId="22" xfId="0" applyFont="1" applyFill="1" applyBorder="1" applyAlignment="1">
      <alignment horizontal="left"/>
    </xf>
    <xf numFmtId="0" fontId="19" fillId="4" borderId="22" xfId="0" applyFont="1" applyFill="1" applyBorder="1" applyAlignment="1">
      <alignment horizontal="center"/>
    </xf>
    <xf numFmtId="0" fontId="21" fillId="4" borderId="22" xfId="0" applyFont="1" applyFill="1" applyBorder="1" applyAlignment="1">
      <alignment horizontal="left"/>
    </xf>
    <xf numFmtId="3" fontId="19" fillId="4" borderId="22" xfId="0" applyNumberFormat="1" applyFont="1" applyFill="1" applyBorder="1" applyAlignment="1"/>
    <xf numFmtId="10" fontId="19" fillId="4" borderId="22" xfId="0" applyNumberFormat="1" applyFont="1" applyFill="1" applyBorder="1" applyAlignment="1"/>
    <xf numFmtId="0" fontId="29" fillId="4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3" fontId="19" fillId="4" borderId="22" xfId="0" applyNumberFormat="1" applyFont="1" applyFill="1" applyBorder="1" applyAlignment="1">
      <alignment horizontal="right" vertical="center"/>
    </xf>
    <xf numFmtId="10" fontId="19" fillId="4" borderId="22" xfId="0" applyNumberFormat="1" applyFont="1" applyFill="1" applyBorder="1" applyAlignment="1">
      <alignment horizontal="right" vertical="center"/>
    </xf>
    <xf numFmtId="10" fontId="19" fillId="4" borderId="22" xfId="0" applyNumberFormat="1" applyFont="1" applyFill="1" applyBorder="1" applyAlignment="1">
      <alignment horizontal="center"/>
    </xf>
    <xf numFmtId="167" fontId="19" fillId="4" borderId="22" xfId="0" applyNumberFormat="1" applyFont="1" applyFill="1" applyBorder="1" applyAlignment="1">
      <alignment horizontal="right"/>
    </xf>
    <xf numFmtId="3" fontId="19" fillId="4" borderId="13" xfId="0" applyNumberFormat="1" applyFont="1" applyFill="1" applyBorder="1" applyAlignment="1">
      <alignment horizontal="right" vertical="center"/>
    </xf>
    <xf numFmtId="3" fontId="79" fillId="4" borderId="22" xfId="0" applyNumberFormat="1" applyFont="1" applyFill="1" applyBorder="1" applyAlignment="1">
      <alignment horizontal="right" vertical="center"/>
    </xf>
    <xf numFmtId="10" fontId="79" fillId="4" borderId="22" xfId="0" applyNumberFormat="1" applyFont="1" applyFill="1" applyBorder="1" applyAlignment="1">
      <alignment horizontal="right" vertical="center"/>
    </xf>
    <xf numFmtId="1" fontId="80" fillId="0" borderId="0" xfId="0" applyNumberFormat="1" applyFont="1" applyFill="1" applyBorder="1" applyAlignment="1"/>
    <xf numFmtId="10" fontId="80" fillId="0" borderId="0" xfId="0" applyNumberFormat="1" applyFont="1" applyFill="1" applyBorder="1" applyAlignment="1"/>
    <xf numFmtId="0" fontId="80" fillId="0" borderId="0" xfId="0" applyFont="1" applyFill="1" applyBorder="1" applyAlignment="1"/>
    <xf numFmtId="1" fontId="79" fillId="0" borderId="0" xfId="0" applyNumberFormat="1" applyFont="1" applyFill="1" applyBorder="1" applyAlignment="1"/>
    <xf numFmtId="10" fontId="79" fillId="0" borderId="0" xfId="0" applyNumberFormat="1" applyFont="1" applyFill="1" applyBorder="1" applyAlignment="1"/>
    <xf numFmtId="0" fontId="79" fillId="4" borderId="22" xfId="0" applyFont="1" applyFill="1" applyBorder="1" applyAlignment="1">
      <alignment horizontal="center"/>
    </xf>
    <xf numFmtId="10" fontId="79" fillId="4" borderId="22" xfId="0" applyNumberFormat="1" applyFont="1" applyFill="1" applyBorder="1" applyAlignment="1">
      <alignment horizontal="center"/>
    </xf>
    <xf numFmtId="167" fontId="79" fillId="4" borderId="22" xfId="0" applyNumberFormat="1" applyFont="1" applyFill="1" applyBorder="1" applyAlignment="1">
      <alignment horizontal="right"/>
    </xf>
    <xf numFmtId="0" fontId="18" fillId="4" borderId="46" xfId="0" applyFont="1" applyFill="1" applyBorder="1"/>
    <xf numFmtId="0" fontId="18" fillId="4" borderId="47" xfId="0" applyFont="1" applyFill="1" applyBorder="1"/>
    <xf numFmtId="0" fontId="18" fillId="4" borderId="47" xfId="0" applyFont="1" applyFill="1" applyBorder="1" applyAlignment="1">
      <alignment horizontal="center"/>
    </xf>
    <xf numFmtId="0" fontId="32" fillId="4" borderId="18" xfId="0" applyFont="1" applyFill="1" applyBorder="1"/>
    <xf numFmtId="3" fontId="32" fillId="4" borderId="18" xfId="0" applyNumberFormat="1" applyFont="1" applyFill="1" applyBorder="1"/>
    <xf numFmtId="10" fontId="20" fillId="4" borderId="18" xfId="0" applyNumberFormat="1" applyFont="1" applyFill="1" applyBorder="1"/>
    <xf numFmtId="3" fontId="20" fillId="4" borderId="18" xfId="0" applyNumberFormat="1" applyFont="1" applyFill="1" applyBorder="1"/>
    <xf numFmtId="0" fontId="19" fillId="4" borderId="19" xfId="0" applyFont="1" applyFill="1" applyBorder="1"/>
    <xf numFmtId="3" fontId="19" fillId="4" borderId="15" xfId="0" applyNumberFormat="1" applyFont="1" applyFill="1" applyBorder="1"/>
    <xf numFmtId="10" fontId="19" fillId="4" borderId="15" xfId="0" applyNumberFormat="1" applyFont="1" applyFill="1" applyBorder="1"/>
    <xf numFmtId="10" fontId="19" fillId="4" borderId="20" xfId="0" applyNumberFormat="1" applyFont="1" applyFill="1" applyBorder="1"/>
    <xf numFmtId="0" fontId="41" fillId="4" borderId="10" xfId="0" applyFont="1" applyFill="1" applyBorder="1" applyAlignment="1">
      <alignment horizontal="center" vertical="center"/>
    </xf>
    <xf numFmtId="0" fontId="41" fillId="4" borderId="10" xfId="0" applyFont="1" applyFill="1" applyBorder="1"/>
    <xf numFmtId="37" fontId="41" fillId="4" borderId="10" xfId="0" applyNumberFormat="1" applyFont="1" applyFill="1" applyBorder="1"/>
    <xf numFmtId="167" fontId="41" fillId="4" borderId="10" xfId="0" applyNumberFormat="1" applyFont="1" applyFill="1" applyBorder="1"/>
    <xf numFmtId="0" fontId="41" fillId="4" borderId="10" xfId="0" applyFont="1" applyFill="1" applyBorder="1" applyAlignment="1">
      <alignment horizontal="center"/>
    </xf>
    <xf numFmtId="167" fontId="41" fillId="4" borderId="10" xfId="0" applyNumberFormat="1" applyFont="1" applyFill="1" applyBorder="1" applyAlignment="1"/>
    <xf numFmtId="0" fontId="34" fillId="4" borderId="19" xfId="0" applyFont="1" applyFill="1" applyBorder="1"/>
    <xf numFmtId="0" fontId="42" fillId="4" borderId="15" xfId="0" applyFont="1" applyFill="1" applyBorder="1" applyAlignment="1">
      <alignment horizontal="center" vertical="top" wrapText="1"/>
    </xf>
    <xf numFmtId="3" fontId="42" fillId="4" borderId="15" xfId="0" applyNumberFormat="1" applyFont="1" applyFill="1" applyBorder="1" applyAlignment="1">
      <alignment horizontal="center" vertical="center"/>
    </xf>
    <xf numFmtId="0" fontId="34" fillId="4" borderId="15" xfId="0" applyFont="1" applyFill="1" applyBorder="1"/>
    <xf numFmtId="0" fontId="34" fillId="4" borderId="20" xfId="0" applyFont="1" applyFill="1" applyBorder="1"/>
    <xf numFmtId="0" fontId="42" fillId="4" borderId="22" xfId="0" applyFont="1" applyFill="1" applyBorder="1" applyAlignment="1">
      <alignment horizontal="center"/>
    </xf>
    <xf numFmtId="0" fontId="42" fillId="4" borderId="22" xfId="0" applyFont="1" applyFill="1" applyBorder="1" applyAlignment="1">
      <alignment horizontal="left"/>
    </xf>
    <xf numFmtId="1" fontId="42" fillId="4" borderId="22" xfId="0" applyNumberFormat="1" applyFont="1" applyFill="1" applyBorder="1" applyAlignment="1"/>
    <xf numFmtId="167" fontId="42" fillId="4" borderId="22" xfId="0" applyNumberFormat="1" applyFont="1" applyFill="1" applyBorder="1" applyAlignment="1"/>
    <xf numFmtId="3" fontId="42" fillId="4" borderId="22" xfId="0" applyNumberFormat="1" applyFont="1" applyFill="1" applyBorder="1" applyAlignment="1"/>
    <xf numFmtId="0" fontId="23" fillId="4" borderId="22" xfId="0" applyFont="1" applyFill="1" applyBorder="1" applyAlignment="1">
      <alignment horizontal="center"/>
    </xf>
    <xf numFmtId="3" fontId="23" fillId="0" borderId="0" xfId="0" applyNumberFormat="1" applyFont="1" applyFill="1" applyBorder="1"/>
    <xf numFmtId="3" fontId="22" fillId="0" borderId="0" xfId="0" applyNumberFormat="1" applyFont="1" applyFill="1" applyBorder="1"/>
    <xf numFmtId="3" fontId="22" fillId="0" borderId="32" xfId="0" applyNumberFormat="1" applyFont="1" applyFill="1" applyBorder="1"/>
    <xf numFmtId="165" fontId="23" fillId="4" borderId="22" xfId="0" applyNumberFormat="1" applyFont="1" applyFill="1" applyBorder="1" applyAlignment="1">
      <alignment horizontal="left"/>
    </xf>
    <xf numFmtId="3" fontId="23" fillId="0" borderId="32" xfId="0" applyNumberFormat="1" applyFont="1" applyFill="1" applyBorder="1"/>
    <xf numFmtId="10" fontId="22" fillId="0" borderId="34" xfId="0" applyNumberFormat="1" applyFont="1" applyFill="1" applyBorder="1"/>
    <xf numFmtId="0" fontId="22" fillId="0" borderId="0" xfId="0" applyFont="1" applyFill="1"/>
    <xf numFmtId="10" fontId="22" fillId="0" borderId="33" xfId="0" applyNumberFormat="1" applyFont="1" applyFill="1" applyBorder="1"/>
    <xf numFmtId="3" fontId="22" fillId="0" borderId="0" xfId="0" applyNumberFormat="1" applyFont="1" applyFill="1"/>
    <xf numFmtId="0" fontId="22" fillId="0" borderId="29" xfId="0" applyFont="1" applyFill="1" applyBorder="1" applyAlignment="1">
      <alignment horizontal="right"/>
    </xf>
    <xf numFmtId="0" fontId="23" fillId="0" borderId="29" xfId="0" applyFont="1" applyFill="1" applyBorder="1" applyAlignment="1">
      <alignment horizontal="right"/>
    </xf>
    <xf numFmtId="0" fontId="22" fillId="0" borderId="3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67" fontId="22" fillId="0" borderId="0" xfId="0" applyNumberFormat="1" applyFont="1" applyFill="1" applyBorder="1"/>
    <xf numFmtId="167" fontId="22" fillId="0" borderId="34" xfId="0" applyNumberFormat="1" applyFont="1" applyFill="1" applyBorder="1"/>
    <xf numFmtId="10" fontId="22" fillId="0" borderId="0" xfId="0" applyNumberFormat="1" applyFont="1" applyFill="1" applyAlignment="1">
      <alignment horizontal="center"/>
    </xf>
    <xf numFmtId="10" fontId="22" fillId="0" borderId="0" xfId="0" applyNumberFormat="1" applyFont="1" applyFill="1" applyBorder="1"/>
    <xf numFmtId="10" fontId="22" fillId="0" borderId="32" xfId="0" applyNumberFormat="1" applyFont="1" applyFill="1" applyBorder="1"/>
    <xf numFmtId="10" fontId="23" fillId="0" borderId="0" xfId="0" applyNumberFormat="1" applyFont="1" applyFill="1" applyAlignment="1">
      <alignment horizontal="center"/>
    </xf>
    <xf numFmtId="0" fontId="23" fillId="0" borderId="29" xfId="0" applyFont="1" applyFill="1" applyBorder="1"/>
    <xf numFmtId="0" fontId="22" fillId="0" borderId="29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23" fillId="4" borderId="32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 vertical="center"/>
    </xf>
    <xf numFmtId="10" fontId="20" fillId="0" borderId="18" xfId="0" applyNumberFormat="1" applyFont="1" applyFill="1" applyBorder="1" applyAlignment="1">
      <alignment horizontal="center" vertical="center"/>
    </xf>
    <xf numFmtId="10" fontId="79" fillId="4" borderId="22" xfId="0" applyNumberFormat="1" applyFont="1" applyFill="1" applyBorder="1" applyAlignment="1"/>
    <xf numFmtId="3" fontId="79" fillId="4" borderId="22" xfId="0" applyNumberFormat="1" applyFont="1" applyFill="1" applyBorder="1" applyAlignment="1"/>
    <xf numFmtId="168" fontId="23" fillId="0" borderId="12" xfId="0" applyNumberFormat="1" applyFont="1" applyFill="1" applyBorder="1"/>
    <xf numFmtId="172" fontId="62" fillId="0" borderId="0" xfId="0" applyNumberFormat="1" applyFont="1" applyAlignment="1">
      <alignment horizontal="center" vertical="center"/>
    </xf>
    <xf numFmtId="0" fontId="19" fillId="4" borderId="22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81" fillId="0" borderId="0" xfId="0" applyFont="1" applyAlignment="1">
      <alignment horizontal="center"/>
    </xf>
    <xf numFmtId="0" fontId="18" fillId="0" borderId="10" xfId="0" applyFont="1" applyBorder="1"/>
    <xf numFmtId="0" fontId="19" fillId="4" borderId="22" xfId="0" applyFont="1" applyFill="1" applyBorder="1" applyAlignment="1">
      <alignment horizontal="center"/>
    </xf>
    <xf numFmtId="3" fontId="18" fillId="0" borderId="17" xfId="0" applyNumberFormat="1" applyFont="1" applyFill="1" applyBorder="1"/>
    <xf numFmtId="10" fontId="20" fillId="0" borderId="18" xfId="0" applyNumberFormat="1" applyFont="1" applyFill="1" applyBorder="1" applyAlignment="1">
      <alignment vertical="center"/>
    </xf>
    <xf numFmtId="10" fontId="46" fillId="0" borderId="18" xfId="0" applyNumberFormat="1" applyFont="1" applyFill="1" applyBorder="1" applyAlignment="1">
      <alignment vertical="center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17" fontId="27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3" fillId="4" borderId="29" xfId="0" applyFont="1" applyFill="1" applyBorder="1" applyAlignment="1">
      <alignment horizontal="center"/>
    </xf>
    <xf numFmtId="0" fontId="23" fillId="4" borderId="30" xfId="0" applyFont="1" applyFill="1" applyBorder="1" applyAlignment="1">
      <alignment horizontal="center"/>
    </xf>
    <xf numFmtId="0" fontId="23" fillId="4" borderId="29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22" fillId="4" borderId="22" xfId="0" applyFont="1" applyFill="1" applyBorder="1" applyAlignment="1"/>
    <xf numFmtId="0" fontId="19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6" fillId="4" borderId="10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23" fillId="4" borderId="2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0" fillId="0" borderId="20" xfId="0" applyBorder="1" applyAlignment="1"/>
    <xf numFmtId="0" fontId="0" fillId="0" borderId="20" xfId="0" applyBorder="1" applyAlignment="1">
      <alignment horizont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3" fillId="0" borderId="22" xfId="0" applyFont="1" applyBorder="1" applyAlignment="1">
      <alignment horizontal="center"/>
    </xf>
    <xf numFmtId="0" fontId="0" fillId="0" borderId="22" xfId="0" applyBorder="1" applyAlignment="1"/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4" borderId="15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49" fontId="23" fillId="4" borderId="22" xfId="0" applyNumberFormat="1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 wrapText="1"/>
    </xf>
    <xf numFmtId="17" fontId="23" fillId="4" borderId="11" xfId="0" applyNumberFormat="1" applyFont="1" applyFill="1" applyBorder="1" applyAlignment="1">
      <alignment horizontal="center"/>
    </xf>
    <xf numFmtId="17" fontId="23" fillId="4" borderId="13" xfId="0" applyNumberFormat="1" applyFont="1" applyFill="1" applyBorder="1" applyAlignment="1">
      <alignment horizontal="center"/>
    </xf>
    <xf numFmtId="17" fontId="23" fillId="4" borderId="22" xfId="0" applyNumberFormat="1" applyFont="1" applyFill="1" applyBorder="1" applyAlignment="1">
      <alignment horizontal="center"/>
    </xf>
    <xf numFmtId="49" fontId="23" fillId="4" borderId="11" xfId="0" applyNumberFormat="1" applyFont="1" applyFill="1" applyBorder="1" applyAlignment="1">
      <alignment horizontal="center"/>
    </xf>
    <xf numFmtId="49" fontId="23" fillId="4" borderId="13" xfId="0" applyNumberFormat="1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 wrapText="1"/>
    </xf>
    <xf numFmtId="0" fontId="19" fillId="4" borderId="13" xfId="0" applyFont="1" applyFill="1" applyBorder="1" applyAlignment="1">
      <alignment horizontal="center" wrapText="1"/>
    </xf>
    <xf numFmtId="0" fontId="19" fillId="4" borderId="22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49" fontId="19" fillId="4" borderId="22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19" fillId="4" borderId="42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" fontId="24" fillId="0" borderId="0" xfId="0" applyNumberFormat="1" applyFont="1" applyFill="1" applyBorder="1" applyAlignment="1">
      <alignment horizontal="center"/>
    </xf>
    <xf numFmtId="0" fontId="41" fillId="4" borderId="1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19" fillId="0" borderId="22" xfId="0" applyFont="1" applyFill="1" applyBorder="1"/>
    <xf numFmtId="3" fontId="22" fillId="0" borderId="29" xfId="0" applyNumberFormat="1" applyFont="1" applyFill="1" applyBorder="1"/>
  </cellXfs>
  <cellStyles count="10">
    <cellStyle name="Estilo 1" xfId="1"/>
    <cellStyle name="Estilo 1 2" xfId="8"/>
    <cellStyle name="Hipervínculo" xfId="2" builtinId="8"/>
    <cellStyle name="Normal" xfId="0" builtinId="0"/>
    <cellStyle name="Normal 2" xfId="4"/>
    <cellStyle name="Normal 2 3" xfId="5"/>
    <cellStyle name="Normal 3" xfId="7"/>
    <cellStyle name="Normal 4" xfId="6"/>
    <cellStyle name="Porcentual" xfId="3" builtinId="5"/>
    <cellStyle name="Porcentu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9966FF"/>
      <color rgb="FFFF3300"/>
      <color rgb="FFCCCCFF"/>
      <color rgb="FF996633"/>
      <color rgb="FFCC9900"/>
      <color rgb="FFCC99FF"/>
      <color rgb="FF9999FF"/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0.72899999999999998</c:v>
                </c:pt>
                <c:pt idx="1">
                  <c:v>0.74470000000000003</c:v>
                </c:pt>
                <c:pt idx="2">
                  <c:v>0.7952083429036455</c:v>
                </c:pt>
                <c:pt idx="3">
                  <c:v>0.81170991253526115</c:v>
                </c:pt>
                <c:pt idx="4">
                  <c:v>0.83045770647360184</c:v>
                </c:pt>
              </c:numCache>
            </c:numRef>
          </c:val>
        </c:ser>
        <c:dLbls>
          <c:showVal val="1"/>
        </c:dLbls>
        <c:marker val="1"/>
        <c:axId val="64349312"/>
        <c:axId val="64350848"/>
      </c:lineChart>
      <c:catAx>
        <c:axId val="64349312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64350848"/>
        <c:crossesAt val="0.1"/>
        <c:lblAlgn val="ctr"/>
        <c:lblOffset val="100"/>
        <c:tickLblSkip val="1"/>
        <c:tickMarkSkip val="1"/>
      </c:catAx>
      <c:valAx>
        <c:axId val="64350848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43493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176640912779E-2"/>
          <c:y val="4.3086370960386734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231847</c:v>
                </c:pt>
                <c:pt idx="1">
                  <c:v>48729</c:v>
                </c:pt>
                <c:pt idx="2">
                  <c:v>183118</c:v>
                </c:pt>
              </c:numCache>
            </c:numRef>
          </c:val>
        </c:ser>
        <c:ser>
          <c:idx val="2"/>
          <c:order val="1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259617</c:v>
                </c:pt>
                <c:pt idx="1">
                  <c:v>63704</c:v>
                </c:pt>
                <c:pt idx="2">
                  <c:v>195913</c:v>
                </c:pt>
              </c:numCache>
            </c:numRef>
          </c:val>
        </c:ser>
        <c:ser>
          <c:idx val="1"/>
          <c:order val="2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dLbls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279838</c:v>
                </c:pt>
                <c:pt idx="1">
                  <c:v>62039</c:v>
                </c:pt>
                <c:pt idx="2">
                  <c:v>217799</c:v>
                </c:pt>
              </c:numCache>
            </c:numRef>
          </c:val>
        </c:ser>
        <c:ser>
          <c:idx val="0"/>
          <c:order val="3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311083</c:v>
                </c:pt>
                <c:pt idx="1">
                  <c:v>70340</c:v>
                </c:pt>
                <c:pt idx="2">
                  <c:v>240743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dLbls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341681</c:v>
                </c:pt>
                <c:pt idx="1">
                  <c:v>79004</c:v>
                </c:pt>
                <c:pt idx="2">
                  <c:v>262677</c:v>
                </c:pt>
              </c:numCache>
            </c:numRef>
          </c:val>
        </c:ser>
        <c:dLbls>
          <c:showVal val="1"/>
        </c:dLbls>
        <c:axId val="81359232"/>
        <c:axId val="81360768"/>
      </c:barChart>
      <c:catAx>
        <c:axId val="8135923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1360768"/>
        <c:crosses val="autoZero"/>
        <c:auto val="1"/>
        <c:lblAlgn val="ctr"/>
        <c:lblOffset val="100"/>
        <c:tickLblSkip val="1"/>
        <c:tickMarkSkip val="1"/>
      </c:catAx>
      <c:valAx>
        <c:axId val="81360768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359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986231552200617"/>
          <c:y val="0.91707317073170658"/>
          <c:w val="0.51133060525032858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70828E-2"/>
          <c:y val="2.764227642276636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2994826</c:v>
                </c:pt>
                <c:pt idx="1">
                  <c:v>571141</c:v>
                </c:pt>
                <c:pt idx="2">
                  <c:v>2423685</c:v>
                </c:pt>
              </c:numCache>
            </c:numRef>
          </c:val>
        </c:ser>
        <c:ser>
          <c:idx val="2"/>
          <c:order val="1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3226218</c:v>
                </c:pt>
                <c:pt idx="1">
                  <c:v>682428</c:v>
                </c:pt>
                <c:pt idx="2">
                  <c:v>2543790</c:v>
                </c:pt>
              </c:numCache>
            </c:numRef>
          </c:val>
        </c:ser>
        <c:ser>
          <c:idx val="1"/>
          <c:order val="2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dLbls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3452457</c:v>
                </c:pt>
                <c:pt idx="1">
                  <c:v>757060</c:v>
                </c:pt>
                <c:pt idx="2">
                  <c:v>2695397</c:v>
                </c:pt>
              </c:numCache>
            </c:numRef>
          </c:val>
        </c:ser>
        <c:ser>
          <c:idx val="0"/>
          <c:order val="3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3651247</c:v>
                </c:pt>
                <c:pt idx="1">
                  <c:v>716374</c:v>
                </c:pt>
                <c:pt idx="2">
                  <c:v>2934873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dLbls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3907562</c:v>
                </c:pt>
                <c:pt idx="1">
                  <c:v>714038</c:v>
                </c:pt>
                <c:pt idx="2">
                  <c:v>3193524</c:v>
                </c:pt>
              </c:numCache>
            </c:numRef>
          </c:val>
        </c:ser>
        <c:dLbls>
          <c:showVal val="1"/>
        </c:dLbls>
        <c:axId val="81484032"/>
        <c:axId val="81498112"/>
      </c:barChart>
      <c:catAx>
        <c:axId val="8148403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1498112"/>
        <c:crosses val="autoZero"/>
        <c:auto val="1"/>
        <c:lblAlgn val="ctr"/>
        <c:lblOffset val="100"/>
        <c:tickLblSkip val="1"/>
        <c:tickMarkSkip val="1"/>
      </c:catAx>
      <c:valAx>
        <c:axId val="81498112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484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240140245133525"/>
          <c:y val="0.91707317073170658"/>
          <c:w val="0.37756816514258773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OCTUBRE  2015 VS 2014</a:t>
            </a:r>
          </a:p>
        </c:rich>
      </c:tx>
      <c:layout>
        <c:manualLayout>
          <c:xMode val="edge"/>
          <c:yMode val="edge"/>
          <c:x val="0.31847382926899492"/>
          <c:y val="2.1541843610491412E-2"/>
        </c:manualLayout>
      </c:layout>
    </c:title>
    <c:plotArea>
      <c:layout>
        <c:manualLayout>
          <c:layoutTarget val="inner"/>
          <c:xMode val="edge"/>
          <c:yMode val="edge"/>
          <c:x val="9.3459843341178572E-2"/>
          <c:y val="0.15149372522766641"/>
          <c:w val="0.8554131907220518"/>
          <c:h val="0.55996041955610565"/>
        </c:manualLayout>
      </c:layout>
      <c:barChart>
        <c:barDir val="col"/>
        <c:grouping val="clustered"/>
        <c:ser>
          <c:idx val="0"/>
          <c:order val="0"/>
          <c:tx>
            <c:strRef>
              <c:f>'REGIONES OCTUBRE'!$E$5:$F$5</c:f>
              <c:strCache>
                <c:ptCount val="1"/>
                <c:pt idx="0">
                  <c:v>OCTUBRE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8417392661598053E-2"/>
                  <c:y val="6.367554917228325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8037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42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908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OCTUBRE'!$B$7:$B$12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OCTUBRE'!$F$7:$F$12</c:f>
              <c:numCache>
                <c:formatCode>0.00%</c:formatCode>
                <c:ptCount val="6"/>
                <c:pt idx="0">
                  <c:v>0.20875612047494593</c:v>
                </c:pt>
                <c:pt idx="1">
                  <c:v>0.34510259569598545</c:v>
                </c:pt>
                <c:pt idx="2">
                  <c:v>0.10846374249665623</c:v>
                </c:pt>
                <c:pt idx="3">
                  <c:v>0.23122151948747516</c:v>
                </c:pt>
                <c:pt idx="4">
                  <c:v>8.9586485640114608E-2</c:v>
                </c:pt>
                <c:pt idx="5">
                  <c:v>1.6869536204822629E-2</c:v>
                </c:pt>
              </c:numCache>
            </c:numRef>
          </c:val>
        </c:ser>
        <c:ser>
          <c:idx val="1"/>
          <c:order val="1"/>
          <c:tx>
            <c:strRef>
              <c:f>'REGIONES OCTUBRE'!$C$5:$D$5</c:f>
              <c:strCache>
                <c:ptCount val="1"/>
                <c:pt idx="0">
                  <c:v>OCTUBRE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996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1875017970171571E-2"/>
                  <c:y val="3.133111770124032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23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OCTUBRE'!$B$7:$B$12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OCTUBRE'!$D$7:$D$12</c:f>
              <c:numCache>
                <c:formatCode>0.00%</c:formatCode>
                <c:ptCount val="6"/>
                <c:pt idx="0">
                  <c:v>0.24478997566565835</c:v>
                </c:pt>
                <c:pt idx="1">
                  <c:v>0.33249004285030043</c:v>
                </c:pt>
                <c:pt idx="2">
                  <c:v>0.11542257211098003</c:v>
                </c:pt>
                <c:pt idx="3">
                  <c:v>0.22611328809353132</c:v>
                </c:pt>
                <c:pt idx="4">
                  <c:v>6.8894796565546812E-2</c:v>
                </c:pt>
                <c:pt idx="5">
                  <c:v>1.2289324713983085E-2</c:v>
                </c:pt>
              </c:numCache>
            </c:numRef>
          </c:val>
        </c:ser>
        <c:dLbls>
          <c:showVal val="1"/>
        </c:dLbls>
        <c:axId val="81636352"/>
        <c:axId val="81638144"/>
      </c:barChart>
      <c:catAx>
        <c:axId val="816363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1638144"/>
        <c:crosses val="autoZero"/>
        <c:auto val="1"/>
        <c:lblAlgn val="ctr"/>
        <c:lblOffset val="100"/>
        <c:tickLblSkip val="1"/>
        <c:tickMarkSkip val="1"/>
      </c:catAx>
      <c:valAx>
        <c:axId val="81638144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636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108215346321149"/>
          <c:y val="0.89273859421785018"/>
          <c:w val="0.62081023909569988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</a:t>
            </a:r>
            <a:r>
              <a:rPr lang="es-MX" baseline="0"/>
              <a:t> </a:t>
            </a:r>
            <a:r>
              <a:rPr lang="es-MX"/>
              <a:t>- OCTUBRE  2015 VS 2014</a:t>
            </a:r>
          </a:p>
        </c:rich>
      </c:tx>
      <c:layout>
        <c:manualLayout>
          <c:xMode val="edge"/>
          <c:yMode val="edge"/>
          <c:x val="0.27693736410873759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8.1259351161448015E-2"/>
          <c:y val="0.15149372522766641"/>
          <c:w val="0.8676136777754575"/>
          <c:h val="0.54944689296126792"/>
        </c:manualLayout>
      </c:layout>
      <c:barChart>
        <c:barDir val="col"/>
        <c:grouping val="clustered"/>
        <c:ser>
          <c:idx val="0"/>
          <c:order val="0"/>
          <c:tx>
            <c:strRef>
              <c:f>'REGIONES OCTUBRE'!$E$30:$F$30</c:f>
              <c:strCache>
                <c:ptCount val="1"/>
                <c:pt idx="0">
                  <c:v>ENE - OCT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3586833237109013E-3"/>
                  <c:y val="9.0064308668061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513E-2"/>
                  <c:y val="-1.101512108557313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7405219043407423E-2"/>
                  <c:y val="5.512655358286614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1493851880248E-3"/>
                  <c:y val="1.965243431867154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934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OCTUBRE'!$B$32:$B$37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OCTUBRE'!$F$32:$F$37</c:f>
              <c:numCache>
                <c:formatCode>0.00%</c:formatCode>
                <c:ptCount val="6"/>
                <c:pt idx="0">
                  <c:v>0.19578269007631868</c:v>
                </c:pt>
                <c:pt idx="1">
                  <c:v>0.38198191097159817</c:v>
                </c:pt>
                <c:pt idx="2">
                  <c:v>0.15417208991181713</c:v>
                </c:pt>
                <c:pt idx="3">
                  <c:v>0.18273235331902604</c:v>
                </c:pt>
                <c:pt idx="4">
                  <c:v>7.2000904912065372E-2</c:v>
                </c:pt>
                <c:pt idx="5">
                  <c:v>1.3330050809174621E-2</c:v>
                </c:pt>
              </c:numCache>
            </c:numRef>
          </c:val>
        </c:ser>
        <c:ser>
          <c:idx val="1"/>
          <c:order val="1"/>
          <c:tx>
            <c:strRef>
              <c:f>'REGIONES OCTUBRE'!$C$30:$D$30</c:f>
              <c:strCache>
                <c:ptCount val="1"/>
                <c:pt idx="0">
                  <c:v>ENE - OCT 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501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9374091499093413E-3"/>
                  <c:y val="2.044787890615587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245801958062651E-2"/>
                  <c:y val="-2.032257204192191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0278968639060749E-2"/>
                  <c:y val="-1.151595482348877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OCTUBRE'!$B$32:$B$37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OCTUBRE'!$D$32:$D$37</c:f>
              <c:numCache>
                <c:formatCode>0.00%</c:formatCode>
                <c:ptCount val="6"/>
                <c:pt idx="0">
                  <c:v>0.22694274038431253</c:v>
                </c:pt>
                <c:pt idx="1">
                  <c:v>0.35362137921647041</c:v>
                </c:pt>
                <c:pt idx="2">
                  <c:v>0.15695623988188145</c:v>
                </c:pt>
                <c:pt idx="3">
                  <c:v>0.19619981885640714</c:v>
                </c:pt>
                <c:pt idx="4">
                  <c:v>5.7145682009461428E-2</c:v>
                </c:pt>
                <c:pt idx="5">
                  <c:v>9.1341396514670187E-3</c:v>
                </c:pt>
              </c:numCache>
            </c:numRef>
          </c:val>
        </c:ser>
        <c:dLbls>
          <c:showVal val="1"/>
        </c:dLbls>
        <c:axId val="81680256"/>
        <c:axId val="81681792"/>
      </c:barChart>
      <c:catAx>
        <c:axId val="8168025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1681792"/>
        <c:crosses val="autoZero"/>
        <c:auto val="1"/>
        <c:lblAlgn val="ctr"/>
        <c:lblOffset val="100"/>
        <c:tickLblSkip val="1"/>
        <c:tickMarkSkip val="1"/>
      </c:catAx>
      <c:valAx>
        <c:axId val="8168179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680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82834809455369"/>
          <c:y val="0.90349127783791472"/>
          <c:w val="0.57850537013606529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50105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65914</c:v>
                </c:pt>
                <c:pt idx="1">
                  <c:v>162995</c:v>
                </c:pt>
                <c:pt idx="2">
                  <c:v>100726</c:v>
                </c:pt>
                <c:pt idx="3">
                  <c:v>19688</c:v>
                </c:pt>
                <c:pt idx="4">
                  <c:v>47349</c:v>
                </c:pt>
                <c:pt idx="5">
                  <c:v>3235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70577</c:v>
                </c:pt>
                <c:pt idx="1">
                  <c:v>161463</c:v>
                </c:pt>
                <c:pt idx="2">
                  <c:v>79930</c:v>
                </c:pt>
                <c:pt idx="3">
                  <c:v>22668</c:v>
                </c:pt>
                <c:pt idx="4">
                  <c:v>59055</c:v>
                </c:pt>
                <c:pt idx="5">
                  <c:v>3612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82553</c:v>
                </c:pt>
                <c:pt idx="1">
                  <c:v>167599</c:v>
                </c:pt>
                <c:pt idx="2">
                  <c:v>50596</c:v>
                </c:pt>
                <c:pt idx="3">
                  <c:v>37314</c:v>
                </c:pt>
                <c:pt idx="4">
                  <c:v>96401</c:v>
                </c:pt>
                <c:pt idx="5">
                  <c:v>7466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  <c:pt idx="0">
                  <c:v>78682</c:v>
                </c:pt>
                <c:pt idx="1">
                  <c:v>180943</c:v>
                </c:pt>
                <c:pt idx="2">
                  <c:v>36442</c:v>
                </c:pt>
                <c:pt idx="3">
                  <c:v>26506</c:v>
                </c:pt>
                <c:pt idx="4">
                  <c:v>78566</c:v>
                </c:pt>
                <c:pt idx="5">
                  <c:v>5300</c:v>
                </c:pt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  <c:pt idx="0">
                  <c:v>87348</c:v>
                </c:pt>
                <c:pt idx="1">
                  <c:v>193714</c:v>
                </c:pt>
                <c:pt idx="2">
                  <c:v>42339</c:v>
                </c:pt>
                <c:pt idx="3">
                  <c:v>34835</c:v>
                </c:pt>
                <c:pt idx="4">
                  <c:v>103934</c:v>
                </c:pt>
                <c:pt idx="5">
                  <c:v>4772</c:v>
                </c:pt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  <c:pt idx="0">
                  <c:v>95966</c:v>
                </c:pt>
                <c:pt idx="1">
                  <c:v>146847</c:v>
                </c:pt>
                <c:pt idx="2">
                  <c:v>39586</c:v>
                </c:pt>
                <c:pt idx="3">
                  <c:v>29690</c:v>
                </c:pt>
                <c:pt idx="4">
                  <c:v>97872</c:v>
                </c:pt>
                <c:pt idx="5">
                  <c:v>4941</c:v>
                </c:pt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  <c:pt idx="0">
                  <c:v>77267</c:v>
                </c:pt>
                <c:pt idx="1">
                  <c:v>91198</c:v>
                </c:pt>
                <c:pt idx="2">
                  <c:v>28046</c:v>
                </c:pt>
                <c:pt idx="3">
                  <c:v>30197</c:v>
                </c:pt>
                <c:pt idx="4">
                  <c:v>70699</c:v>
                </c:pt>
                <c:pt idx="5">
                  <c:v>10331</c:v>
                </c:pt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  <c:pt idx="0">
                  <c:v>71328</c:v>
                </c:pt>
                <c:pt idx="1">
                  <c:v>117915</c:v>
                </c:pt>
                <c:pt idx="2">
                  <c:v>37060</c:v>
                </c:pt>
                <c:pt idx="3">
                  <c:v>30610</c:v>
                </c:pt>
                <c:pt idx="4">
                  <c:v>79004</c:v>
                </c:pt>
                <c:pt idx="5">
                  <c:v>5764</c:v>
                </c:pt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81741312"/>
        <c:axId val="81742848"/>
      </c:barChart>
      <c:catAx>
        <c:axId val="81741312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742848"/>
        <c:crosses val="autoZero"/>
        <c:lblAlgn val="ctr"/>
        <c:lblOffset val="80"/>
        <c:tickLblSkip val="1"/>
        <c:tickMarkSkip val="1"/>
      </c:catAx>
      <c:valAx>
        <c:axId val="81742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741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65" r="0.75000000000001465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OCTUBRE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40744E-3"/>
          <c:w val="0.8467297447519001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OCTUBRE'!$C$7:$D$7</c:f>
              <c:strCache>
                <c:ptCount val="1"/>
                <c:pt idx="0">
                  <c:v>OCTUBRE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2.2759927433332576E-17"/>
                  <c:y val="3.112840466926070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OCTUBRE'!$B$9:$B$35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OCTUBRE'!$D$9:$D$35</c:f>
              <c:numCache>
                <c:formatCode>0.00%</c:formatCode>
                <c:ptCount val="27"/>
                <c:pt idx="0">
                  <c:v>0.13726854891661194</c:v>
                </c:pt>
                <c:pt idx="1">
                  <c:v>3.5981615233092582E-3</c:v>
                </c:pt>
                <c:pt idx="2">
                  <c:v>1.4996717005909389E-2</c:v>
                </c:pt>
                <c:pt idx="3">
                  <c:v>2.1011162179908075E-4</c:v>
                </c:pt>
                <c:pt idx="4">
                  <c:v>1.0242941562705187E-3</c:v>
                </c:pt>
                <c:pt idx="5">
                  <c:v>0.16154957321076821</c:v>
                </c:pt>
                <c:pt idx="6">
                  <c:v>5.1214707813525934E-4</c:v>
                </c:pt>
                <c:pt idx="7">
                  <c:v>6.5029546946815495E-2</c:v>
                </c:pt>
                <c:pt idx="8">
                  <c:v>0.38794484569927773</c:v>
                </c:pt>
                <c:pt idx="9">
                  <c:v>3.1516743269862117E-4</c:v>
                </c:pt>
                <c:pt idx="10">
                  <c:v>4.6802363755745237E-2</c:v>
                </c:pt>
                <c:pt idx="11">
                  <c:v>1.7071569271175311E-4</c:v>
                </c:pt>
                <c:pt idx="12">
                  <c:v>3.5062376887721601E-3</c:v>
                </c:pt>
                <c:pt idx="13">
                  <c:v>5.1214707813525934E-4</c:v>
                </c:pt>
                <c:pt idx="14">
                  <c:v>8.2468811556139193E-2</c:v>
                </c:pt>
                <c:pt idx="15">
                  <c:v>2.7577150361129352E-4</c:v>
                </c:pt>
                <c:pt idx="16">
                  <c:v>2.6263952724885097E-4</c:v>
                </c:pt>
                <c:pt idx="17">
                  <c:v>6.4084044648719633E-3</c:v>
                </c:pt>
                <c:pt idx="18">
                  <c:v>1.680892974392646E-3</c:v>
                </c:pt>
                <c:pt idx="19">
                  <c:v>1.8910045961917268E-3</c:v>
                </c:pt>
                <c:pt idx="20">
                  <c:v>4.0709126723571896E-4</c:v>
                </c:pt>
                <c:pt idx="21">
                  <c:v>9.5206828627708469E-3</c:v>
                </c:pt>
                <c:pt idx="22">
                  <c:v>5.1910702560735392E-2</c:v>
                </c:pt>
                <c:pt idx="23">
                  <c:v>4.202232435981615E-4</c:v>
                </c:pt>
                <c:pt idx="24">
                  <c:v>3.4931057124097178E-3</c:v>
                </c:pt>
                <c:pt idx="25">
                  <c:v>7.8660538411030861E-3</c:v>
                </c:pt>
                <c:pt idx="26">
                  <c:v>9.9540380827314503E-3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OCTUBRE'!$E$7:$F$7</c:f>
              <c:strCache>
                <c:ptCount val="1"/>
                <c:pt idx="0">
                  <c:v>OCTUBRE 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3589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-3.910125759419788E-7"/>
                  <c:y val="1.036102004759134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OCTUBRE'!$B$9:$B$35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OCTUBRE'!$F$9:$F$35</c:f>
              <c:numCache>
                <c:formatCode>0.00%</c:formatCode>
                <c:ptCount val="27"/>
                <c:pt idx="0">
                  <c:v>0.14216016150740243</c:v>
                </c:pt>
                <c:pt idx="1">
                  <c:v>3.2525796321220277E-3</c:v>
                </c:pt>
                <c:pt idx="2">
                  <c:v>1.9052826379542396E-2</c:v>
                </c:pt>
                <c:pt idx="3">
                  <c:v>3.2245401525347688E-4</c:v>
                </c:pt>
                <c:pt idx="4">
                  <c:v>1.6262898160610138E-3</c:v>
                </c:pt>
                <c:pt idx="5">
                  <c:v>0.18968707940780619</c:v>
                </c:pt>
                <c:pt idx="6">
                  <c:v>2.2431583669807088E-4</c:v>
                </c:pt>
                <c:pt idx="7">
                  <c:v>5.9906348138178557E-2</c:v>
                </c:pt>
                <c:pt idx="8">
                  <c:v>0.40201603858232393</c:v>
                </c:pt>
                <c:pt idx="9">
                  <c:v>6.8696724988784211E-4</c:v>
                </c:pt>
                <c:pt idx="10">
                  <c:v>4.3825706594885598E-2</c:v>
                </c:pt>
                <c:pt idx="11">
                  <c:v>2.5235531628532975E-4</c:v>
                </c:pt>
                <c:pt idx="12">
                  <c:v>3.4208165096455811E-3</c:v>
                </c:pt>
                <c:pt idx="13">
                  <c:v>3.7853297442799462E-4</c:v>
                </c:pt>
                <c:pt idx="14">
                  <c:v>7.8692799461641996E-2</c:v>
                </c:pt>
                <c:pt idx="15">
                  <c:v>2.6637505607895919E-4</c:v>
                </c:pt>
                <c:pt idx="16">
                  <c:v>3.5049349484073578E-4</c:v>
                </c:pt>
                <c:pt idx="17">
                  <c:v>5.8882907133243605E-3</c:v>
                </c:pt>
                <c:pt idx="18">
                  <c:v>1.3178555406011664E-3</c:v>
                </c:pt>
                <c:pt idx="19">
                  <c:v>1.058490354419022E-2</c:v>
                </c:pt>
                <c:pt idx="20">
                  <c:v>2.439434724091521E-3</c:v>
                </c:pt>
                <c:pt idx="21">
                  <c:v>3.6451323463436517E-4</c:v>
                </c:pt>
                <c:pt idx="22">
                  <c:v>1.6417115298340064E-2</c:v>
                </c:pt>
                <c:pt idx="23">
                  <c:v>7.0098698968147147E-5</c:v>
                </c:pt>
                <c:pt idx="24">
                  <c:v>3.7292507851054285E-3</c:v>
                </c:pt>
                <c:pt idx="25">
                  <c:v>6.0144683714670258E-3</c:v>
                </c:pt>
                <c:pt idx="26">
                  <c:v>7.0519291161956037E-3</c:v>
                </c:pt>
              </c:numCache>
            </c:numRef>
          </c:val>
          <c:shape val="box"/>
        </c:ser>
        <c:dLbls>
          <c:showVal val="1"/>
        </c:dLbls>
        <c:shape val="cylinder"/>
        <c:axId val="86423808"/>
        <c:axId val="71241728"/>
        <c:axId val="0"/>
      </c:bar3DChart>
      <c:catAx>
        <c:axId val="8642380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1241728"/>
        <c:crosses val="autoZero"/>
        <c:auto val="1"/>
        <c:lblAlgn val="ctr"/>
        <c:lblOffset val="80"/>
        <c:tickLblSkip val="1"/>
        <c:tickMarkSkip val="1"/>
      </c:catAx>
      <c:valAx>
        <c:axId val="71241728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642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812797841610722"/>
          <c:y val="0.15611956272456234"/>
          <c:w val="0.24778857950018821"/>
          <c:h val="8.6921183395764864E-2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ENERO</a:t>
            </a:r>
            <a:r>
              <a:rPr lang="es-MX" sz="1400" baseline="0"/>
              <a:t> - OCTUBRE  2015 VS 2014</a:t>
            </a:r>
            <a:endParaRPr lang="es-MX" sz="1400"/>
          </a:p>
        </c:rich>
      </c:tx>
      <c:layout>
        <c:manualLayout>
          <c:xMode val="edge"/>
          <c:yMode val="edge"/>
          <c:x val="0.25717045628475732"/>
          <c:y val="1.041666880263057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710291974200472"/>
          <c:y val="6.4705283932532345E-2"/>
          <c:w val="0.8467297447519001"/>
          <c:h val="0.88007853669454572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ENERO-OCTUBRE'!$C$7:$D$7</c:f>
              <c:strCache>
                <c:ptCount val="1"/>
                <c:pt idx="0">
                  <c:v>ENE-OCT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412E-2"/>
                </c:manualLayout>
              </c:layout>
              <c:showVal val="1"/>
            </c:dLbl>
            <c:dLbl>
              <c:idx val="6"/>
              <c:layout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/>
              <c:dLblPos val="outEnd"/>
              <c:showVal val="1"/>
            </c:dLbl>
            <c:dLbl>
              <c:idx val="25"/>
              <c:layout>
                <c:manualLayout>
                  <c:x val="-2.1047261101001802E-3"/>
                  <c:y val="-1.0230020460041523E-4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ENERO-OCTUBRE'!$B$9:$B$35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ENERO-OCTUBRE'!$D$9:$D$35</c:f>
              <c:numCache>
                <c:formatCode>0.00%</c:formatCode>
                <c:ptCount val="27"/>
                <c:pt idx="0">
                  <c:v>0.12964987738708991</c:v>
                </c:pt>
                <c:pt idx="1">
                  <c:v>3.6228735831933421E-3</c:v>
                </c:pt>
                <c:pt idx="2">
                  <c:v>1.7859728899959453E-2</c:v>
                </c:pt>
                <c:pt idx="3">
                  <c:v>2.0998667670740892E-4</c:v>
                </c:pt>
                <c:pt idx="4">
                  <c:v>1.3914634381818533E-3</c:v>
                </c:pt>
                <c:pt idx="5">
                  <c:v>0.18184846202861613</c:v>
                </c:pt>
                <c:pt idx="6">
                  <c:v>2.8034428160420167E-3</c:v>
                </c:pt>
                <c:pt idx="7">
                  <c:v>8.032714476047037E-2</c:v>
                </c:pt>
                <c:pt idx="8">
                  <c:v>0.32253953542258007</c:v>
                </c:pt>
                <c:pt idx="9">
                  <c:v>5.4427581146575526E-4</c:v>
                </c:pt>
                <c:pt idx="10">
                  <c:v>3.789294058583869E-2</c:v>
                </c:pt>
                <c:pt idx="11">
                  <c:v>5.116916719766746E-4</c:v>
                </c:pt>
                <c:pt idx="12">
                  <c:v>3.5166734248585608E-3</c:v>
                </c:pt>
                <c:pt idx="13">
                  <c:v>3.560118944177335E-4</c:v>
                </c:pt>
                <c:pt idx="14">
                  <c:v>9.5214476047037019E-2</c:v>
                </c:pt>
                <c:pt idx="15">
                  <c:v>3.6204599432311882E-4</c:v>
                </c:pt>
                <c:pt idx="16">
                  <c:v>2.1119349668848598E-4</c:v>
                </c:pt>
                <c:pt idx="17">
                  <c:v>7.0671378091872791E-3</c:v>
                </c:pt>
                <c:pt idx="18">
                  <c:v>3.6808009422850414E-3</c:v>
                </c:pt>
                <c:pt idx="19">
                  <c:v>2.5693197397130664E-3</c:v>
                </c:pt>
                <c:pt idx="20">
                  <c:v>9.8235146459672894E-4</c:v>
                </c:pt>
                <c:pt idx="21">
                  <c:v>1.2659541601498388E-3</c:v>
                </c:pt>
                <c:pt idx="22">
                  <c:v>5.1216233176929464E-2</c:v>
                </c:pt>
                <c:pt idx="23">
                  <c:v>2.6791403579910794E-4</c:v>
                </c:pt>
                <c:pt idx="24">
                  <c:v>2.8564222132112998E-2</c:v>
                </c:pt>
                <c:pt idx="25">
                  <c:v>9.6750757882948114E-3</c:v>
                </c:pt>
                <c:pt idx="26">
                  <c:v>1.5849166811485065E-2</c:v>
                </c:pt>
              </c:numCache>
            </c:numRef>
          </c:val>
        </c:ser>
        <c:ser>
          <c:idx val="1"/>
          <c:order val="1"/>
          <c:tx>
            <c:strRef>
              <c:f>'EUROPA ENERO-OCTUBRE'!$E$7:$F$7</c:f>
              <c:strCache>
                <c:ptCount val="1"/>
                <c:pt idx="0">
                  <c:v>ENE-OCT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5"/>
              <c:layout>
                <c:manualLayout>
                  <c:x val="-2.8797696184305254E-3"/>
                  <c:y val="-1.0498687664041988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ENERO-OCTUBRE'!$B$9:$B$35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ENERO-OCTUBRE'!$F$9:$F$35</c:f>
              <c:numCache>
                <c:formatCode>0.00%</c:formatCode>
                <c:ptCount val="27"/>
                <c:pt idx="0">
                  <c:v>0.14121743767915892</c:v>
                </c:pt>
                <c:pt idx="1">
                  <c:v>3.8534285449124419E-3</c:v>
                </c:pt>
                <c:pt idx="2">
                  <c:v>1.5494756435343312E-2</c:v>
                </c:pt>
                <c:pt idx="3">
                  <c:v>2.8626216124010337E-4</c:v>
                </c:pt>
                <c:pt idx="4">
                  <c:v>1.7058087690334928E-3</c:v>
                </c:pt>
                <c:pt idx="5">
                  <c:v>0.18506521940883597</c:v>
                </c:pt>
                <c:pt idx="6">
                  <c:v>9.8296413357332299E-4</c:v>
                </c:pt>
                <c:pt idx="7">
                  <c:v>8.6279938251029697E-2</c:v>
                </c:pt>
                <c:pt idx="8">
                  <c:v>0.33357515296725765</c:v>
                </c:pt>
                <c:pt idx="9">
                  <c:v>3.9867561268598872E-4</c:v>
                </c:pt>
                <c:pt idx="10">
                  <c:v>4.1404749860463538E-2</c:v>
                </c:pt>
                <c:pt idx="11">
                  <c:v>6.6925217604992199E-4</c:v>
                </c:pt>
                <c:pt idx="12">
                  <c:v>3.1449623741720946E-3</c:v>
                </c:pt>
                <c:pt idx="13">
                  <c:v>2.1959837026638067E-4</c:v>
                </c:pt>
                <c:pt idx="14">
                  <c:v>9.8530390192318504E-2</c:v>
                </c:pt>
                <c:pt idx="15">
                  <c:v>4.1828261003120124E-4</c:v>
                </c:pt>
                <c:pt idx="16">
                  <c:v>8.8885054631630275E-5</c:v>
                </c:pt>
                <c:pt idx="17">
                  <c:v>6.8624490708243955E-3</c:v>
                </c:pt>
                <c:pt idx="18">
                  <c:v>7.2075322241001369E-3</c:v>
                </c:pt>
                <c:pt idx="19">
                  <c:v>8.4231660595033148E-3</c:v>
                </c:pt>
                <c:pt idx="20">
                  <c:v>1.5764025865550898E-3</c:v>
                </c:pt>
                <c:pt idx="21">
                  <c:v>4.4965380578354134E-4</c:v>
                </c:pt>
                <c:pt idx="22">
                  <c:v>1.2002096641582782E-2</c:v>
                </c:pt>
                <c:pt idx="23">
                  <c:v>2.1306270448464315E-4</c:v>
                </c:pt>
                <c:pt idx="24">
                  <c:v>2.6873350561348333E-2</c:v>
                </c:pt>
                <c:pt idx="25">
                  <c:v>1.0681892153671803E-2</c:v>
                </c:pt>
                <c:pt idx="26">
                  <c:v>1.2374629591141819E-2</c:v>
                </c:pt>
              </c:numCache>
            </c:numRef>
          </c:val>
        </c:ser>
        <c:dLbls>
          <c:showVal val="1"/>
        </c:dLbls>
        <c:axId val="86656896"/>
        <c:axId val="86658432"/>
      </c:barChart>
      <c:catAx>
        <c:axId val="86656896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6658432"/>
        <c:crosses val="autoZero"/>
        <c:auto val="1"/>
        <c:lblAlgn val="ctr"/>
        <c:lblOffset val="80"/>
        <c:tickLblSkip val="1"/>
        <c:tickMarkSkip val="1"/>
      </c:catAx>
      <c:valAx>
        <c:axId val="86658432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6656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222496216050763"/>
          <c:y val="0.1967298631745947"/>
          <c:w val="0.40957398683696367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OCTUBRE</a:t>
            </a:r>
            <a:r>
              <a:rPr lang="es-MX"/>
              <a:t>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6255"/>
          <c:w val="0.43171345092033209"/>
          <c:h val="0.47070799934502117"/>
        </c:manualLayout>
      </c:layout>
      <c:pie3DChart>
        <c:varyColors val="1"/>
        <c:ser>
          <c:idx val="0"/>
          <c:order val="0"/>
          <c:tx>
            <c:strRef>
              <c:f>'PRINCIPALES MERCADOS II'!$D$2:$L$2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117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4"/>
                  <c:y val="-0.16397500088023256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536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2068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5199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885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5035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963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463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II'!$Q$11:$Q$26</c:f>
              <c:numCache>
                <c:formatCode>0.00%</c:formatCode>
                <c:ptCount val="16"/>
                <c:pt idx="0">
                  <c:v>0.38198191097159817</c:v>
                </c:pt>
                <c:pt idx="1">
                  <c:v>0.15417208991181713</c:v>
                </c:pt>
                <c:pt idx="2">
                  <c:v>0.18273235331902604</c:v>
                </c:pt>
                <c:pt idx="3">
                  <c:v>2.7647929834510622E-2</c:v>
                </c:pt>
                <c:pt idx="4">
                  <c:v>3.033605096988864E-3</c:v>
                </c:pt>
                <c:pt idx="5">
                  <c:v>3.6232566495426048E-2</c:v>
                </c:pt>
                <c:pt idx="6">
                  <c:v>1.6892118410405259E-2</c:v>
                </c:pt>
                <c:pt idx="7">
                  <c:v>6.5308240790549199E-2</c:v>
                </c:pt>
                <c:pt idx="8">
                  <c:v>8.1063333096186314E-3</c:v>
                </c:pt>
                <c:pt idx="9">
                  <c:v>1.9290544846121443E-2</c:v>
                </c:pt>
                <c:pt idx="10">
                  <c:v>2.3498027670450271E-3</c:v>
                </c:pt>
                <c:pt idx="11">
                  <c:v>2.075974738212727E-3</c:v>
                </c:pt>
                <c:pt idx="12">
                  <c:v>2.0913295809509868E-3</c:v>
                </c:pt>
                <c:pt idx="13">
                  <c:v>3.620953423131866E-2</c:v>
                </c:pt>
                <c:pt idx="14">
                  <c:v>5.1791884556150357E-3</c:v>
                </c:pt>
                <c:pt idx="15">
                  <c:v>1.0839751231074517E-2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093E-2"/>
          <c:y val="2.5735317217047242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NOCH.I'!$C$11:$C$13,'PRINC. MDOS. PROD.CTOS. NOCH.I'!$C$27,'PRINC. MDOS. PROD.CTOS. NOCH.I'!$C$34)</c:f>
              <c:numCache>
                <c:formatCode>#,##0</c:formatCode>
                <c:ptCount val="5"/>
                <c:pt idx="0">
                  <c:v>304561</c:v>
                </c:pt>
                <c:pt idx="1">
                  <c:v>298737</c:v>
                </c:pt>
                <c:pt idx="2">
                  <c:v>82529</c:v>
                </c:pt>
                <c:pt idx="3">
                  <c:v>291804</c:v>
                </c:pt>
                <c:pt idx="4">
                  <c:v>73534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NOCH.I'!$E$11:$E$13,'PRINC. MDOS. PROD.CTOS. NOCH.I'!$E$27,'PRINC. MDOS. PROD.CTOS. NOCH.I'!$E$34)</c:f>
              <c:numCache>
                <c:formatCode>#,##0</c:formatCode>
                <c:ptCount val="5"/>
                <c:pt idx="0">
                  <c:v>310599</c:v>
                </c:pt>
                <c:pt idx="1">
                  <c:v>341362</c:v>
                </c:pt>
                <c:pt idx="2">
                  <c:v>56177</c:v>
                </c:pt>
                <c:pt idx="3">
                  <c:v>253399</c:v>
                </c:pt>
                <c:pt idx="4">
                  <c:v>68052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NOCH.I'!$G$11:$G$13,'PRINC. MDOS. PROD.CTOS. NOCH.I'!$G$27,'PRINC. MDOS. PROD.CTOS. NOCH.I'!$G$34)</c:f>
              <c:numCache>
                <c:formatCode>#,##0</c:formatCode>
                <c:ptCount val="5"/>
                <c:pt idx="0">
                  <c:v>310572</c:v>
                </c:pt>
                <c:pt idx="1">
                  <c:v>379643</c:v>
                </c:pt>
                <c:pt idx="2">
                  <c:v>72405</c:v>
                </c:pt>
                <c:pt idx="3">
                  <c:v>271491</c:v>
                </c:pt>
                <c:pt idx="4">
                  <c:v>51518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NOCH.I'!$I$11:$I$13,'PRINC. MDOS. PROD.CTOS. NOCH.I'!$I$27,'PRINC. MDOS. PROD.CTOS. NOCH.I'!$I$34)</c:f>
              <c:numCache>
                <c:formatCode>#,##0</c:formatCode>
                <c:ptCount val="5"/>
                <c:pt idx="0">
                  <c:v>236127</c:v>
                </c:pt>
                <c:pt idx="1">
                  <c:v>393566</c:v>
                </c:pt>
                <c:pt idx="2">
                  <c:v>104823</c:v>
                </c:pt>
                <c:pt idx="3">
                  <c:v>293683</c:v>
                </c:pt>
                <c:pt idx="4">
                  <c:v>60911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spPr>
            <a:solidFill>
              <a:srgbClr val="FF33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NOCH.I'!$K$11:$K$13,'PRINC. MDOS. PROD.CTOS. NOCH.I'!$K$27,'PRINC. MDOS. PROD.CTOS. NOCH.I'!$K$34)</c:f>
              <c:numCache>
                <c:formatCode>#,##0</c:formatCode>
                <c:ptCount val="5"/>
                <c:pt idx="0">
                  <c:v>136398</c:v>
                </c:pt>
                <c:pt idx="1">
                  <c:v>374304</c:v>
                </c:pt>
                <c:pt idx="2">
                  <c:v>136568</c:v>
                </c:pt>
                <c:pt idx="3">
                  <c:v>331090</c:v>
                </c:pt>
                <c:pt idx="4">
                  <c:v>98965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spPr>
            <a:solidFill>
              <a:srgbClr val="996633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NOCH.I'!$M$11:$M$13,'PRINC. MDOS. PROD.CTOS. NOCH.I'!$M$27,'PRINC. MDOS. PROD.CTOS. NOCH.I'!$M$34)</c:f>
              <c:numCache>
                <c:formatCode>#,##0</c:formatCode>
                <c:ptCount val="5"/>
                <c:pt idx="0">
                  <c:v>98242</c:v>
                </c:pt>
                <c:pt idx="1">
                  <c:v>404106</c:v>
                </c:pt>
                <c:pt idx="2">
                  <c:v>111302</c:v>
                </c:pt>
                <c:pt idx="3">
                  <c:v>307348</c:v>
                </c:pt>
                <c:pt idx="4">
                  <c:v>66717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'PRINC. MDOS. PROD.CTOS. NOCH.II'!$C$7:$D$7</c:f>
              <c:strCache>
                <c:ptCount val="1"/>
                <c:pt idx="0">
                  <c:v>JUL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NOCH.II'!$C$11:$C$13,'PRINC. MDOS. PROD.CTOS. NOCH.II'!$C$27,'PRINC. MDOS. PROD.CTOS. NOCH.II'!$C$34)</c:f>
              <c:numCache>
                <c:formatCode>#,##0</c:formatCode>
                <c:ptCount val="5"/>
                <c:pt idx="0">
                  <c:v>119961</c:v>
                </c:pt>
                <c:pt idx="1">
                  <c:v>426978</c:v>
                </c:pt>
                <c:pt idx="2">
                  <c:v>147240</c:v>
                </c:pt>
                <c:pt idx="3">
                  <c:v>343864</c:v>
                </c:pt>
                <c:pt idx="4">
                  <c:v>79456</c:v>
                </c:pt>
              </c:numCache>
            </c:numRef>
          </c:val>
        </c:ser>
        <c:ser>
          <c:idx val="7"/>
          <c:order val="7"/>
          <c:tx>
            <c:strRef>
              <c:f>'PRINC. MDOS. PROD.CTOS. NOCH.II'!$E$7:$F$7</c:f>
              <c:strCache>
                <c:ptCount val="1"/>
                <c:pt idx="0">
                  <c:v>AGO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NOCH.II'!$E$11:$E$13,'PRINC. MDOS. PROD.CTOS. NOCH.II'!$E$27,'PRINC. MDOS. PROD.CTOS. NOCH.II'!$E$34)</c:f>
              <c:numCache>
                <c:formatCode>#,##0</c:formatCode>
                <c:ptCount val="5"/>
                <c:pt idx="0">
                  <c:v>107212</c:v>
                </c:pt>
                <c:pt idx="1">
                  <c:v>333465</c:v>
                </c:pt>
                <c:pt idx="2">
                  <c:v>164344</c:v>
                </c:pt>
                <c:pt idx="3">
                  <c:v>382422</c:v>
                </c:pt>
                <c:pt idx="4">
                  <c:v>59798</c:v>
                </c:pt>
              </c:numCache>
            </c:numRef>
          </c:val>
        </c:ser>
        <c:ser>
          <c:idx val="8"/>
          <c:order val="8"/>
          <c:tx>
            <c:strRef>
              <c:f>'PRINC. MDOS. PROD.CTOS. NOCH.II'!$G$7:$H$7</c:f>
              <c:strCache>
                <c:ptCount val="1"/>
                <c:pt idx="0">
                  <c:v>SEP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NOCH.II'!$G$11:$G$13,'PRINC. MDOS. PROD.CTOS. NOCH.II'!$G$27,'PRINC. MDOS. PROD.CTOS. NOCH.II'!$G$34)</c:f>
              <c:numCache>
                <c:formatCode>#,##0</c:formatCode>
                <c:ptCount val="5"/>
                <c:pt idx="0">
                  <c:v>79464</c:v>
                </c:pt>
                <c:pt idx="1">
                  <c:v>201776</c:v>
                </c:pt>
                <c:pt idx="2">
                  <c:v>93971</c:v>
                </c:pt>
                <c:pt idx="3">
                  <c:v>323969</c:v>
                </c:pt>
                <c:pt idx="4">
                  <c:v>70480</c:v>
                </c:pt>
              </c:numCache>
            </c:numRef>
          </c:val>
        </c:ser>
        <c:ser>
          <c:idx val="9"/>
          <c:order val="9"/>
          <c:tx>
            <c:strRef>
              <c:f>'PRINC. MDOS. PROD.CTOS. NOCH.II'!$I$7:$J$7</c:f>
              <c:strCache>
                <c:ptCount val="1"/>
                <c:pt idx="0">
                  <c:v>OCT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NOCH.II'!$I$11:$I$13,'PRINC. MDOS. PROD.CTOS. NOCH.II'!$I$27,'PRINC. MDOS. PROD.CTOS. NOCH.II'!$I$34)</c:f>
              <c:numCache>
                <c:formatCode>#,##0</c:formatCode>
                <c:ptCount val="5"/>
                <c:pt idx="0">
                  <c:v>100062</c:v>
                </c:pt>
                <c:pt idx="1">
                  <c:v>242217</c:v>
                </c:pt>
                <c:pt idx="2">
                  <c:v>115543</c:v>
                </c:pt>
                <c:pt idx="3">
                  <c:v>293706</c:v>
                </c:pt>
                <c:pt idx="4">
                  <c:v>60842</c:v>
                </c:pt>
              </c:numCache>
            </c:numRef>
          </c:val>
        </c:ser>
        <c:ser>
          <c:idx val="10"/>
          <c:order val="10"/>
          <c:tx>
            <c:strRef>
              <c:f>'PRINC. MDOS. PROD.CTOS. NOCH.II'!$K$7:$L$7</c:f>
              <c:strCache>
                <c:ptCount val="1"/>
                <c:pt idx="0">
                  <c:v>NOV 2015 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NOCH.II'!$K$11:$K$13,'PRINC. MDOS. PROD.CTOS. NOCH.II'!$K$27,'PRINC. MDOS. PROD.CTOS. NOCH.II'!$K$34)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'PRINC. MDOS. PROD.CTOS. NOCH.II'!$M$7:$N$7</c:f>
              <c:strCache>
                <c:ptCount val="1"/>
                <c:pt idx="0">
                  <c:v>DIC 2015</c:v>
                </c:pt>
              </c:strCache>
            </c:strRef>
          </c:tx>
          <c:val>
            <c:numRef>
              <c:f>('PRINC. MDOS. PROD.CTOS. NOCH.II'!$M$11:$M$13,'PRINC. MDOS. PROD.CTOS. NOCH.II'!$M$27,'PRINC. MDOS. PROD.CTOS. NOCH.II'!$M$34)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87241088"/>
        <c:axId val="87242624"/>
        <c:axId val="0"/>
      </c:bar3DChart>
      <c:catAx>
        <c:axId val="8724108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242624"/>
        <c:crosses val="autoZero"/>
        <c:auto val="1"/>
        <c:lblAlgn val="ctr"/>
        <c:lblOffset val="100"/>
        <c:tickLblSkip val="1"/>
        <c:tickMarkSkip val="1"/>
      </c:catAx>
      <c:valAx>
        <c:axId val="87242624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241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302850251826629"/>
          <c:y val="0.87895219790439583"/>
          <c:w val="0.69285652266440012"/>
          <c:h val="0.11984809969619938"/>
        </c:manualLayout>
      </c:layout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647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775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0.74074428165109107</c:v>
                </c:pt>
                <c:pt idx="1">
                  <c:v>0.25925571834890893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ACUMULADA</a:t>
            </a:r>
            <a:r>
              <a:rPr lang="es-MX" sz="1200" baseline="0"/>
              <a:t> ENERO - </a:t>
            </a:r>
            <a:r>
              <a:rPr lang="es-MX" sz="1200"/>
              <a:t>OCTUBRE</a:t>
            </a:r>
          </a:p>
        </c:rich>
      </c:tx>
      <c:layout>
        <c:manualLayout>
          <c:xMode val="edge"/>
          <c:yMode val="edge"/>
          <c:x val="0.10771510842698105"/>
          <c:y val="2.7777777777777901E-2"/>
        </c:manualLayout>
      </c:layout>
    </c:title>
    <c:plotArea>
      <c:layout>
        <c:manualLayout>
          <c:layoutTarget val="inner"/>
          <c:xMode val="edge"/>
          <c:yMode val="edge"/>
          <c:x val="0.11839686058660207"/>
          <c:y val="0.2025579615048119"/>
          <c:w val="0.85053517824835001"/>
          <c:h val="0.68146216097987455"/>
        </c:manualLayout>
      </c:layout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0.72899999999999998</c:v>
                </c:pt>
                <c:pt idx="1">
                  <c:v>0.74470000000000003</c:v>
                </c:pt>
                <c:pt idx="2">
                  <c:v>0.7952083429036455</c:v>
                </c:pt>
                <c:pt idx="3">
                  <c:v>0.81170991253526115</c:v>
                </c:pt>
                <c:pt idx="4">
                  <c:v>0.83045770647360184</c:v>
                </c:pt>
              </c:numCache>
            </c:numRef>
          </c:val>
        </c:ser>
        <c:dLbls>
          <c:showVal val="1"/>
        </c:dLbls>
        <c:marker val="1"/>
        <c:axId val="71190784"/>
        <c:axId val="71200768"/>
      </c:lineChart>
      <c:catAx>
        <c:axId val="71190784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1200768"/>
        <c:crossesAt val="0.1"/>
        <c:lblAlgn val="ctr"/>
        <c:lblOffset val="100"/>
        <c:tickLblSkip val="1"/>
        <c:tickMarkSkip val="1"/>
      </c:catAx>
      <c:valAx>
        <c:axId val="71200768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1190784"/>
        <c:crosses val="autoZero"/>
        <c:crossBetween val="between"/>
      </c:valAx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272"/>
          <c:w val="0.74064993509802657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695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8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8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8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525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1.5296732713496975E-3</c:v>
                </c:pt>
                <c:pt idx="1">
                  <c:v>1.0396998016204976E-2</c:v>
                </c:pt>
                <c:pt idx="2">
                  <c:v>5.1841583211835844E-2</c:v>
                </c:pt>
                <c:pt idx="3">
                  <c:v>8.2554554363153995E-2</c:v>
                </c:pt>
                <c:pt idx="4">
                  <c:v>0.59045388274098332</c:v>
                </c:pt>
                <c:pt idx="5">
                  <c:v>3.5708310428069504E-2</c:v>
                </c:pt>
                <c:pt idx="6">
                  <c:v>0.17206434188197614</c:v>
                </c:pt>
                <c:pt idx="7">
                  <c:v>5.545065608642654E-2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721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9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PLAN'!$H$65:$H$66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PLAN'!$K$65:$K$66</c:f>
              <c:numCache>
                <c:formatCode>0.0%</c:formatCode>
                <c:ptCount val="2"/>
                <c:pt idx="0">
                  <c:v>0.17421544491981167</c:v>
                </c:pt>
                <c:pt idx="1">
                  <c:v>0.82578455508018833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798E-2"/>
          <c:y val="0.19707560748454817"/>
          <c:w val="0.22912514756617094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202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892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7298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3453E-2"/>
                  <c:y val="-0.26578082359967314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4208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973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7298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867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7298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7298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8891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7298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867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'[2]CUARTOS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9.5628480604220939E-2</c:v>
                </c:pt>
                <c:pt idx="1">
                  <c:v>1.1711560983771122E-3</c:v>
                </c:pt>
                <c:pt idx="2">
                  <c:v>7.0173761323167383E-2</c:v>
                </c:pt>
                <c:pt idx="3">
                  <c:v>4.7802289729678054E-4</c:v>
                </c:pt>
                <c:pt idx="4">
                  <c:v>0.19151987380195512</c:v>
                </c:pt>
                <c:pt idx="5">
                  <c:v>1.2906618227013073E-2</c:v>
                </c:pt>
                <c:pt idx="6">
                  <c:v>9.2186715743684117E-2</c:v>
                </c:pt>
                <c:pt idx="7">
                  <c:v>0.14369368292741222</c:v>
                </c:pt>
                <c:pt idx="8">
                  <c:v>0.12519419680202681</c:v>
                </c:pt>
                <c:pt idx="9">
                  <c:v>1.4101675470255025E-3</c:v>
                </c:pt>
                <c:pt idx="10">
                  <c:v>0.11157054422906858</c:v>
                </c:pt>
                <c:pt idx="11">
                  <c:v>1.6252778508090537E-2</c:v>
                </c:pt>
                <c:pt idx="12">
                  <c:v>5.2008891225889718E-2</c:v>
                </c:pt>
                <c:pt idx="13">
                  <c:v>1.816487009727766E-3</c:v>
                </c:pt>
                <c:pt idx="14">
                  <c:v>3.3461602810774638E-3</c:v>
                </c:pt>
                <c:pt idx="15">
                  <c:v>5.1483066038863261E-2</c:v>
                </c:pt>
                <c:pt idx="16">
                  <c:v>1.794975979349411E-2</c:v>
                </c:pt>
                <c:pt idx="17">
                  <c:v>1.1209636941609502E-2</c:v>
                </c:pt>
              </c:numCache>
            </c:numRef>
          </c:val>
        </c:ser>
        <c:dLbls>
          <c:showVal val="1"/>
        </c:dLbls>
        <c:gapWidth val="75"/>
        <c:shape val="cylinder"/>
        <c:axId val="93488640"/>
        <c:axId val="93490176"/>
        <c:axId val="0"/>
      </c:bar3DChart>
      <c:catAx>
        <c:axId val="934886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93490176"/>
        <c:crosses val="autoZero"/>
        <c:auto val="1"/>
        <c:lblAlgn val="ctr"/>
        <c:lblOffset val="100"/>
      </c:catAx>
      <c:valAx>
        <c:axId val="93490176"/>
        <c:scaling>
          <c:orientation val="minMax"/>
        </c:scaling>
        <c:delete val="1"/>
        <c:axPos val="l"/>
        <c:numFmt formatCode="0.0%" sourceLinked="1"/>
        <c:tickLblPos val="none"/>
        <c:crossAx val="9348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ACUMULADA ENERO</a:t>
            </a:r>
            <a:r>
              <a:rPr lang="es-MX" sz="1200" baseline="0"/>
              <a:t> - OCTUBRE</a:t>
            </a:r>
            <a:endParaRPr lang="es-MX" sz="1200"/>
          </a:p>
        </c:rich>
      </c:tx>
      <c:layout/>
    </c:title>
    <c:plotArea>
      <c:layout>
        <c:manualLayout>
          <c:layoutTarget val="inner"/>
          <c:xMode val="edge"/>
          <c:yMode val="edge"/>
          <c:x val="0.14798840769904342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2994826</c:v>
                </c:pt>
                <c:pt idx="1">
                  <c:v>3226218</c:v>
                </c:pt>
                <c:pt idx="2">
                  <c:v>3452457</c:v>
                </c:pt>
                <c:pt idx="3">
                  <c:v>3651247</c:v>
                </c:pt>
                <c:pt idx="4">
                  <c:v>3907562</c:v>
                </c:pt>
              </c:numCache>
            </c:numRef>
          </c:val>
        </c:ser>
        <c:dLbls>
          <c:showVal val="1"/>
        </c:dLbls>
        <c:marker val="1"/>
        <c:axId val="71232896"/>
        <c:axId val="72094848"/>
      </c:lineChart>
      <c:catAx>
        <c:axId val="712328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2094848"/>
        <c:crosses val="autoZero"/>
        <c:auto val="1"/>
        <c:lblAlgn val="ctr"/>
        <c:lblOffset val="100"/>
      </c:catAx>
      <c:valAx>
        <c:axId val="7209484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123289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layout/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1.986245595444712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92E-3"/>
                  <c:y val="9.557941445190848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7.7972661679690958E-3"/>
                  <c:y val="-4.7789707225954414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339179850390723E-2"/>
                  <c:y val="-5.525543786660743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3.8986330839845392E-3"/>
                  <c:y val="-6.69055901163359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2011-2015'!$C$19:$G$19</c:f>
              <c:numCache>
                <c:formatCode>#,##0</c:formatCode>
                <c:ptCount val="5"/>
                <c:pt idx="0">
                  <c:v>651759</c:v>
                </c:pt>
                <c:pt idx="1">
                  <c:v>739370</c:v>
                </c:pt>
                <c:pt idx="2">
                  <c:v>812716</c:v>
                </c:pt>
                <c:pt idx="3">
                  <c:v>879569</c:v>
                </c:pt>
                <c:pt idx="4">
                  <c:v>906865</c:v>
                </c:pt>
              </c:numCache>
            </c:numRef>
          </c:val>
        </c:ser>
        <c:axId val="72185344"/>
        <c:axId val="72186880"/>
      </c:barChart>
      <c:catAx>
        <c:axId val="721853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72186880"/>
        <c:crosses val="autoZero"/>
        <c:auto val="1"/>
        <c:lblAlgn val="ctr"/>
        <c:lblOffset val="100"/>
      </c:catAx>
      <c:valAx>
        <c:axId val="72186880"/>
        <c:scaling>
          <c:orientation val="minMax"/>
        </c:scaling>
        <c:axPos val="l"/>
        <c:numFmt formatCode="#,##0" sourceLinked="1"/>
        <c:tickLblPos val="nextTo"/>
        <c:crossAx val="72185344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layout/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5594532335938223E-2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84E-3"/>
                  <c:y val="9.84009840098401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3.1189371650859301E-2"/>
                  <c:y val="-4.921211416838579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1695899251953615E-2"/>
                  <c:y val="-2.6052629030227287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MX"/>
                </a:p>
              </c:txPr>
              <c:dLblPos val="outEnd"/>
              <c:showVal val="1"/>
            </c:dLbl>
            <c:dLbl>
              <c:idx val="4"/>
              <c:layout>
                <c:manualLayout>
                  <c:x val="0"/>
                  <c:y val="-5.4120541205412064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MX"/>
                </a:p>
              </c:txPr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2011-2015'!$C$33:$G$33</c:f>
              <c:numCache>
                <c:formatCode>#,##0</c:formatCode>
                <c:ptCount val="5"/>
                <c:pt idx="0">
                  <c:v>8451489</c:v>
                </c:pt>
                <c:pt idx="1">
                  <c:v>9089316</c:v>
                </c:pt>
                <c:pt idx="2">
                  <c:v>9728590</c:v>
                </c:pt>
                <c:pt idx="3">
                  <c:v>10010794</c:v>
                </c:pt>
                <c:pt idx="4">
                  <c:v>10569398</c:v>
                </c:pt>
              </c:numCache>
            </c:numRef>
          </c:val>
        </c:ser>
        <c:axId val="78581120"/>
        <c:axId val="78591104"/>
      </c:barChart>
      <c:catAx>
        <c:axId val="78581120"/>
        <c:scaling>
          <c:orientation val="minMax"/>
        </c:scaling>
        <c:axPos val="b"/>
        <c:numFmt formatCode="General" sourceLinked="1"/>
        <c:tickLblPos val="nextTo"/>
        <c:crossAx val="78591104"/>
        <c:crosses val="autoZero"/>
        <c:auto val="1"/>
        <c:lblAlgn val="ctr"/>
        <c:lblOffset val="100"/>
      </c:catAx>
      <c:valAx>
        <c:axId val="78591104"/>
        <c:scaling>
          <c:orientation val="minMax"/>
        </c:scaling>
        <c:axPos val="l"/>
        <c:numFmt formatCode="#,##0" sourceLinked="1"/>
        <c:tickLblPos val="nextTo"/>
        <c:crossAx val="78581120"/>
        <c:crosses val="autoZero"/>
        <c:crossBetween val="between"/>
      </c:valAx>
    </c:plotArea>
    <c:plotVisOnly val="1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78723328"/>
        <c:axId val="78734080"/>
      </c:lineChart>
      <c:catAx>
        <c:axId val="78723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8734080"/>
        <c:crosses val="autoZero"/>
        <c:auto val="1"/>
        <c:lblAlgn val="ctr"/>
        <c:lblOffset val="100"/>
        <c:tickLblSkip val="1"/>
        <c:tickMarkSkip val="1"/>
      </c:catAx>
      <c:valAx>
        <c:axId val="78734080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8723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79852288"/>
        <c:axId val="79854592"/>
      </c:lineChart>
      <c:catAx>
        <c:axId val="798522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854592"/>
        <c:crosses val="autoZero"/>
        <c:auto val="1"/>
        <c:lblAlgn val="ctr"/>
        <c:lblOffset val="100"/>
        <c:tickLblSkip val="1"/>
        <c:tickMarkSkip val="1"/>
      </c:catAx>
      <c:valAx>
        <c:axId val="79854592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852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O C T U B R E    2   0   1   5</a:t>
            </a:r>
          </a:p>
          <a:p>
            <a:pPr>
              <a:defRPr/>
            </a:pPr>
            <a:r>
              <a:rPr lang="en-US"/>
              <a:t>OCUPACIÓN  HOTELERA  RIVIERA  MAYA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2786010327354252E-2"/>
          <c:y val="7.7863528386066333E-2"/>
          <c:w val="0.94310266788590724"/>
          <c:h val="0.80664535084687583"/>
        </c:manualLayout>
      </c:layout>
      <c:lineChart>
        <c:grouping val="standard"/>
        <c:ser>
          <c:idx val="0"/>
          <c:order val="0"/>
          <c:tx>
            <c:strRef>
              <c:f>'RESUMEN OCUP. DIARIA OCTUBRE'!$A$8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OCTUBRE'!$B$7:$AF$7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OCTUBRE'!$B$8:$AF$8</c:f>
              <c:numCache>
                <c:formatCode>0.0%</c:formatCode>
                <c:ptCount val="31"/>
                <c:pt idx="0">
                  <c:v>0.58809999999999996</c:v>
                </c:pt>
                <c:pt idx="1">
                  <c:v>0.62350000000000005</c:v>
                </c:pt>
                <c:pt idx="2">
                  <c:v>0.64990000000000003</c:v>
                </c:pt>
                <c:pt idx="3">
                  <c:v>0.65490000000000004</c:v>
                </c:pt>
                <c:pt idx="4">
                  <c:v>0.61050000000000004</c:v>
                </c:pt>
                <c:pt idx="5">
                  <c:v>0.60899999999999999</c:v>
                </c:pt>
                <c:pt idx="6">
                  <c:v>0.61980000000000002</c:v>
                </c:pt>
                <c:pt idx="7">
                  <c:v>0.64559999999999995</c:v>
                </c:pt>
                <c:pt idx="8">
                  <c:v>0.69820000000000004</c:v>
                </c:pt>
                <c:pt idx="9">
                  <c:v>0.74760000000000004</c:v>
                </c:pt>
                <c:pt idx="10">
                  <c:v>0.76100000000000001</c:v>
                </c:pt>
                <c:pt idx="11">
                  <c:v>0.70899999999999996</c:v>
                </c:pt>
                <c:pt idx="12">
                  <c:v>0.68379999999999996</c:v>
                </c:pt>
                <c:pt idx="13">
                  <c:v>0.69020000000000004</c:v>
                </c:pt>
                <c:pt idx="14">
                  <c:v>0.71619999999999995</c:v>
                </c:pt>
                <c:pt idx="15">
                  <c:v>0.74709999999999999</c:v>
                </c:pt>
                <c:pt idx="16">
                  <c:v>0.76419999999999999</c:v>
                </c:pt>
                <c:pt idx="17">
                  <c:v>0.74870000000000003</c:v>
                </c:pt>
                <c:pt idx="18">
                  <c:v>0.71060000000000001</c:v>
                </c:pt>
                <c:pt idx="19">
                  <c:v>0.69879999999999998</c:v>
                </c:pt>
                <c:pt idx="20">
                  <c:v>0.69689999999999996</c:v>
                </c:pt>
                <c:pt idx="21">
                  <c:v>0.7298</c:v>
                </c:pt>
                <c:pt idx="22">
                  <c:v>0.76919999999999999</c:v>
                </c:pt>
                <c:pt idx="23">
                  <c:v>0.7843</c:v>
                </c:pt>
                <c:pt idx="24">
                  <c:v>0.7712</c:v>
                </c:pt>
                <c:pt idx="25">
                  <c:v>0.72109999999999996</c:v>
                </c:pt>
                <c:pt idx="26">
                  <c:v>0.70120000000000005</c:v>
                </c:pt>
                <c:pt idx="27">
                  <c:v>0.68789999999999996</c:v>
                </c:pt>
                <c:pt idx="28">
                  <c:v>0.69699999999999995</c:v>
                </c:pt>
                <c:pt idx="29">
                  <c:v>0.74650000000000005</c:v>
                </c:pt>
                <c:pt idx="30">
                  <c:v>0.74790000000000001</c:v>
                </c:pt>
              </c:numCache>
            </c:numRef>
          </c:val>
        </c:ser>
        <c:ser>
          <c:idx val="1"/>
          <c:order val="1"/>
          <c:tx>
            <c:strRef>
              <c:f>'RESUMEN OCUP. DIARIA OCTUBRE'!$A$9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OCTUBRE'!$B$7:$AF$7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OCTUBRE'!$B$9:$AF$9</c:f>
              <c:numCache>
                <c:formatCode>0.0%</c:formatCode>
                <c:ptCount val="31"/>
                <c:pt idx="0">
                  <c:v>0.65910000000000002</c:v>
                </c:pt>
                <c:pt idx="1">
                  <c:v>0.73980000000000001</c:v>
                </c:pt>
                <c:pt idx="2">
                  <c:v>0.70009999999999994</c:v>
                </c:pt>
                <c:pt idx="3">
                  <c:v>0.72119999999999995</c:v>
                </c:pt>
                <c:pt idx="4">
                  <c:v>0.70389999999999997</c:v>
                </c:pt>
                <c:pt idx="5">
                  <c:v>0.70720000000000005</c:v>
                </c:pt>
                <c:pt idx="6">
                  <c:v>0.71579999999999999</c:v>
                </c:pt>
                <c:pt idx="7">
                  <c:v>0.70089999999999997</c:v>
                </c:pt>
                <c:pt idx="8">
                  <c:v>0.70720000000000005</c:v>
                </c:pt>
                <c:pt idx="9">
                  <c:v>0.74980000000000002</c:v>
                </c:pt>
                <c:pt idx="10">
                  <c:v>0.79239999999999999</c:v>
                </c:pt>
                <c:pt idx="11">
                  <c:v>0.77859999999999996</c:v>
                </c:pt>
                <c:pt idx="12">
                  <c:v>0.76859999999999995</c:v>
                </c:pt>
                <c:pt idx="13">
                  <c:v>0.77200000000000002</c:v>
                </c:pt>
                <c:pt idx="14">
                  <c:v>0.79190000000000005</c:v>
                </c:pt>
                <c:pt idx="15">
                  <c:v>0.81440000000000001</c:v>
                </c:pt>
                <c:pt idx="16">
                  <c:v>0.81489999999999996</c:v>
                </c:pt>
                <c:pt idx="17">
                  <c:v>0.80210000000000004</c:v>
                </c:pt>
                <c:pt idx="18">
                  <c:v>0.8155</c:v>
                </c:pt>
                <c:pt idx="19">
                  <c:v>0.8105</c:v>
                </c:pt>
                <c:pt idx="20">
                  <c:v>0.83209999999999995</c:v>
                </c:pt>
                <c:pt idx="21">
                  <c:v>0.83130000000000004</c:v>
                </c:pt>
                <c:pt idx="22">
                  <c:v>0.84460000000000002</c:v>
                </c:pt>
                <c:pt idx="23">
                  <c:v>0.83830000000000005</c:v>
                </c:pt>
                <c:pt idx="24">
                  <c:v>0.84189999999999998</c:v>
                </c:pt>
                <c:pt idx="25">
                  <c:v>0.83630000000000004</c:v>
                </c:pt>
                <c:pt idx="26">
                  <c:v>0.85560000000000003</c:v>
                </c:pt>
                <c:pt idx="27">
                  <c:v>0.85519999999999996</c:v>
                </c:pt>
                <c:pt idx="28">
                  <c:v>0.85389999999999999</c:v>
                </c:pt>
                <c:pt idx="29">
                  <c:v>0.85460000000000003</c:v>
                </c:pt>
                <c:pt idx="30">
                  <c:v>0.83760000000000001</c:v>
                </c:pt>
              </c:numCache>
            </c:numRef>
          </c:val>
        </c:ser>
        <c:ser>
          <c:idx val="2"/>
          <c:order val="2"/>
          <c:tx>
            <c:strRef>
              <c:f>'RESUMEN OCUP. DIARIA OCTUBRE'!$A$10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OCTUBRE'!$B$7:$AF$7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OCTUBRE'!$B$10:$AF$10</c:f>
              <c:numCache>
                <c:formatCode>0.0%</c:formatCode>
                <c:ptCount val="31"/>
                <c:pt idx="0">
                  <c:v>0.52229999999999999</c:v>
                </c:pt>
                <c:pt idx="1">
                  <c:v>0.60680000000000001</c:v>
                </c:pt>
                <c:pt idx="2">
                  <c:v>0.63490000000000002</c:v>
                </c:pt>
                <c:pt idx="3">
                  <c:v>0.6573</c:v>
                </c:pt>
                <c:pt idx="4">
                  <c:v>0.54759999999999998</c:v>
                </c:pt>
                <c:pt idx="5">
                  <c:v>0.53100000000000003</c:v>
                </c:pt>
                <c:pt idx="6">
                  <c:v>0.53810000000000002</c:v>
                </c:pt>
                <c:pt idx="7">
                  <c:v>0.58889999999999998</c:v>
                </c:pt>
                <c:pt idx="8">
                  <c:v>0.70930000000000004</c:v>
                </c:pt>
                <c:pt idx="9">
                  <c:v>0.75639999999999996</c:v>
                </c:pt>
                <c:pt idx="10">
                  <c:v>0.76280000000000003</c:v>
                </c:pt>
                <c:pt idx="11">
                  <c:v>0.67849999999999999</c:v>
                </c:pt>
                <c:pt idx="12">
                  <c:v>0.5827</c:v>
                </c:pt>
                <c:pt idx="13">
                  <c:v>0.57140000000000002</c:v>
                </c:pt>
                <c:pt idx="14">
                  <c:v>0.63129999999999997</c:v>
                </c:pt>
                <c:pt idx="15">
                  <c:v>0.67330000000000001</c:v>
                </c:pt>
                <c:pt idx="16">
                  <c:v>0.70889999999999997</c:v>
                </c:pt>
                <c:pt idx="17">
                  <c:v>0.70140000000000002</c:v>
                </c:pt>
                <c:pt idx="18">
                  <c:v>0.65069999999999995</c:v>
                </c:pt>
                <c:pt idx="19">
                  <c:v>0.63759999999999994</c:v>
                </c:pt>
                <c:pt idx="20">
                  <c:v>0.64780000000000004</c:v>
                </c:pt>
                <c:pt idx="21">
                  <c:v>0.67610000000000003</c:v>
                </c:pt>
                <c:pt idx="22">
                  <c:v>0.71940000000000004</c:v>
                </c:pt>
                <c:pt idx="23">
                  <c:v>0.72709999999999997</c:v>
                </c:pt>
                <c:pt idx="24">
                  <c:v>0.7369</c:v>
                </c:pt>
                <c:pt idx="25">
                  <c:v>0.66869999999999996</c:v>
                </c:pt>
                <c:pt idx="26">
                  <c:v>0.69179999999999997</c:v>
                </c:pt>
                <c:pt idx="27">
                  <c:v>0.67730000000000001</c:v>
                </c:pt>
                <c:pt idx="28">
                  <c:v>0.69110000000000005</c:v>
                </c:pt>
                <c:pt idx="29">
                  <c:v>0.73070000000000002</c:v>
                </c:pt>
                <c:pt idx="30">
                  <c:v>0.78410000000000002</c:v>
                </c:pt>
              </c:numCache>
            </c:numRef>
          </c:val>
        </c:ser>
        <c:ser>
          <c:idx val="3"/>
          <c:order val="3"/>
          <c:tx>
            <c:strRef>
              <c:f>'RESUMEN OCUP. DIARIA OCTUBRE'!$A$11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OCTUBRE'!$B$7:$AF$7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OCTUBRE'!$B$11:$AF$11</c:f>
              <c:numCache>
                <c:formatCode>0.0%</c:formatCode>
                <c:ptCount val="31"/>
                <c:pt idx="0">
                  <c:v>0.51439999999999997</c:v>
                </c:pt>
                <c:pt idx="1">
                  <c:v>0.53410000000000002</c:v>
                </c:pt>
                <c:pt idx="2">
                  <c:v>0.49180000000000001</c:v>
                </c:pt>
                <c:pt idx="3">
                  <c:v>0.52710000000000001</c:v>
                </c:pt>
                <c:pt idx="4">
                  <c:v>0.52600000000000002</c:v>
                </c:pt>
                <c:pt idx="5">
                  <c:v>0.5121</c:v>
                </c:pt>
                <c:pt idx="6">
                  <c:v>0.52049999999999996</c:v>
                </c:pt>
                <c:pt idx="7">
                  <c:v>0.52049999999999996</c:v>
                </c:pt>
                <c:pt idx="8">
                  <c:v>0.56069999999999998</c:v>
                </c:pt>
                <c:pt idx="9">
                  <c:v>0.60780000000000001</c:v>
                </c:pt>
                <c:pt idx="10">
                  <c:v>0.60940000000000005</c:v>
                </c:pt>
                <c:pt idx="11">
                  <c:v>0.56499999999999995</c:v>
                </c:pt>
                <c:pt idx="12">
                  <c:v>0.53010000000000002</c:v>
                </c:pt>
                <c:pt idx="13">
                  <c:v>0.54110000000000003</c:v>
                </c:pt>
                <c:pt idx="14">
                  <c:v>0.57679999999999998</c:v>
                </c:pt>
                <c:pt idx="15">
                  <c:v>0.60060000000000002</c:v>
                </c:pt>
                <c:pt idx="16">
                  <c:v>0.57509999999999994</c:v>
                </c:pt>
                <c:pt idx="17">
                  <c:v>0.59289999999999998</c:v>
                </c:pt>
                <c:pt idx="18">
                  <c:v>0.57030000000000003</c:v>
                </c:pt>
                <c:pt idx="19">
                  <c:v>0.59530000000000005</c:v>
                </c:pt>
                <c:pt idx="20">
                  <c:v>0.62209999999999999</c:v>
                </c:pt>
                <c:pt idx="21">
                  <c:v>0.60640000000000005</c:v>
                </c:pt>
                <c:pt idx="22">
                  <c:v>0.63360000000000005</c:v>
                </c:pt>
                <c:pt idx="23">
                  <c:v>0.63949999999999996</c:v>
                </c:pt>
                <c:pt idx="24">
                  <c:v>0.62680000000000002</c:v>
                </c:pt>
                <c:pt idx="25">
                  <c:v>0.59019999999999995</c:v>
                </c:pt>
                <c:pt idx="26">
                  <c:v>0.58379999999999999</c:v>
                </c:pt>
                <c:pt idx="27">
                  <c:v>0.57169999999999999</c:v>
                </c:pt>
                <c:pt idx="28">
                  <c:v>0.58420000000000005</c:v>
                </c:pt>
                <c:pt idx="29">
                  <c:v>0.6875</c:v>
                </c:pt>
                <c:pt idx="30">
                  <c:v>0.7157</c:v>
                </c:pt>
              </c:numCache>
            </c:numRef>
          </c:val>
        </c:ser>
        <c:ser>
          <c:idx val="4"/>
          <c:order val="4"/>
          <c:tx>
            <c:strRef>
              <c:f>'RESUMEN OCUP. DIARIA OCTUBRE'!$A$12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OCTUBRE'!$B$7:$AF$7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OCTUBRE'!$B$12:$AF$12</c:f>
              <c:numCache>
                <c:formatCode>0.0%</c:formatCode>
                <c:ptCount val="31"/>
                <c:pt idx="0">
                  <c:v>0.60029999999999994</c:v>
                </c:pt>
                <c:pt idx="1">
                  <c:v>0.63839999999999997</c:v>
                </c:pt>
                <c:pt idx="2">
                  <c:v>0.6764</c:v>
                </c:pt>
                <c:pt idx="3">
                  <c:v>0.67630000000000001</c:v>
                </c:pt>
                <c:pt idx="4">
                  <c:v>0.625</c:v>
                </c:pt>
                <c:pt idx="5">
                  <c:v>0.62549999999999994</c:v>
                </c:pt>
                <c:pt idx="6">
                  <c:v>0.63670000000000004</c:v>
                </c:pt>
                <c:pt idx="7">
                  <c:v>0.66069999999999995</c:v>
                </c:pt>
                <c:pt idx="8">
                  <c:v>0.72130000000000005</c:v>
                </c:pt>
                <c:pt idx="9">
                  <c:v>0.77170000000000005</c:v>
                </c:pt>
                <c:pt idx="10">
                  <c:v>0.78720000000000001</c:v>
                </c:pt>
                <c:pt idx="11">
                  <c:v>0.73380000000000001</c:v>
                </c:pt>
                <c:pt idx="12">
                  <c:v>0.71030000000000004</c:v>
                </c:pt>
                <c:pt idx="13">
                  <c:v>0.71589999999999998</c:v>
                </c:pt>
                <c:pt idx="14">
                  <c:v>0.74019999999999997</c:v>
                </c:pt>
                <c:pt idx="15">
                  <c:v>0.77229999999999999</c:v>
                </c:pt>
                <c:pt idx="16">
                  <c:v>0.79679999999999995</c:v>
                </c:pt>
                <c:pt idx="17">
                  <c:v>0.77549999999999997</c:v>
                </c:pt>
                <c:pt idx="18">
                  <c:v>0.73480000000000001</c:v>
                </c:pt>
                <c:pt idx="19">
                  <c:v>0.71660000000000001</c:v>
                </c:pt>
                <c:pt idx="20">
                  <c:v>0.70960000000000001</c:v>
                </c:pt>
                <c:pt idx="21">
                  <c:v>0.75080000000000002</c:v>
                </c:pt>
                <c:pt idx="22">
                  <c:v>0.79220000000000002</c:v>
                </c:pt>
                <c:pt idx="23">
                  <c:v>0.80910000000000004</c:v>
                </c:pt>
                <c:pt idx="24">
                  <c:v>0.79600000000000004</c:v>
                </c:pt>
                <c:pt idx="25">
                  <c:v>0.74360000000000004</c:v>
                </c:pt>
                <c:pt idx="26">
                  <c:v>0.72130000000000005</c:v>
                </c:pt>
                <c:pt idx="27">
                  <c:v>0.70750000000000002</c:v>
                </c:pt>
                <c:pt idx="28">
                  <c:v>0.69789999999999996</c:v>
                </c:pt>
                <c:pt idx="29">
                  <c:v>0.75670000000000004</c:v>
                </c:pt>
                <c:pt idx="30">
                  <c:v>0.75349999999999995</c:v>
                </c:pt>
              </c:numCache>
            </c:numRef>
          </c:val>
        </c:ser>
        <c:ser>
          <c:idx val="5"/>
          <c:order val="5"/>
          <c:tx>
            <c:strRef>
              <c:f>'RESUMEN OCUP. DIARIA OCTUBRE'!$A$13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OCTUBRE'!$B$7:$AF$7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OCTUBRE'!$B$13:$AF$13</c:f>
              <c:numCache>
                <c:formatCode>0.0%</c:formatCode>
                <c:ptCount val="31"/>
                <c:pt idx="0">
                  <c:v>0.37859999999999999</c:v>
                </c:pt>
                <c:pt idx="1">
                  <c:v>0.43869999999999998</c:v>
                </c:pt>
                <c:pt idx="2">
                  <c:v>0.44829999999999998</c:v>
                </c:pt>
                <c:pt idx="3">
                  <c:v>0.47699999999999998</c:v>
                </c:pt>
                <c:pt idx="4">
                  <c:v>0.45279999999999998</c:v>
                </c:pt>
                <c:pt idx="5">
                  <c:v>0.4123</c:v>
                </c:pt>
                <c:pt idx="6">
                  <c:v>0.4123</c:v>
                </c:pt>
                <c:pt idx="7">
                  <c:v>0.41909999999999997</c:v>
                </c:pt>
                <c:pt idx="8">
                  <c:v>0.48420000000000002</c:v>
                </c:pt>
                <c:pt idx="9">
                  <c:v>0.53680000000000005</c:v>
                </c:pt>
                <c:pt idx="10">
                  <c:v>0.52810000000000001</c:v>
                </c:pt>
                <c:pt idx="11">
                  <c:v>0.43009999999999998</c:v>
                </c:pt>
                <c:pt idx="12">
                  <c:v>0.3821</c:v>
                </c:pt>
                <c:pt idx="13">
                  <c:v>0.40050000000000002</c:v>
                </c:pt>
                <c:pt idx="14">
                  <c:v>0.41239999999999999</c:v>
                </c:pt>
                <c:pt idx="15">
                  <c:v>0.45619999999999999</c:v>
                </c:pt>
                <c:pt idx="16">
                  <c:v>0.48020000000000002</c:v>
                </c:pt>
                <c:pt idx="17">
                  <c:v>0.50370000000000004</c:v>
                </c:pt>
                <c:pt idx="18">
                  <c:v>0.45689999999999997</c:v>
                </c:pt>
                <c:pt idx="19">
                  <c:v>0.44869999999999999</c:v>
                </c:pt>
                <c:pt idx="20">
                  <c:v>0.46460000000000001</c:v>
                </c:pt>
                <c:pt idx="21">
                  <c:v>0.46339999999999998</c:v>
                </c:pt>
                <c:pt idx="22">
                  <c:v>0.50670000000000004</c:v>
                </c:pt>
                <c:pt idx="23">
                  <c:v>0.52969999999999995</c:v>
                </c:pt>
                <c:pt idx="24">
                  <c:v>0.53610000000000002</c:v>
                </c:pt>
                <c:pt idx="25">
                  <c:v>0.4617</c:v>
                </c:pt>
                <c:pt idx="26">
                  <c:v>0.44579999999999997</c:v>
                </c:pt>
                <c:pt idx="27">
                  <c:v>0.43020000000000003</c:v>
                </c:pt>
                <c:pt idx="28">
                  <c:v>0.4672</c:v>
                </c:pt>
                <c:pt idx="29">
                  <c:v>0.5121</c:v>
                </c:pt>
                <c:pt idx="30">
                  <c:v>0.59470000000000001</c:v>
                </c:pt>
              </c:numCache>
            </c:numRef>
          </c:val>
        </c:ser>
        <c:marker val="1"/>
        <c:axId val="81230464"/>
        <c:axId val="81244544"/>
      </c:lineChart>
      <c:catAx>
        <c:axId val="812304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81244544"/>
        <c:crosses val="autoZero"/>
        <c:auto val="1"/>
        <c:lblAlgn val="ctr"/>
        <c:lblOffset val="100"/>
      </c:catAx>
      <c:valAx>
        <c:axId val="81244544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81230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132497989382782E-2"/>
          <c:y val="0.90942670930499159"/>
          <c:w val="0.96109193058797415"/>
          <c:h val="8.4204954131262819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574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4331309076561508E-2"/>
          <c:y val="0.16658997830139474"/>
          <c:w val="0.93196208546118353"/>
          <c:h val="0.6404807415029522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  <c:pt idx="2">
                  <c:v>0.85837741935483891</c:v>
                </c:pt>
                <c:pt idx="3">
                  <c:v>0.8881133333333332</c:v>
                </c:pt>
                <c:pt idx="4">
                  <c:v>0.85834193548387083</c:v>
                </c:pt>
                <c:pt idx="5">
                  <c:v>0.8357</c:v>
                </c:pt>
                <c:pt idx="6">
                  <c:v>0.89170000000000005</c:v>
                </c:pt>
                <c:pt idx="7">
                  <c:v>0.81759999999999999</c:v>
                </c:pt>
                <c:pt idx="8">
                  <c:v>0.66799146082888516</c:v>
                </c:pt>
                <c:pt idx="9">
                  <c:v>0.70269999999999999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  <c:pt idx="2">
                  <c:v>0.91087419354838717</c:v>
                </c:pt>
                <c:pt idx="3">
                  <c:v>0.92940000000000011</c:v>
                </c:pt>
                <c:pt idx="4">
                  <c:v>0.91485161290322581</c:v>
                </c:pt>
                <c:pt idx="5">
                  <c:v>0.89112000000000013</c:v>
                </c:pt>
                <c:pt idx="6">
                  <c:v>0.93747096774193561</c:v>
                </c:pt>
                <c:pt idx="7">
                  <c:v>0.88032580645161274</c:v>
                </c:pt>
                <c:pt idx="8">
                  <c:v>0.71788000000000018</c:v>
                </c:pt>
                <c:pt idx="9">
                  <c:v>0.78365666666666667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  <c:pt idx="2">
                  <c:v>0.85384838709677424</c:v>
                </c:pt>
                <c:pt idx="3">
                  <c:v>0.83790000000000009</c:v>
                </c:pt>
                <c:pt idx="4">
                  <c:v>0.80164516129032282</c:v>
                </c:pt>
                <c:pt idx="5">
                  <c:v>0.76874333333333345</c:v>
                </c:pt>
                <c:pt idx="6">
                  <c:v>0.84554838709677393</c:v>
                </c:pt>
                <c:pt idx="7">
                  <c:v>0.77750322580645148</c:v>
                </c:pt>
                <c:pt idx="8">
                  <c:v>0.64741000000000026</c:v>
                </c:pt>
                <c:pt idx="9">
                  <c:v>0.65526999999999991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  <c:pt idx="2">
                  <c:v>0.8219483870967742</c:v>
                </c:pt>
                <c:pt idx="3">
                  <c:v>0.7805700000000001</c:v>
                </c:pt>
                <c:pt idx="4">
                  <c:v>0.70996774193548373</c:v>
                </c:pt>
                <c:pt idx="5">
                  <c:v>0.67037000000000013</c:v>
                </c:pt>
                <c:pt idx="6">
                  <c:v>0.75292580645161322</c:v>
                </c:pt>
                <c:pt idx="7">
                  <c:v>0.69286451612903233</c:v>
                </c:pt>
                <c:pt idx="8">
                  <c:v>0.50459333333333334</c:v>
                </c:pt>
                <c:pt idx="9">
                  <c:v>0.57391333333333328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  <c:pt idx="2">
                  <c:v>0.867090322580645</c:v>
                </c:pt>
                <c:pt idx="3">
                  <c:v>0.90175666666666687</c:v>
                </c:pt>
                <c:pt idx="4">
                  <c:v>0.88078709677419353</c:v>
                </c:pt>
                <c:pt idx="5">
                  <c:v>0.85960000000000003</c:v>
                </c:pt>
                <c:pt idx="6">
                  <c:v>0.91320000000000001</c:v>
                </c:pt>
                <c:pt idx="7">
                  <c:v>0.83540000000000003</c:v>
                </c:pt>
                <c:pt idx="8">
                  <c:v>0.69020000000000004</c:v>
                </c:pt>
                <c:pt idx="9">
                  <c:v>0.71779999999999999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  <c:pt idx="2">
                  <c:v>0.77429677419354848</c:v>
                </c:pt>
                <c:pt idx="3">
                  <c:v>0.70289333333333348</c:v>
                </c:pt>
                <c:pt idx="4">
                  <c:v>0.62850645161290319</c:v>
                </c:pt>
                <c:pt idx="5">
                  <c:v>0.56540333333333348</c:v>
                </c:pt>
                <c:pt idx="6">
                  <c:v>0.67323870967741972</c:v>
                </c:pt>
                <c:pt idx="7">
                  <c:v>0.58727096774193532</c:v>
                </c:pt>
                <c:pt idx="8">
                  <c:v>0.43862666666666666</c:v>
                </c:pt>
                <c:pt idx="9">
                  <c:v>0.45921666666666666</c:v>
                </c:pt>
              </c:numCache>
            </c:numRef>
          </c:val>
        </c:ser>
        <c:marker val="1"/>
        <c:axId val="81179008"/>
        <c:axId val="81180928"/>
      </c:lineChart>
      <c:catAx>
        <c:axId val="81179008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81180928"/>
        <c:crosses val="autoZero"/>
        <c:auto val="1"/>
        <c:lblAlgn val="ctr"/>
        <c:lblOffset val="100"/>
        <c:tickLblSkip val="1"/>
        <c:tickMarkSkip val="1"/>
      </c:catAx>
      <c:valAx>
        <c:axId val="81180928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81179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92D05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0</xdr:rowOff>
    </xdr:from>
    <xdr:to>
      <xdr:col>12</xdr:col>
      <xdr:colOff>676275</xdr:colOff>
      <xdr:row>35</xdr:row>
      <xdr:rowOff>152400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142875</xdr:rowOff>
    </xdr:from>
    <xdr:to>
      <xdr:col>11</xdr:col>
      <xdr:colOff>657225</xdr:colOff>
      <xdr:row>35</xdr:row>
      <xdr:rowOff>161924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19050</xdr:rowOff>
    </xdr:from>
    <xdr:to>
      <xdr:col>3</xdr:col>
      <xdr:colOff>66675</xdr:colOff>
      <xdr:row>3</xdr:row>
      <xdr:rowOff>114300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809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</xdr:row>
      <xdr:rowOff>209550</xdr:rowOff>
    </xdr:from>
    <xdr:to>
      <xdr:col>11</xdr:col>
      <xdr:colOff>523875</xdr:colOff>
      <xdr:row>37</xdr:row>
      <xdr:rowOff>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40</xdr:row>
      <xdr:rowOff>28575</xdr:rowOff>
    </xdr:from>
    <xdr:to>
      <xdr:col>10</xdr:col>
      <xdr:colOff>742949</xdr:colOff>
      <xdr:row>60</xdr:row>
      <xdr:rowOff>38100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67</xdr:row>
      <xdr:rowOff>133350</xdr:rowOff>
    </xdr:from>
    <xdr:to>
      <xdr:col>11</xdr:col>
      <xdr:colOff>0</xdr:colOff>
      <xdr:row>80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533401</xdr:colOff>
      <xdr:row>23</xdr:row>
      <xdr:rowOff>9525</xdr:rowOff>
    </xdr:from>
    <xdr:to>
      <xdr:col>19</xdr:col>
      <xdr:colOff>447676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197156</xdr:colOff>
      <xdr:row>0</xdr:row>
      <xdr:rowOff>134784</xdr:rowOff>
    </xdr:from>
    <xdr:to>
      <xdr:col>3</xdr:col>
      <xdr:colOff>178070</xdr:colOff>
      <xdr:row>3</xdr:row>
      <xdr:rowOff>184355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7156" y="134784"/>
          <a:ext cx="3330027" cy="930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14</xdr:row>
      <xdr:rowOff>142875</xdr:rowOff>
    </xdr:from>
    <xdr:to>
      <xdr:col>32</xdr:col>
      <xdr:colOff>727177</xdr:colOff>
      <xdr:row>87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Mis%20Documentos\2004%20OCUPACI&#211;N%20HOTELES\DICIEMBRE%202004\RESUMEN%20DE%20OCUPACION%20R.M.%20DICIEMBRE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Users\Marina\Documents\Mis%20Documentos\BAROMETROS\2010%20BAR&#211;METROS\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workbookViewId="0">
      <selection activeCell="K14" sqref="K14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240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407</v>
      </c>
    </row>
    <row r="32" spans="2:5">
      <c r="B32" s="7" t="s">
        <v>408</v>
      </c>
    </row>
    <row r="33" spans="2:2">
      <c r="B33" s="12" t="s">
        <v>429</v>
      </c>
    </row>
    <row r="34" spans="2:2">
      <c r="B34" s="7" t="s">
        <v>430</v>
      </c>
    </row>
    <row r="35" spans="2:2">
      <c r="B35" s="7" t="s">
        <v>268</v>
      </c>
    </row>
    <row r="37" spans="2:2">
      <c r="B37" s="13"/>
    </row>
    <row r="38" spans="2:2">
      <c r="B38" s="14"/>
    </row>
    <row r="46" spans="2:2">
      <c r="B46" s="7" t="s">
        <v>151</v>
      </c>
    </row>
    <row r="47" spans="2:2">
      <c r="B47" s="13" t="s">
        <v>397</v>
      </c>
    </row>
    <row r="48" spans="2:2">
      <c r="B48" s="7" t="s">
        <v>399</v>
      </c>
    </row>
    <row r="49" spans="2:2">
      <c r="B49" s="7" t="s">
        <v>238</v>
      </c>
    </row>
    <row r="50" spans="2:2">
      <c r="B50" s="7" t="s">
        <v>152</v>
      </c>
    </row>
  </sheetData>
  <phoneticPr fontId="6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N27" sqref="N27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09"/>
      <c r="D3" s="109"/>
      <c r="E3" s="109"/>
      <c r="F3" s="109"/>
      <c r="G3" s="30" t="s">
        <v>144</v>
      </c>
      <c r="H3" s="109"/>
      <c r="I3" s="109"/>
      <c r="J3" s="109"/>
      <c r="K3" s="109"/>
      <c r="L3" s="109"/>
    </row>
    <row r="4" spans="2:17" ht="18.75">
      <c r="C4" s="45"/>
      <c r="D4" s="45"/>
      <c r="E4" s="45"/>
      <c r="F4" s="45"/>
      <c r="G4" s="46" t="s">
        <v>427</v>
      </c>
      <c r="H4" s="45"/>
      <c r="I4" s="45"/>
      <c r="J4" s="45"/>
      <c r="K4" s="45"/>
      <c r="L4" s="109"/>
    </row>
    <row r="5" spans="2:17" ht="18.7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7" ht="15" customHeight="1">
      <c r="B6" s="515" t="s">
        <v>32</v>
      </c>
      <c r="C6" s="516" t="s">
        <v>269</v>
      </c>
      <c r="D6" s="515" t="s">
        <v>33</v>
      </c>
      <c r="E6" s="5"/>
      <c r="F6" s="515" t="s">
        <v>32</v>
      </c>
      <c r="G6" s="516" t="s">
        <v>269</v>
      </c>
      <c r="H6" s="515" t="s">
        <v>33</v>
      </c>
      <c r="I6" s="47"/>
      <c r="J6" s="515" t="s">
        <v>32</v>
      </c>
      <c r="K6" s="516" t="s">
        <v>269</v>
      </c>
      <c r="L6" s="515" t="s">
        <v>33</v>
      </c>
    </row>
    <row r="7" spans="2:17" ht="15" customHeight="1">
      <c r="B7" s="515"/>
      <c r="C7" s="516"/>
      <c r="D7" s="515"/>
      <c r="E7" s="5"/>
      <c r="F7" s="515"/>
      <c r="G7" s="516"/>
      <c r="H7" s="515"/>
      <c r="I7" s="47"/>
      <c r="J7" s="515"/>
      <c r="K7" s="516"/>
      <c r="L7" s="515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21" t="s">
        <v>73</v>
      </c>
      <c r="C9" s="522"/>
      <c r="D9" s="523"/>
      <c r="E9" s="37"/>
      <c r="F9" s="517" t="s">
        <v>306</v>
      </c>
      <c r="G9" s="518"/>
      <c r="H9" s="520"/>
      <c r="I9" s="49"/>
      <c r="J9" s="517" t="s">
        <v>310</v>
      </c>
      <c r="K9" s="518"/>
      <c r="L9" s="519"/>
    </row>
    <row r="10" spans="2:17" s="15" customFormat="1" ht="15" customHeight="1">
      <c r="B10" s="524"/>
      <c r="C10" s="525"/>
      <c r="D10" s="526"/>
      <c r="F10" s="147" t="s">
        <v>74</v>
      </c>
      <c r="G10" s="147">
        <v>8</v>
      </c>
      <c r="H10" s="148">
        <f>(G10/$K$42)*100</f>
        <v>2.3413651915090393E-3</v>
      </c>
      <c r="I10" s="37"/>
      <c r="J10" s="147" t="s">
        <v>19</v>
      </c>
      <c r="K10" s="150">
        <v>10140</v>
      </c>
      <c r="L10" s="148">
        <f>(K10/$K$42)*100</f>
        <v>2.9676803802377072</v>
      </c>
      <c r="N10" s="121"/>
    </row>
    <row r="11" spans="2:17" s="15" customFormat="1" ht="15" customHeight="1">
      <c r="B11" s="131" t="s">
        <v>148</v>
      </c>
      <c r="C11" s="132">
        <v>37060</v>
      </c>
      <c r="D11" s="133">
        <f>(C11/$K$42)*100</f>
        <v>10.846374249665622</v>
      </c>
      <c r="E11" s="49"/>
      <c r="F11" s="147" t="s">
        <v>75</v>
      </c>
      <c r="G11" s="147">
        <v>29</v>
      </c>
      <c r="H11" s="148">
        <f t="shared" ref="H11:H19" si="0">(G11/$K$42)*100</f>
        <v>8.4874488192202679E-3</v>
      </c>
      <c r="I11" s="37"/>
      <c r="J11" s="147" t="s">
        <v>20</v>
      </c>
      <c r="K11" s="150">
        <v>232</v>
      </c>
      <c r="L11" s="148">
        <f t="shared" ref="L11:L37" si="1">(K11/$K$42)*100</f>
        <v>6.7899590553762143E-2</v>
      </c>
      <c r="N11" s="121"/>
    </row>
    <row r="12" spans="2:17" s="15" customFormat="1" ht="15" customHeight="1">
      <c r="B12" s="131" t="s">
        <v>76</v>
      </c>
      <c r="C12" s="132">
        <v>117915</v>
      </c>
      <c r="D12" s="133">
        <f>(C12/$K$42)*100</f>
        <v>34.510259569598546</v>
      </c>
      <c r="E12" s="37"/>
      <c r="F12" s="147" t="s">
        <v>77</v>
      </c>
      <c r="G12" s="147">
        <v>23</v>
      </c>
      <c r="H12" s="148">
        <f t="shared" si="0"/>
        <v>6.7314249255884875E-3</v>
      </c>
      <c r="I12" s="37"/>
      <c r="J12" s="147" t="s">
        <v>147</v>
      </c>
      <c r="K12" s="150">
        <v>1359</v>
      </c>
      <c r="L12" s="148">
        <f t="shared" si="1"/>
        <v>0.39773941190759804</v>
      </c>
      <c r="N12" s="121"/>
    </row>
    <row r="13" spans="2:17" s="15" customFormat="1" ht="15" customHeight="1">
      <c r="B13" s="131" t="s">
        <v>78</v>
      </c>
      <c r="C13" s="132">
        <v>79004</v>
      </c>
      <c r="D13" s="133">
        <f>(C13/$K$42)*100</f>
        <v>23.122151948747515</v>
      </c>
      <c r="E13" s="37"/>
      <c r="F13" s="147" t="s">
        <v>79</v>
      </c>
      <c r="G13" s="147"/>
      <c r="H13" s="148">
        <f t="shared" si="0"/>
        <v>0</v>
      </c>
      <c r="I13" s="37"/>
      <c r="J13" s="147" t="s">
        <v>80</v>
      </c>
      <c r="K13" s="150">
        <v>23</v>
      </c>
      <c r="L13" s="148">
        <f t="shared" si="1"/>
        <v>6.7314249255884875E-3</v>
      </c>
      <c r="N13" s="121"/>
    </row>
    <row r="14" spans="2:17" s="15" customFormat="1" ht="15" customHeight="1">
      <c r="B14" s="130" t="s">
        <v>34</v>
      </c>
      <c r="C14" s="135">
        <f>SUM(C11:C13)</f>
        <v>233979</v>
      </c>
      <c r="D14" s="136">
        <f>(C14/$K$42)*100</f>
        <v>68.47878576801169</v>
      </c>
      <c r="E14" s="37"/>
      <c r="F14" s="147" t="s">
        <v>81</v>
      </c>
      <c r="G14" s="147">
        <v>3</v>
      </c>
      <c r="H14" s="148">
        <f t="shared" si="0"/>
        <v>8.7801194681588974E-4</v>
      </c>
      <c r="I14" s="37"/>
      <c r="J14" s="147" t="s">
        <v>21</v>
      </c>
      <c r="K14" s="150">
        <v>116</v>
      </c>
      <c r="L14" s="148">
        <f t="shared" si="1"/>
        <v>3.3949795276881072E-2</v>
      </c>
      <c r="N14" s="121"/>
    </row>
    <row r="15" spans="2:17" s="15" customFormat="1" ht="15" customHeight="1">
      <c r="D15" s="37"/>
      <c r="E15" s="37"/>
      <c r="F15" s="147" t="s">
        <v>82</v>
      </c>
      <c r="G15" s="147">
        <v>23</v>
      </c>
      <c r="H15" s="148">
        <f t="shared" si="0"/>
        <v>6.7314249255884875E-3</v>
      </c>
      <c r="I15" s="37"/>
      <c r="J15" s="147" t="s">
        <v>22</v>
      </c>
      <c r="K15" s="150">
        <v>13530</v>
      </c>
      <c r="L15" s="148">
        <f t="shared" si="1"/>
        <v>3.9598338801396626</v>
      </c>
      <c r="N15" s="121"/>
    </row>
    <row r="16" spans="2:17" s="15" customFormat="1" ht="15" customHeight="1">
      <c r="D16" s="37"/>
      <c r="E16" s="37"/>
      <c r="F16" s="147" t="s">
        <v>83</v>
      </c>
      <c r="G16" s="147">
        <v>221</v>
      </c>
      <c r="H16" s="148">
        <f t="shared" si="0"/>
        <v>6.4680213415437213E-2</v>
      </c>
      <c r="I16" s="37"/>
      <c r="J16" s="147" t="s">
        <v>23</v>
      </c>
      <c r="K16" s="150">
        <v>16</v>
      </c>
      <c r="L16" s="148">
        <f t="shared" si="1"/>
        <v>4.6827303830180786E-3</v>
      </c>
      <c r="N16" s="121"/>
    </row>
    <row r="17" spans="2:14" s="15" customFormat="1" ht="15" customHeight="1">
      <c r="D17" s="37"/>
      <c r="E17" s="37"/>
      <c r="F17" s="147" t="s">
        <v>84</v>
      </c>
      <c r="G17" s="147">
        <v>142</v>
      </c>
      <c r="H17" s="148">
        <f t="shared" si="0"/>
        <v>4.155923214928544E-2</v>
      </c>
      <c r="I17" s="37"/>
      <c r="J17" s="147" t="s">
        <v>24</v>
      </c>
      <c r="K17" s="150">
        <v>4273</v>
      </c>
      <c r="L17" s="148">
        <f t="shared" si="1"/>
        <v>1.2505816829147653</v>
      </c>
      <c r="N17" s="121"/>
    </row>
    <row r="18" spans="2:14" s="15" customFormat="1" ht="15" customHeight="1">
      <c r="B18" s="517" t="s">
        <v>85</v>
      </c>
      <c r="C18" s="518"/>
      <c r="D18" s="519"/>
      <c r="E18" s="37"/>
      <c r="F18" s="147" t="s">
        <v>86</v>
      </c>
      <c r="G18" s="147">
        <v>78</v>
      </c>
      <c r="H18" s="148">
        <f t="shared" si="0"/>
        <v>2.2828310617213129E-2</v>
      </c>
      <c r="I18" s="37"/>
      <c r="J18" s="478" t="s">
        <v>25</v>
      </c>
      <c r="K18" s="150">
        <v>28675</v>
      </c>
      <c r="L18" s="148">
        <f t="shared" si="1"/>
        <v>8.3923308583152121</v>
      </c>
      <c r="N18" s="121"/>
    </row>
    <row r="19" spans="2:14" s="15" customFormat="1" ht="15" customHeight="1">
      <c r="B19" s="147" t="s">
        <v>87</v>
      </c>
      <c r="C19" s="150">
        <v>90</v>
      </c>
      <c r="D19" s="148">
        <f>(C19/$K$42)*100</f>
        <v>2.6340358404476693E-2</v>
      </c>
      <c r="E19" s="37"/>
      <c r="F19" s="144" t="s">
        <v>34</v>
      </c>
      <c r="G19" s="144">
        <f>SUM(G10:G18)</f>
        <v>527</v>
      </c>
      <c r="H19" s="149">
        <f t="shared" si="0"/>
        <v>0.15423743199065795</v>
      </c>
      <c r="I19" s="37"/>
      <c r="J19" s="147" t="s">
        <v>56</v>
      </c>
      <c r="K19" s="150">
        <v>49</v>
      </c>
      <c r="L19" s="148">
        <f t="shared" si="1"/>
        <v>1.4340861797992866E-2</v>
      </c>
      <c r="N19" s="121"/>
    </row>
    <row r="20" spans="2:14" s="15" customFormat="1" ht="15" customHeight="1">
      <c r="B20" s="147" t="s">
        <v>88</v>
      </c>
      <c r="C20" s="150">
        <v>200</v>
      </c>
      <c r="D20" s="148">
        <f t="shared" ref="D20:D26" si="2">(C20/$K$42)*100</f>
        <v>5.8534129787725986E-2</v>
      </c>
      <c r="H20" s="37"/>
      <c r="I20" s="37"/>
      <c r="J20" s="147" t="s">
        <v>26</v>
      </c>
      <c r="K20" s="150">
        <v>3126</v>
      </c>
      <c r="L20" s="148">
        <f t="shared" si="1"/>
        <v>0.91488844858215701</v>
      </c>
      <c r="N20" s="121"/>
    </row>
    <row r="21" spans="2:14" s="15" customFormat="1" ht="15" customHeight="1">
      <c r="B21" s="147" t="s">
        <v>89</v>
      </c>
      <c r="C21" s="150">
        <v>68</v>
      </c>
      <c r="D21" s="148">
        <f t="shared" si="2"/>
        <v>1.9901604127826832E-2</v>
      </c>
      <c r="E21" s="49"/>
      <c r="F21" s="517" t="s">
        <v>307</v>
      </c>
      <c r="G21" s="518"/>
      <c r="H21" s="519"/>
      <c r="I21" s="37"/>
      <c r="J21" s="147" t="s">
        <v>90</v>
      </c>
      <c r="K21" s="150">
        <v>18</v>
      </c>
      <c r="L21" s="148">
        <f t="shared" si="1"/>
        <v>5.2680716808953375E-3</v>
      </c>
      <c r="N21" s="121"/>
    </row>
    <row r="22" spans="2:14" s="15" customFormat="1" ht="15" customHeight="1">
      <c r="B22" s="147" t="s">
        <v>91</v>
      </c>
      <c r="C22" s="150">
        <v>222</v>
      </c>
      <c r="D22" s="148">
        <f t="shared" si="2"/>
        <v>6.4972884064375847E-2</v>
      </c>
      <c r="E22" s="37"/>
      <c r="F22" s="147" t="s">
        <v>92</v>
      </c>
      <c r="G22" s="150">
        <v>901</v>
      </c>
      <c r="H22" s="148">
        <f>(G22/$K$42)*100</f>
        <v>0.2636962546937055</v>
      </c>
      <c r="J22" s="147" t="s">
        <v>43</v>
      </c>
      <c r="K22" s="150">
        <v>244</v>
      </c>
      <c r="L22" s="148">
        <f t="shared" si="1"/>
        <v>7.1411638341025693E-2</v>
      </c>
      <c r="N22" s="121"/>
    </row>
    <row r="23" spans="2:14" s="15" customFormat="1" ht="15" customHeight="1">
      <c r="B23" s="147" t="s">
        <v>93</v>
      </c>
      <c r="C23" s="150">
        <v>7</v>
      </c>
      <c r="D23" s="148">
        <f t="shared" si="2"/>
        <v>2.0486945425704094E-3</v>
      </c>
      <c r="E23" s="37"/>
      <c r="F23" s="147" t="s">
        <v>94</v>
      </c>
      <c r="G23" s="150">
        <v>80</v>
      </c>
      <c r="H23" s="148">
        <f>(G23/$K$42)*100</f>
        <v>2.3413651915090389E-2</v>
      </c>
      <c r="I23" s="49"/>
      <c r="J23" s="147" t="s">
        <v>95</v>
      </c>
      <c r="K23" s="150">
        <v>27</v>
      </c>
      <c r="L23" s="148">
        <f t="shared" si="1"/>
        <v>7.9021075213430072E-3</v>
      </c>
      <c r="N23" s="121"/>
    </row>
    <row r="24" spans="2:14" s="15" customFormat="1" ht="15" customHeight="1">
      <c r="B24" s="147" t="s">
        <v>239</v>
      </c>
      <c r="C24" s="150">
        <v>2244</v>
      </c>
      <c r="D24" s="148">
        <f t="shared" si="2"/>
        <v>0.65675293621828545</v>
      </c>
      <c r="E24" s="37"/>
      <c r="F24" s="144" t="s">
        <v>34</v>
      </c>
      <c r="G24" s="151">
        <f>SUM(G22:G23)</f>
        <v>981</v>
      </c>
      <c r="H24" s="149">
        <f>(G24/$K$42)*100</f>
        <v>0.28710990660879593</v>
      </c>
      <c r="I24" s="37"/>
      <c r="J24" s="147" t="s">
        <v>27</v>
      </c>
      <c r="K24" s="150">
        <v>5613</v>
      </c>
      <c r="L24" s="148">
        <f t="shared" si="1"/>
        <v>1.6427603524925296</v>
      </c>
      <c r="N24" s="121"/>
    </row>
    <row r="25" spans="2:14" s="15" customFormat="1" ht="15" customHeight="1">
      <c r="B25" s="147" t="s">
        <v>86</v>
      </c>
      <c r="C25" s="150">
        <v>97</v>
      </c>
      <c r="D25" s="148">
        <f t="shared" si="2"/>
        <v>2.8389052947047102E-2</v>
      </c>
      <c r="E25" s="37"/>
      <c r="H25" s="37"/>
      <c r="I25" s="37"/>
      <c r="J25" s="147" t="s">
        <v>57</v>
      </c>
      <c r="K25" s="150">
        <v>19</v>
      </c>
      <c r="L25" s="148">
        <f t="shared" si="1"/>
        <v>5.5607423298339679E-3</v>
      </c>
      <c r="N25" s="121"/>
    </row>
    <row r="26" spans="2:14" s="15" customFormat="1" ht="15" customHeight="1">
      <c r="B26" s="144" t="s">
        <v>34</v>
      </c>
      <c r="C26" s="151">
        <f>SUM(C19:C25)</f>
        <v>2928</v>
      </c>
      <c r="D26" s="149">
        <f t="shared" si="2"/>
        <v>0.85693966009230838</v>
      </c>
      <c r="E26" s="37"/>
      <c r="F26" s="529" t="s">
        <v>308</v>
      </c>
      <c r="G26" s="529"/>
      <c r="H26" s="530"/>
      <c r="I26" s="37"/>
      <c r="J26" s="147" t="s">
        <v>96</v>
      </c>
      <c r="K26" s="150">
        <v>25</v>
      </c>
      <c r="L26" s="148">
        <f t="shared" si="1"/>
        <v>7.3167662234657482E-3</v>
      </c>
      <c r="N26" s="121"/>
    </row>
    <row r="27" spans="2:14" s="15" customFormat="1" ht="15" customHeight="1">
      <c r="D27" s="37"/>
      <c r="E27" s="37"/>
      <c r="F27" s="131" t="s">
        <v>99</v>
      </c>
      <c r="G27" s="132">
        <v>61</v>
      </c>
      <c r="H27" s="133">
        <f>(G27/$K$42)*100</f>
        <v>1.7852909585256423E-2</v>
      </c>
      <c r="I27" s="37"/>
      <c r="J27" s="147" t="s">
        <v>28</v>
      </c>
      <c r="K27" s="150">
        <v>420</v>
      </c>
      <c r="L27" s="148">
        <f t="shared" si="1"/>
        <v>0.12292167255422456</v>
      </c>
      <c r="N27" s="121"/>
    </row>
    <row r="28" spans="2:14" s="15" customFormat="1" ht="15" customHeight="1">
      <c r="D28" s="37"/>
      <c r="E28" s="37"/>
      <c r="F28" s="131" t="s">
        <v>97</v>
      </c>
      <c r="G28" s="132">
        <v>109</v>
      </c>
      <c r="H28" s="133">
        <f t="shared" ref="H28:H37" si="3">(G28/$K$42)*100</f>
        <v>3.1901100734310663E-2</v>
      </c>
      <c r="I28" s="37"/>
      <c r="J28" s="147" t="s">
        <v>47</v>
      </c>
      <c r="K28" s="150">
        <v>94</v>
      </c>
      <c r="L28" s="148">
        <f t="shared" si="1"/>
        <v>2.7511041000231211E-2</v>
      </c>
      <c r="N28" s="121"/>
    </row>
    <row r="29" spans="2:14" s="15" customFormat="1" ht="15" customHeight="1">
      <c r="B29" s="517" t="s">
        <v>305</v>
      </c>
      <c r="C29" s="518"/>
      <c r="D29" s="519"/>
      <c r="E29" s="37"/>
      <c r="F29" s="131" t="s">
        <v>334</v>
      </c>
      <c r="G29" s="132">
        <v>213</v>
      </c>
      <c r="H29" s="133">
        <f t="shared" si="3"/>
        <v>6.233884822392817E-2</v>
      </c>
      <c r="I29" s="37"/>
      <c r="J29" s="147" t="s">
        <v>29</v>
      </c>
      <c r="K29" s="150">
        <v>755</v>
      </c>
      <c r="L29" s="148">
        <f t="shared" si="1"/>
        <v>0.22096633994866557</v>
      </c>
      <c r="N29" s="121"/>
    </row>
    <row r="30" spans="2:14" s="15" customFormat="1" ht="15" customHeight="1">
      <c r="B30" s="147" t="s">
        <v>100</v>
      </c>
      <c r="C30" s="150">
        <v>13411</v>
      </c>
      <c r="D30" s="148">
        <f t="shared" ref="D30:D41" si="4">(C30/$K$42)*100</f>
        <v>3.9250060729159655</v>
      </c>
      <c r="E30" s="37"/>
      <c r="F30" s="131" t="s">
        <v>98</v>
      </c>
      <c r="G30" s="132">
        <v>11</v>
      </c>
      <c r="H30" s="133">
        <f t="shared" si="3"/>
        <v>3.219377138324929E-3</v>
      </c>
      <c r="I30" s="37"/>
      <c r="J30" s="147" t="s">
        <v>46</v>
      </c>
      <c r="K30" s="150">
        <v>174</v>
      </c>
      <c r="L30" s="148">
        <f t="shared" si="1"/>
        <v>5.0924692915321604E-2</v>
      </c>
      <c r="N30" s="121"/>
    </row>
    <row r="31" spans="2:14" s="15" customFormat="1" ht="15" customHeight="1">
      <c r="B31" s="147" t="s">
        <v>102</v>
      </c>
      <c r="C31" s="150">
        <v>217</v>
      </c>
      <c r="D31" s="148">
        <f t="shared" si="4"/>
        <v>6.3509530819682691E-2</v>
      </c>
      <c r="E31" s="37"/>
      <c r="F31" s="131" t="s">
        <v>101</v>
      </c>
      <c r="G31" s="132">
        <v>37</v>
      </c>
      <c r="H31" s="133">
        <f t="shared" si="3"/>
        <v>1.0828814010729305E-2</v>
      </c>
      <c r="I31" s="37"/>
      <c r="J31" s="147" t="s">
        <v>104</v>
      </c>
      <c r="K31" s="150">
        <v>26</v>
      </c>
      <c r="L31" s="148">
        <f t="shared" si="1"/>
        <v>7.6094368724043777E-3</v>
      </c>
      <c r="N31" s="121"/>
    </row>
    <row r="32" spans="2:14" s="15" customFormat="1" ht="15" customHeight="1">
      <c r="B32" s="147" t="s">
        <v>105</v>
      </c>
      <c r="C32" s="150">
        <v>1339</v>
      </c>
      <c r="D32" s="148">
        <f t="shared" si="4"/>
        <v>0.39188599892882542</v>
      </c>
      <c r="E32" s="37"/>
      <c r="F32" s="131" t="s">
        <v>112</v>
      </c>
      <c r="G32" s="132">
        <v>393</v>
      </c>
      <c r="H32" s="133">
        <f t="shared" si="3"/>
        <v>0.11501956503288155</v>
      </c>
      <c r="I32" s="37"/>
      <c r="J32" s="147" t="s">
        <v>107</v>
      </c>
      <c r="K32" s="150">
        <v>1171</v>
      </c>
      <c r="L32" s="148">
        <f t="shared" si="1"/>
        <v>0.3427173299071356</v>
      </c>
      <c r="N32" s="121"/>
    </row>
    <row r="33" spans="2:14" s="15" customFormat="1" ht="15" customHeight="1">
      <c r="B33" s="147" t="s">
        <v>108</v>
      </c>
      <c r="C33" s="150">
        <v>4498</v>
      </c>
      <c r="D33" s="148">
        <f t="shared" si="4"/>
        <v>1.3164325789259572</v>
      </c>
      <c r="E33" s="37"/>
      <c r="F33" s="131" t="s">
        <v>103</v>
      </c>
      <c r="G33" s="132">
        <v>117</v>
      </c>
      <c r="H33" s="133">
        <f t="shared" si="3"/>
        <v>3.4242465925819698E-2</v>
      </c>
      <c r="I33" s="37"/>
      <c r="J33" s="147" t="s">
        <v>110</v>
      </c>
      <c r="K33" s="150">
        <v>5</v>
      </c>
      <c r="L33" s="148">
        <f t="shared" si="1"/>
        <v>1.4633532446931493E-3</v>
      </c>
      <c r="N33" s="121"/>
    </row>
    <row r="34" spans="2:14" s="15" customFormat="1" ht="15" customHeight="1">
      <c r="B34" s="147" t="s">
        <v>111</v>
      </c>
      <c r="C34" s="150">
        <v>3601</v>
      </c>
      <c r="D34" s="148">
        <f t="shared" si="4"/>
        <v>1.0539070068280063</v>
      </c>
      <c r="E34" s="37"/>
      <c r="F34" s="131" t="s">
        <v>106</v>
      </c>
      <c r="G34" s="132"/>
      <c r="H34" s="133">
        <f t="shared" si="3"/>
        <v>0</v>
      </c>
      <c r="J34" s="147" t="s">
        <v>30</v>
      </c>
      <c r="K34" s="150">
        <v>266</v>
      </c>
      <c r="L34" s="148">
        <f t="shared" si="1"/>
        <v>7.7850392617675554E-2</v>
      </c>
      <c r="N34" s="121"/>
    </row>
    <row r="35" spans="2:14" s="15" customFormat="1" ht="15" customHeight="1">
      <c r="B35" s="147" t="s">
        <v>113</v>
      </c>
      <c r="C35" s="150">
        <v>191</v>
      </c>
      <c r="D35" s="148">
        <f t="shared" si="4"/>
        <v>5.5900093947278316E-2</v>
      </c>
      <c r="E35" s="37"/>
      <c r="F35" s="131" t="s">
        <v>109</v>
      </c>
      <c r="G35" s="132">
        <v>27</v>
      </c>
      <c r="H35" s="133">
        <f t="shared" si="3"/>
        <v>7.9021075213430072E-3</v>
      </c>
      <c r="I35" s="49"/>
      <c r="J35" s="147" t="s">
        <v>31</v>
      </c>
      <c r="K35" s="150">
        <v>429</v>
      </c>
      <c r="L35" s="148">
        <f t="shared" si="1"/>
        <v>0.12555570839467223</v>
      </c>
      <c r="N35" s="121"/>
    </row>
    <row r="36" spans="2:14" s="15" customFormat="1" ht="15" customHeight="1">
      <c r="B36" s="147" t="s">
        <v>114</v>
      </c>
      <c r="C36" s="150">
        <v>189</v>
      </c>
      <c r="D36" s="148">
        <f t="shared" si="4"/>
        <v>5.5314752649401056E-2</v>
      </c>
      <c r="E36" s="37"/>
      <c r="F36" s="131" t="s">
        <v>86</v>
      </c>
      <c r="G36" s="132">
        <v>170</v>
      </c>
      <c r="H36" s="133">
        <f t="shared" si="3"/>
        <v>4.9754010319567082E-2</v>
      </c>
      <c r="I36" s="37"/>
      <c r="J36" s="147" t="s">
        <v>86</v>
      </c>
      <c r="K36" s="150">
        <v>503</v>
      </c>
      <c r="L36" s="148">
        <f t="shared" si="1"/>
        <v>0.14721333641613082</v>
      </c>
      <c r="N36" s="121"/>
    </row>
    <row r="37" spans="2:14" s="15" customFormat="1" ht="15" customHeight="1">
      <c r="B37" s="147" t="s">
        <v>267</v>
      </c>
      <c r="C37" s="150">
        <v>3017</v>
      </c>
      <c r="D37" s="148">
        <f t="shared" si="4"/>
        <v>0.88298734784784638</v>
      </c>
      <c r="E37" s="37"/>
      <c r="F37" s="130" t="s">
        <v>34</v>
      </c>
      <c r="G37" s="135">
        <f>SUM(G27:G36)</f>
        <v>1138</v>
      </c>
      <c r="H37" s="136">
        <f t="shared" si="3"/>
        <v>0.33305919849216081</v>
      </c>
      <c r="I37" s="37"/>
      <c r="J37" s="144" t="s">
        <v>34</v>
      </c>
      <c r="K37" s="151">
        <f>SUM(K10:K36)</f>
        <v>71328</v>
      </c>
      <c r="L37" s="149">
        <f t="shared" si="1"/>
        <v>20.875612047494592</v>
      </c>
      <c r="N37" s="121"/>
    </row>
    <row r="38" spans="2:14" s="15" customFormat="1" ht="15" customHeight="1">
      <c r="B38" s="147" t="s">
        <v>116</v>
      </c>
      <c r="C38" s="150">
        <v>3255</v>
      </c>
      <c r="D38" s="148">
        <f t="shared" si="4"/>
        <v>0.95264296229524026</v>
      </c>
      <c r="E38" s="37"/>
      <c r="H38" s="37"/>
      <c r="I38" s="37"/>
      <c r="K38" s="17"/>
    </row>
    <row r="39" spans="2:14" s="15" customFormat="1" ht="15" customHeight="1">
      <c r="B39" s="147" t="s">
        <v>117</v>
      </c>
      <c r="C39" s="150">
        <v>474</v>
      </c>
      <c r="D39" s="148">
        <f t="shared" si="4"/>
        <v>0.13872588759691057</v>
      </c>
      <c r="E39" s="37"/>
      <c r="F39" s="531" t="s">
        <v>309</v>
      </c>
      <c r="G39" s="532"/>
      <c r="H39" s="533"/>
    </row>
    <row r="40" spans="2:14" s="15" customFormat="1" ht="15" customHeight="1">
      <c r="B40" s="147" t="s">
        <v>86</v>
      </c>
      <c r="C40" s="150">
        <v>418</v>
      </c>
      <c r="D40" s="148">
        <f t="shared" si="4"/>
        <v>0.1223363312563473</v>
      </c>
      <c r="E40" s="37"/>
      <c r="F40" s="131" t="s">
        <v>118</v>
      </c>
      <c r="G40" s="131">
        <v>1</v>
      </c>
      <c r="H40" s="133">
        <f>(G40/$K$42)*100</f>
        <v>2.9267064893862991E-4</v>
      </c>
      <c r="I40" s="49"/>
    </row>
    <row r="41" spans="2:14" s="15" customFormat="1" ht="15" customHeight="1">
      <c r="B41" s="144" t="s">
        <v>34</v>
      </c>
      <c r="C41" s="151">
        <f>SUM(C30:C40)</f>
        <v>30610</v>
      </c>
      <c r="D41" s="149">
        <f t="shared" si="4"/>
        <v>8.9586485640114599</v>
      </c>
      <c r="E41" s="37"/>
      <c r="F41" s="131" t="s">
        <v>119</v>
      </c>
      <c r="G41" s="131">
        <v>22</v>
      </c>
      <c r="H41" s="133">
        <f>(G41/$K$42)*100</f>
        <v>6.4387542766498581E-3</v>
      </c>
      <c r="I41" s="37"/>
      <c r="J41" s="493" t="s">
        <v>121</v>
      </c>
      <c r="K41" s="527"/>
      <c r="L41" s="528"/>
    </row>
    <row r="42" spans="2:14" s="15" customFormat="1" ht="15" customHeight="1">
      <c r="D42" s="37"/>
      <c r="E42" s="37"/>
      <c r="F42" s="131" t="s">
        <v>120</v>
      </c>
      <c r="G42" s="131">
        <v>134</v>
      </c>
      <c r="H42" s="133">
        <f>(G42/$K$42)*100</f>
        <v>3.9217866957776404E-2</v>
      </c>
      <c r="I42" s="37"/>
      <c r="J42" s="382"/>
      <c r="K42" s="375">
        <f>K37+G44+G37+G24+G19+C41+C26+C14</f>
        <v>341681</v>
      </c>
      <c r="L42" s="383">
        <f>(K42/$K$42)*100</f>
        <v>100</v>
      </c>
    </row>
    <row r="43" spans="2:14" s="15" customFormat="1" ht="15" customHeight="1">
      <c r="D43" s="37"/>
      <c r="E43" s="37"/>
      <c r="F43" s="131" t="s">
        <v>86</v>
      </c>
      <c r="G43" s="131">
        <v>33</v>
      </c>
      <c r="H43" s="133">
        <f>(G43/$K$42)*100</f>
        <v>9.6581314149747875E-3</v>
      </c>
      <c r="I43" s="37"/>
    </row>
    <row r="44" spans="2:14" ht="15">
      <c r="D44" s="5"/>
      <c r="E44" s="5"/>
      <c r="F44" s="130" t="s">
        <v>34</v>
      </c>
      <c r="G44" s="130">
        <f>SUM(G40:G43)</f>
        <v>190</v>
      </c>
      <c r="H44" s="136">
        <f>(G44/$K$42)*100</f>
        <v>5.5607423298339682E-2</v>
      </c>
      <c r="I44" s="5"/>
    </row>
    <row r="45" spans="2:14" ht="18.75">
      <c r="D45" s="5"/>
      <c r="E45" s="5"/>
      <c r="F45" s="109"/>
      <c r="G45" s="109"/>
      <c r="H45" s="5"/>
      <c r="I45" s="5"/>
    </row>
    <row r="46" spans="2:14" ht="18.75">
      <c r="D46" s="5"/>
      <c r="E46" s="5"/>
      <c r="F46" s="109"/>
      <c r="G46" s="109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09"/>
    </row>
    <row r="60" spans="4:9" ht="11.25" customHeight="1">
      <c r="D60" s="5"/>
      <c r="E60" s="109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J41:L41"/>
    <mergeCell ref="B29:D29"/>
    <mergeCell ref="F26:H26"/>
    <mergeCell ref="F21:H21"/>
    <mergeCell ref="F39:H39"/>
    <mergeCell ref="B18:D18"/>
    <mergeCell ref="F9:H9"/>
    <mergeCell ref="B6:B7"/>
    <mergeCell ref="C6:C7"/>
    <mergeCell ref="D6:D7"/>
    <mergeCell ref="F6:F7"/>
    <mergeCell ref="G6:G7"/>
    <mergeCell ref="B9:D10"/>
    <mergeCell ref="L6:L7"/>
    <mergeCell ref="H6:H7"/>
    <mergeCell ref="J6:J7"/>
    <mergeCell ref="K6:K7"/>
    <mergeCell ref="J9:L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workbookViewId="0">
      <selection activeCell="K42" sqref="K42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34"/>
      <c r="D3" s="234"/>
      <c r="E3" s="234"/>
      <c r="F3" s="234"/>
      <c r="G3" s="30" t="s">
        <v>144</v>
      </c>
      <c r="H3" s="234"/>
      <c r="I3" s="234"/>
      <c r="J3" s="234"/>
      <c r="K3" s="234"/>
      <c r="L3" s="234"/>
    </row>
    <row r="4" spans="2:17" ht="18.75">
      <c r="C4" s="45"/>
      <c r="D4" s="45"/>
      <c r="E4" s="45"/>
      <c r="F4" s="45"/>
      <c r="G4" s="46" t="s">
        <v>431</v>
      </c>
      <c r="H4" s="45"/>
      <c r="I4" s="45"/>
      <c r="J4" s="45"/>
      <c r="K4" s="45"/>
      <c r="L4" s="234"/>
    </row>
    <row r="5" spans="2:17" ht="18.75"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</row>
    <row r="6" spans="2:17" ht="15" customHeight="1">
      <c r="B6" s="515" t="s">
        <v>32</v>
      </c>
      <c r="C6" s="516" t="s">
        <v>269</v>
      </c>
      <c r="D6" s="515" t="s">
        <v>33</v>
      </c>
      <c r="E6" s="5"/>
      <c r="F6" s="515" t="s">
        <v>32</v>
      </c>
      <c r="G6" s="516" t="s">
        <v>269</v>
      </c>
      <c r="H6" s="515" t="s">
        <v>33</v>
      </c>
      <c r="I6" s="47"/>
      <c r="J6" s="515" t="s">
        <v>32</v>
      </c>
      <c r="K6" s="516" t="s">
        <v>269</v>
      </c>
      <c r="L6" s="515" t="s">
        <v>33</v>
      </c>
    </row>
    <row r="7" spans="2:17" ht="15" customHeight="1">
      <c r="B7" s="515"/>
      <c r="C7" s="516"/>
      <c r="D7" s="515"/>
      <c r="E7" s="5"/>
      <c r="F7" s="515"/>
      <c r="G7" s="516"/>
      <c r="H7" s="515"/>
      <c r="I7" s="47"/>
      <c r="J7" s="515"/>
      <c r="K7" s="516"/>
      <c r="L7" s="515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21" t="s">
        <v>73</v>
      </c>
      <c r="C9" s="522"/>
      <c r="D9" s="523"/>
      <c r="E9" s="37"/>
      <c r="F9" s="517" t="s">
        <v>306</v>
      </c>
      <c r="G9" s="518"/>
      <c r="H9" s="534"/>
      <c r="I9" s="49"/>
      <c r="J9" s="517" t="s">
        <v>310</v>
      </c>
      <c r="K9" s="518"/>
      <c r="L9" s="534"/>
    </row>
    <row r="10" spans="2:17" s="15" customFormat="1" ht="15" customHeight="1">
      <c r="B10" s="524"/>
      <c r="C10" s="525"/>
      <c r="D10" s="526"/>
      <c r="F10" s="147" t="s">
        <v>74</v>
      </c>
      <c r="G10" s="150">
        <v>103</v>
      </c>
      <c r="H10" s="148">
        <f>(G10/$K$42)*100</f>
        <v>2.6359146700679352E-3</v>
      </c>
      <c r="I10" s="37"/>
      <c r="J10" s="147" t="s">
        <v>19</v>
      </c>
      <c r="K10" s="150">
        <v>108036</v>
      </c>
      <c r="L10" s="148">
        <f>(K10/$K$42)*100</f>
        <v>2.7647929834510623</v>
      </c>
      <c r="N10" s="121"/>
    </row>
    <row r="11" spans="2:17" s="15" customFormat="1" ht="15" customHeight="1">
      <c r="B11" s="131" t="s">
        <v>148</v>
      </c>
      <c r="C11" s="132">
        <v>602437</v>
      </c>
      <c r="D11" s="133">
        <f>(C11/$K$42)*100</f>
        <v>15.417208991181713</v>
      </c>
      <c r="E11" s="49"/>
      <c r="F11" s="147" t="s">
        <v>75</v>
      </c>
      <c r="G11" s="150">
        <v>132</v>
      </c>
      <c r="H11" s="148">
        <f t="shared" ref="H11:H19" si="0">(G11/$K$42)*100</f>
        <v>3.378065402417159E-3</v>
      </c>
      <c r="I11" s="37"/>
      <c r="J11" s="147" t="s">
        <v>20</v>
      </c>
      <c r="K11" s="150">
        <v>2948</v>
      </c>
      <c r="L11" s="148">
        <f t="shared" ref="L11:L37" si="1">(K11/$K$42)*100</f>
        <v>7.5443460653983219E-2</v>
      </c>
      <c r="N11" s="121"/>
    </row>
    <row r="12" spans="2:17" s="15" customFormat="1" ht="15" customHeight="1">
      <c r="B12" s="131" t="s">
        <v>76</v>
      </c>
      <c r="C12" s="132">
        <v>1492618</v>
      </c>
      <c r="D12" s="133">
        <f>(C12/$K$42)*100</f>
        <v>38.198191097159814</v>
      </c>
      <c r="E12" s="37"/>
      <c r="F12" s="147" t="s">
        <v>77</v>
      </c>
      <c r="G12" s="150">
        <v>281</v>
      </c>
      <c r="H12" s="148">
        <f t="shared" si="0"/>
        <v>7.1911846824183473E-3</v>
      </c>
      <c r="I12" s="37"/>
      <c r="J12" s="147" t="s">
        <v>147</v>
      </c>
      <c r="K12" s="150">
        <v>11854</v>
      </c>
      <c r="L12" s="148">
        <f t="shared" si="1"/>
        <v>0.30336050969888639</v>
      </c>
      <c r="N12" s="121"/>
    </row>
    <row r="13" spans="2:17" s="15" customFormat="1" ht="15" customHeight="1">
      <c r="B13" s="131" t="s">
        <v>78</v>
      </c>
      <c r="C13" s="132">
        <v>714038</v>
      </c>
      <c r="D13" s="133">
        <f>(C13/$K$42)*100</f>
        <v>18.273235331902605</v>
      </c>
      <c r="E13" s="37"/>
      <c r="F13" s="147" t="s">
        <v>79</v>
      </c>
      <c r="G13" s="150">
        <v>0</v>
      </c>
      <c r="H13" s="148">
        <f t="shared" si="0"/>
        <v>0</v>
      </c>
      <c r="I13" s="37"/>
      <c r="J13" s="147" t="s">
        <v>80</v>
      </c>
      <c r="K13" s="150">
        <v>219</v>
      </c>
      <c r="L13" s="148">
        <f t="shared" si="1"/>
        <v>5.6045175994648326E-3</v>
      </c>
      <c r="N13" s="121"/>
    </row>
    <row r="14" spans="2:17" s="15" customFormat="1" ht="15" customHeight="1">
      <c r="B14" s="130" t="s">
        <v>34</v>
      </c>
      <c r="C14" s="135">
        <f>SUM(C11:C13)</f>
        <v>2809093</v>
      </c>
      <c r="D14" s="136">
        <f>(C14/$K$42)*100</f>
        <v>71.888635420244128</v>
      </c>
      <c r="E14" s="37"/>
      <c r="F14" s="147" t="s">
        <v>81</v>
      </c>
      <c r="G14" s="150">
        <v>38</v>
      </c>
      <c r="H14" s="148">
        <f t="shared" si="0"/>
        <v>9.724733734231217E-4</v>
      </c>
      <c r="I14" s="37"/>
      <c r="J14" s="147" t="s">
        <v>21</v>
      </c>
      <c r="K14" s="150">
        <v>1305</v>
      </c>
      <c r="L14" s="148">
        <f t="shared" si="1"/>
        <v>3.3396782955715097E-2</v>
      </c>
      <c r="N14" s="121"/>
    </row>
    <row r="15" spans="2:17" s="15" customFormat="1" ht="15" customHeight="1">
      <c r="D15" s="37"/>
      <c r="E15" s="37"/>
      <c r="F15" s="147" t="s">
        <v>82</v>
      </c>
      <c r="G15" s="150">
        <v>280</v>
      </c>
      <c r="H15" s="148">
        <f t="shared" si="0"/>
        <v>7.1655932778545801E-3</v>
      </c>
      <c r="I15" s="37"/>
      <c r="J15" s="147" t="s">
        <v>22</v>
      </c>
      <c r="K15" s="150">
        <v>141581</v>
      </c>
      <c r="L15" s="148">
        <f t="shared" si="1"/>
        <v>3.6232566495426046</v>
      </c>
      <c r="N15" s="121"/>
    </row>
    <row r="16" spans="2:17" s="15" customFormat="1" ht="15" customHeight="1">
      <c r="D16" s="37"/>
      <c r="E16" s="37"/>
      <c r="F16" s="147" t="s">
        <v>83</v>
      </c>
      <c r="G16" s="150">
        <v>2258</v>
      </c>
      <c r="H16" s="148">
        <f t="shared" si="0"/>
        <v>5.7785391504984442E-2</v>
      </c>
      <c r="I16" s="37"/>
      <c r="J16" s="147" t="s">
        <v>23</v>
      </c>
      <c r="K16" s="150">
        <v>752</v>
      </c>
      <c r="L16" s="148">
        <f t="shared" si="1"/>
        <v>1.9244736231952303E-2</v>
      </c>
      <c r="N16" s="121"/>
    </row>
    <row r="17" spans="2:14" s="15" customFormat="1" ht="15">
      <c r="D17" s="37"/>
      <c r="E17" s="37"/>
      <c r="F17" s="147" t="s">
        <v>84</v>
      </c>
      <c r="G17" s="150">
        <v>1551</v>
      </c>
      <c r="H17" s="148">
        <f t="shared" si="0"/>
        <v>3.9692268478401627E-2</v>
      </c>
      <c r="I17" s="37"/>
      <c r="J17" s="147" t="s">
        <v>24</v>
      </c>
      <c r="K17" s="150">
        <v>66007</v>
      </c>
      <c r="L17" s="148">
        <f t="shared" si="1"/>
        <v>1.6892118410405259</v>
      </c>
      <c r="N17" s="121"/>
    </row>
    <row r="18" spans="2:14" s="15" customFormat="1" ht="15">
      <c r="B18" s="517" t="s">
        <v>85</v>
      </c>
      <c r="C18" s="518"/>
      <c r="D18" s="534"/>
      <c r="E18" s="37"/>
      <c r="F18" s="147" t="s">
        <v>86</v>
      </c>
      <c r="G18" s="150">
        <v>973</v>
      </c>
      <c r="H18" s="148">
        <f t="shared" si="0"/>
        <v>2.4900436640544667E-2</v>
      </c>
      <c r="I18" s="37"/>
      <c r="J18" s="147" t="s">
        <v>25</v>
      </c>
      <c r="K18" s="150">
        <v>255196</v>
      </c>
      <c r="L18" s="148">
        <f t="shared" si="1"/>
        <v>6.5308240790549199</v>
      </c>
      <c r="N18" s="121"/>
    </row>
    <row r="19" spans="2:14" s="15" customFormat="1" ht="15">
      <c r="B19" s="147" t="s">
        <v>87</v>
      </c>
      <c r="C19" s="150">
        <v>1057</v>
      </c>
      <c r="D19" s="148">
        <f>(C19/$K$42)*100</f>
        <v>2.7050114623901042E-2</v>
      </c>
      <c r="E19" s="37"/>
      <c r="F19" s="144" t="s">
        <v>34</v>
      </c>
      <c r="G19" s="151">
        <f>SUM(G10:G18)</f>
        <v>5616</v>
      </c>
      <c r="H19" s="149">
        <f t="shared" si="0"/>
        <v>0.14372132803011189</v>
      </c>
      <c r="I19" s="37"/>
      <c r="J19" s="147" t="s">
        <v>56</v>
      </c>
      <c r="K19" s="150">
        <v>305</v>
      </c>
      <c r="L19" s="148">
        <f t="shared" si="1"/>
        <v>7.8053783919487391E-3</v>
      </c>
      <c r="N19" s="121"/>
    </row>
    <row r="20" spans="2:14" s="15" customFormat="1" ht="15">
      <c r="B20" s="147" t="s">
        <v>88</v>
      </c>
      <c r="C20" s="150">
        <v>1564</v>
      </c>
      <c r="D20" s="148">
        <f t="shared" ref="D20:D26" si="2">(C20/$K$42)*100</f>
        <v>4.0024956737730585E-2</v>
      </c>
      <c r="H20" s="37"/>
      <c r="I20" s="37"/>
      <c r="J20" s="147" t="s">
        <v>26</v>
      </c>
      <c r="K20" s="150">
        <v>31676</v>
      </c>
      <c r="L20" s="148">
        <f t="shared" si="1"/>
        <v>0.81063333096186319</v>
      </c>
      <c r="N20" s="121"/>
    </row>
    <row r="21" spans="2:14" s="15" customFormat="1" ht="15">
      <c r="B21" s="147" t="s">
        <v>89</v>
      </c>
      <c r="C21" s="150">
        <v>754</v>
      </c>
      <c r="D21" s="148">
        <f t="shared" si="2"/>
        <v>1.9295919041079836E-2</v>
      </c>
      <c r="E21" s="49"/>
      <c r="F21" s="517" t="s">
        <v>307</v>
      </c>
      <c r="G21" s="518"/>
      <c r="H21" s="534"/>
      <c r="I21" s="37"/>
      <c r="J21" s="147" t="s">
        <v>90</v>
      </c>
      <c r="K21" s="150">
        <v>512</v>
      </c>
      <c r="L21" s="148">
        <f t="shared" si="1"/>
        <v>1.3102799136648375E-2</v>
      </c>
      <c r="N21" s="121"/>
    </row>
    <row r="22" spans="2:14" s="15" customFormat="1" ht="15">
      <c r="B22" s="147" t="s">
        <v>91</v>
      </c>
      <c r="C22" s="150">
        <v>1507</v>
      </c>
      <c r="D22" s="148">
        <f t="shared" si="2"/>
        <v>3.8566246677595901E-2</v>
      </c>
      <c r="E22" s="37"/>
      <c r="F22" s="147" t="s">
        <v>92</v>
      </c>
      <c r="G22" s="150">
        <v>9088</v>
      </c>
      <c r="H22" s="148">
        <f>(G22/$K$42)*100</f>
        <v>0.23257468467550868</v>
      </c>
      <c r="J22" s="147" t="s">
        <v>43</v>
      </c>
      <c r="K22" s="150">
        <v>2406</v>
      </c>
      <c r="L22" s="148">
        <f t="shared" si="1"/>
        <v>6.1572919380421864E-2</v>
      </c>
      <c r="N22" s="121"/>
    </row>
    <row r="23" spans="2:14" s="15" customFormat="1" ht="15">
      <c r="B23" s="147" t="s">
        <v>93</v>
      </c>
      <c r="C23" s="150">
        <v>110</v>
      </c>
      <c r="D23" s="148">
        <f t="shared" si="2"/>
        <v>2.8150545020142995E-3</v>
      </c>
      <c r="E23" s="37"/>
      <c r="F23" s="147" t="s">
        <v>94</v>
      </c>
      <c r="G23" s="150">
        <v>437</v>
      </c>
      <c r="H23" s="148">
        <f>(G23/$K$42)*100</f>
        <v>1.1183443794365899E-2</v>
      </c>
      <c r="I23" s="49"/>
      <c r="J23" s="147" t="s">
        <v>95</v>
      </c>
      <c r="K23" s="150">
        <v>168</v>
      </c>
      <c r="L23" s="148">
        <f t="shared" si="1"/>
        <v>4.2993559667127484E-3</v>
      </c>
      <c r="N23" s="121"/>
    </row>
    <row r="24" spans="2:14" s="15" customFormat="1" ht="15">
      <c r="B24" s="147" t="s">
        <v>239</v>
      </c>
      <c r="C24" s="150">
        <v>18727</v>
      </c>
      <c r="D24" s="148">
        <f t="shared" si="2"/>
        <v>0.47925023326565264</v>
      </c>
      <c r="E24" s="37"/>
      <c r="F24" s="144" t="s">
        <v>34</v>
      </c>
      <c r="G24" s="151">
        <f>SUM(G22:G23)</f>
        <v>9525</v>
      </c>
      <c r="H24" s="149">
        <f>(G24/$K$42)*100</f>
        <v>0.24375812846987457</v>
      </c>
      <c r="I24" s="37"/>
      <c r="J24" s="147" t="s">
        <v>27</v>
      </c>
      <c r="K24" s="150">
        <v>75379</v>
      </c>
      <c r="L24" s="148">
        <f t="shared" si="1"/>
        <v>1.9290544846121445</v>
      </c>
      <c r="N24" s="121"/>
    </row>
    <row r="25" spans="2:14" s="15" customFormat="1" ht="15">
      <c r="B25" s="147" t="s">
        <v>86</v>
      </c>
      <c r="C25" s="150">
        <v>650</v>
      </c>
      <c r="D25" s="148">
        <f t="shared" si="2"/>
        <v>1.6634412966448131E-2</v>
      </c>
      <c r="E25" s="37"/>
      <c r="H25" s="37"/>
      <c r="I25" s="37"/>
      <c r="J25" s="147" t="s">
        <v>57</v>
      </c>
      <c r="K25" s="150">
        <v>320</v>
      </c>
      <c r="L25" s="148">
        <f t="shared" si="1"/>
        <v>8.1892494604052339E-3</v>
      </c>
      <c r="N25" s="121"/>
    </row>
    <row r="26" spans="2:14" s="15" customFormat="1" ht="15">
      <c r="B26" s="144" t="s">
        <v>34</v>
      </c>
      <c r="C26" s="151">
        <f>SUM(C19:C25)</f>
        <v>24369</v>
      </c>
      <c r="D26" s="149">
        <f t="shared" si="2"/>
        <v>0.62363693781442242</v>
      </c>
      <c r="E26" s="37"/>
      <c r="F26" s="517" t="s">
        <v>308</v>
      </c>
      <c r="G26" s="518"/>
      <c r="H26" s="534"/>
      <c r="I26" s="37"/>
      <c r="J26" s="147" t="s">
        <v>96</v>
      </c>
      <c r="K26" s="150">
        <v>68</v>
      </c>
      <c r="L26" s="148">
        <f t="shared" si="1"/>
        <v>1.7402155103361124E-3</v>
      </c>
      <c r="N26" s="121"/>
    </row>
    <row r="27" spans="2:14" s="15" customFormat="1" ht="15">
      <c r="D27" s="37"/>
      <c r="E27" s="37"/>
      <c r="F27" s="147" t="s">
        <v>99</v>
      </c>
      <c r="G27" s="150">
        <v>382</v>
      </c>
      <c r="H27" s="148">
        <f t="shared" ref="H27:H28" si="3">(G27/$K$42)*100</f>
        <v>9.7759165433587494E-3</v>
      </c>
      <c r="I27" s="37"/>
      <c r="J27" s="147" t="s">
        <v>28</v>
      </c>
      <c r="K27" s="150">
        <v>5250</v>
      </c>
      <c r="L27" s="148">
        <f t="shared" si="1"/>
        <v>0.13435487395977339</v>
      </c>
      <c r="N27" s="121"/>
    </row>
    <row r="28" spans="2:14" s="15" customFormat="1" ht="15">
      <c r="D28" s="37"/>
      <c r="E28" s="37"/>
      <c r="F28" s="147" t="s">
        <v>97</v>
      </c>
      <c r="G28" s="150">
        <v>1554</v>
      </c>
      <c r="H28" s="148">
        <f t="shared" si="3"/>
        <v>3.9769042692092915E-2</v>
      </c>
      <c r="I28" s="37"/>
      <c r="J28" s="147" t="s">
        <v>47</v>
      </c>
      <c r="K28" s="150">
        <v>5514</v>
      </c>
      <c r="L28" s="148">
        <f t="shared" si="1"/>
        <v>0.14111100476460772</v>
      </c>
      <c r="N28" s="121"/>
    </row>
    <row r="29" spans="2:14" s="15" customFormat="1" ht="15">
      <c r="B29" s="517" t="s">
        <v>305</v>
      </c>
      <c r="C29" s="518"/>
      <c r="D29" s="534"/>
      <c r="E29" s="37"/>
      <c r="F29" s="147" t="s">
        <v>334</v>
      </c>
      <c r="G29" s="150">
        <v>1228</v>
      </c>
      <c r="H29" s="148">
        <f t="shared" ref="H29:H37" si="4">(G29/$K$42)*100</f>
        <v>3.1426244804305087E-2</v>
      </c>
      <c r="I29" s="37"/>
      <c r="J29" s="147" t="s">
        <v>29</v>
      </c>
      <c r="K29" s="150">
        <v>6444</v>
      </c>
      <c r="L29" s="148">
        <f t="shared" si="1"/>
        <v>0.16491101100891042</v>
      </c>
      <c r="N29" s="121"/>
    </row>
    <row r="30" spans="2:14" s="15" customFormat="1" ht="15">
      <c r="B30" s="147" t="s">
        <v>100</v>
      </c>
      <c r="C30" s="150">
        <v>141491</v>
      </c>
      <c r="D30" s="148">
        <f t="shared" ref="D30:D41" si="5">(C30/$K$42)*100</f>
        <v>3.6209534231318661</v>
      </c>
      <c r="E30" s="37"/>
      <c r="F30" s="147" t="s">
        <v>98</v>
      </c>
      <c r="G30" s="150">
        <v>113</v>
      </c>
      <c r="H30" s="148">
        <f t="shared" si="4"/>
        <v>2.8918287157055989E-3</v>
      </c>
      <c r="I30" s="37"/>
      <c r="J30" s="147" t="s">
        <v>46</v>
      </c>
      <c r="K30" s="150">
        <v>1206</v>
      </c>
      <c r="L30" s="148">
        <f t="shared" si="1"/>
        <v>3.0863233903902228E-2</v>
      </c>
      <c r="N30" s="121"/>
    </row>
    <row r="31" spans="2:14" s="15" customFormat="1" ht="15">
      <c r="B31" s="147" t="s">
        <v>102</v>
      </c>
      <c r="C31" s="150">
        <v>1434</v>
      </c>
      <c r="D31" s="148">
        <f t="shared" si="5"/>
        <v>3.6698074144440956E-2</v>
      </c>
      <c r="E31" s="37"/>
      <c r="F31" s="147" t="s">
        <v>101</v>
      </c>
      <c r="G31" s="150">
        <v>546</v>
      </c>
      <c r="H31" s="148">
        <f t="shared" si="4"/>
        <v>1.3972906891816432E-2</v>
      </c>
      <c r="I31" s="37"/>
      <c r="J31" s="147" t="s">
        <v>104</v>
      </c>
      <c r="K31" s="150">
        <v>344</v>
      </c>
      <c r="L31" s="148">
        <f t="shared" si="1"/>
        <v>8.8034431699356274E-3</v>
      </c>
      <c r="N31" s="121"/>
    </row>
    <row r="32" spans="2:14" s="15" customFormat="1" ht="15">
      <c r="B32" s="147" t="s">
        <v>105</v>
      </c>
      <c r="C32" s="150">
        <v>20238</v>
      </c>
      <c r="D32" s="148">
        <f t="shared" si="5"/>
        <v>0.51791884556150358</v>
      </c>
      <c r="E32" s="37"/>
      <c r="F32" s="147" t="s">
        <v>112</v>
      </c>
      <c r="G32" s="150">
        <v>2313</v>
      </c>
      <c r="H32" s="148">
        <f t="shared" si="4"/>
        <v>5.9192918755991586E-2</v>
      </c>
      <c r="I32" s="37"/>
      <c r="J32" s="147" t="s">
        <v>107</v>
      </c>
      <c r="K32" s="150">
        <v>9182</v>
      </c>
      <c r="L32" s="148">
        <f t="shared" si="1"/>
        <v>0.23498027670450272</v>
      </c>
      <c r="N32" s="121"/>
    </row>
    <row r="33" spans="2:14" s="15" customFormat="1" ht="15">
      <c r="B33" s="147" t="s">
        <v>108</v>
      </c>
      <c r="C33" s="150">
        <v>42357</v>
      </c>
      <c r="D33" s="148">
        <f t="shared" si="5"/>
        <v>1.0839751231074517</v>
      </c>
      <c r="E33" s="37"/>
      <c r="F33" s="147" t="s">
        <v>103</v>
      </c>
      <c r="G33" s="150">
        <v>952</v>
      </c>
      <c r="H33" s="148">
        <f t="shared" si="4"/>
        <v>2.4363017144705575E-2</v>
      </c>
      <c r="I33" s="37"/>
      <c r="J33" s="147" t="s">
        <v>110</v>
      </c>
      <c r="K33" s="150">
        <v>163</v>
      </c>
      <c r="L33" s="148">
        <f t="shared" si="1"/>
        <v>4.1713989438939168E-3</v>
      </c>
      <c r="N33" s="121"/>
    </row>
    <row r="34" spans="2:14" s="15" customFormat="1" ht="15">
      <c r="B34" s="147" t="s">
        <v>111</v>
      </c>
      <c r="C34" s="150">
        <v>24671</v>
      </c>
      <c r="D34" s="148">
        <f t="shared" si="5"/>
        <v>0.63136554199267991</v>
      </c>
      <c r="E34" s="37"/>
      <c r="F34" s="147" t="s">
        <v>106</v>
      </c>
      <c r="G34" s="150">
        <v>26</v>
      </c>
      <c r="H34" s="148">
        <f t="shared" si="4"/>
        <v>6.6537651865792528E-4</v>
      </c>
      <c r="J34" s="147" t="s">
        <v>30</v>
      </c>
      <c r="K34" s="150">
        <v>20559</v>
      </c>
      <c r="L34" s="148">
        <f t="shared" si="1"/>
        <v>0.52613368642647262</v>
      </c>
      <c r="N34" s="121"/>
    </row>
    <row r="35" spans="2:14" s="15" customFormat="1" ht="15">
      <c r="B35" s="147" t="s">
        <v>113</v>
      </c>
      <c r="C35" s="150">
        <v>1984</v>
      </c>
      <c r="D35" s="148">
        <f t="shared" si="5"/>
        <v>5.0773346654512462E-2</v>
      </c>
      <c r="E35" s="37"/>
      <c r="F35" s="147" t="s">
        <v>109</v>
      </c>
      <c r="G35" s="150">
        <v>216</v>
      </c>
      <c r="H35" s="148">
        <f t="shared" si="4"/>
        <v>5.5277433857735337E-3</v>
      </c>
      <c r="I35" s="49"/>
      <c r="J35" s="147" t="s">
        <v>31</v>
      </c>
      <c r="K35" s="150">
        <v>8172</v>
      </c>
      <c r="L35" s="148">
        <f t="shared" si="1"/>
        <v>0.20913295809509869</v>
      </c>
      <c r="N35" s="121"/>
    </row>
    <row r="36" spans="2:14" s="15" customFormat="1" ht="15">
      <c r="B36" s="147" t="s">
        <v>114</v>
      </c>
      <c r="C36" s="150">
        <v>2501</v>
      </c>
      <c r="D36" s="148">
        <f t="shared" si="5"/>
        <v>6.4004102813979669E-2</v>
      </c>
      <c r="E36" s="37"/>
      <c r="F36" s="147" t="s">
        <v>86</v>
      </c>
      <c r="G36" s="150">
        <v>3366</v>
      </c>
      <c r="H36" s="148">
        <f t="shared" si="4"/>
        <v>8.6140667761637563E-2</v>
      </c>
      <c r="I36" s="37"/>
      <c r="J36" s="147" t="s">
        <v>86</v>
      </c>
      <c r="K36" s="150">
        <v>9467</v>
      </c>
      <c r="L36" s="148">
        <f t="shared" si="1"/>
        <v>0.24227382700517611</v>
      </c>
      <c r="N36" s="121"/>
    </row>
    <row r="37" spans="2:14" s="15" customFormat="1" ht="15">
      <c r="B37" s="147" t="s">
        <v>267</v>
      </c>
      <c r="C37" s="150">
        <v>18775</v>
      </c>
      <c r="D37" s="148">
        <f t="shared" si="5"/>
        <v>0.48047862068471342</v>
      </c>
      <c r="E37" s="37"/>
      <c r="F37" s="144" t="s">
        <v>34</v>
      </c>
      <c r="G37" s="151">
        <f>SUM(G27:G36)</f>
        <v>10696</v>
      </c>
      <c r="H37" s="149">
        <f t="shared" si="4"/>
        <v>0.27372566321404496</v>
      </c>
      <c r="I37" s="37"/>
      <c r="J37" s="144" t="s">
        <v>34</v>
      </c>
      <c r="K37" s="151">
        <f>SUM(K10:K36)</f>
        <v>765033</v>
      </c>
      <c r="L37" s="149">
        <f t="shared" si="1"/>
        <v>19.578269007631867</v>
      </c>
      <c r="N37" s="121"/>
    </row>
    <row r="38" spans="2:14" s="15" customFormat="1" ht="15">
      <c r="B38" s="147" t="s">
        <v>116</v>
      </c>
      <c r="C38" s="150">
        <v>21268</v>
      </c>
      <c r="D38" s="148">
        <f t="shared" si="5"/>
        <v>0.54427799226218287</v>
      </c>
      <c r="E38" s="37"/>
      <c r="H38" s="37"/>
      <c r="I38" s="37"/>
      <c r="K38" s="17"/>
    </row>
    <row r="39" spans="2:14" s="15" customFormat="1" ht="15">
      <c r="B39" s="147" t="s">
        <v>117</v>
      </c>
      <c r="C39" s="150">
        <v>3726</v>
      </c>
      <c r="D39" s="148">
        <f t="shared" si="5"/>
        <v>9.5353573404593453E-2</v>
      </c>
      <c r="E39" s="37"/>
      <c r="F39" s="517" t="s">
        <v>309</v>
      </c>
      <c r="G39" s="518"/>
      <c r="H39" s="534"/>
    </row>
    <row r="40" spans="2:14" s="15" customFormat="1" ht="15">
      <c r="B40" s="147" t="s">
        <v>86</v>
      </c>
      <c r="C40" s="150">
        <v>2903</v>
      </c>
      <c r="D40" s="148">
        <f t="shared" si="5"/>
        <v>7.4291847448613738E-2</v>
      </c>
      <c r="E40" s="37"/>
      <c r="F40" s="147" t="s">
        <v>118</v>
      </c>
      <c r="G40" s="147">
        <v>12</v>
      </c>
      <c r="H40" s="148">
        <f>(G40/$K$42)*100</f>
        <v>3.0709685476519632E-4</v>
      </c>
      <c r="I40" s="49"/>
    </row>
    <row r="41" spans="2:14" s="15" customFormat="1" ht="15">
      <c r="B41" s="144" t="s">
        <v>34</v>
      </c>
      <c r="C41" s="151">
        <f>SUM(C30:C40)</f>
        <v>281348</v>
      </c>
      <c r="D41" s="149">
        <f t="shared" si="5"/>
        <v>7.2000904912065371</v>
      </c>
      <c r="E41" s="37"/>
      <c r="F41" s="147" t="s">
        <v>119</v>
      </c>
      <c r="G41" s="147">
        <v>160</v>
      </c>
      <c r="H41" s="148">
        <f>(G41/$K$42)*100</f>
        <v>4.094624730202617E-3</v>
      </c>
      <c r="I41" s="37"/>
      <c r="J41" s="493" t="s">
        <v>121</v>
      </c>
      <c r="K41" s="535"/>
      <c r="L41" s="536"/>
    </row>
    <row r="42" spans="2:14" s="15" customFormat="1" ht="15">
      <c r="D42" s="37"/>
      <c r="E42" s="37"/>
      <c r="F42" s="147" t="s">
        <v>120</v>
      </c>
      <c r="G42" s="147">
        <v>729</v>
      </c>
      <c r="H42" s="148">
        <f>(G42/$K$42)*100</f>
        <v>1.8656133926985674E-2</v>
      </c>
      <c r="I42" s="37"/>
      <c r="J42" s="382"/>
      <c r="K42" s="375">
        <f>K37+G44+G37+G24+G19+C41+C26+C14</f>
        <v>3907562</v>
      </c>
      <c r="L42" s="383">
        <f>(K42/$K$42)*100</f>
        <v>100</v>
      </c>
    </row>
    <row r="43" spans="2:14" s="15" customFormat="1" ht="15">
      <c r="D43" s="37"/>
      <c r="E43" s="37"/>
      <c r="F43" s="147" t="s">
        <v>86</v>
      </c>
      <c r="G43" s="147">
        <v>981</v>
      </c>
      <c r="H43" s="148">
        <f>(G43/$K$42)*100</f>
        <v>2.5105167877054798E-2</v>
      </c>
      <c r="I43" s="37"/>
    </row>
    <row r="44" spans="2:14" ht="15">
      <c r="D44" s="5"/>
      <c r="E44" s="5"/>
      <c r="F44" s="144" t="s">
        <v>34</v>
      </c>
      <c r="G44" s="151">
        <f>SUM(G40:G43)</f>
        <v>1882</v>
      </c>
      <c r="H44" s="149">
        <f>(G44/$K$42)*100</f>
        <v>4.8163023389008283E-2</v>
      </c>
      <c r="I44" s="5"/>
    </row>
    <row r="45" spans="2:14" ht="18.75">
      <c r="D45" s="5"/>
      <c r="E45" s="5"/>
      <c r="F45" s="234"/>
      <c r="G45" s="234"/>
      <c r="H45" s="5"/>
      <c r="I45" s="5"/>
    </row>
    <row r="46" spans="2:14" ht="18.75">
      <c r="D46" s="5"/>
      <c r="E46" s="5"/>
      <c r="F46" s="234"/>
      <c r="G46" s="234"/>
      <c r="H46" s="5"/>
      <c r="I46" s="5"/>
    </row>
    <row r="47" spans="2:14" ht="15.75">
      <c r="D47" s="5"/>
      <c r="E47" s="5"/>
      <c r="F47" s="123"/>
      <c r="G47" s="123"/>
      <c r="H47" s="5"/>
      <c r="I47" s="5"/>
    </row>
    <row r="48" spans="2:14" ht="15.75">
      <c r="D48" s="5"/>
      <c r="E48" s="5"/>
      <c r="F48" s="123"/>
      <c r="G48" s="123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34"/>
    </row>
    <row r="60" spans="4:9" ht="18.75">
      <c r="D60" s="5"/>
      <c r="E60" s="234"/>
    </row>
    <row r="61" spans="4:9" ht="15.75">
      <c r="D61" s="5"/>
      <c r="E61" s="123"/>
    </row>
    <row r="62" spans="4:9" ht="15.75">
      <c r="D62" s="5"/>
      <c r="E62" s="123"/>
    </row>
  </sheetData>
  <mergeCells count="18">
    <mergeCell ref="J6:J7"/>
    <mergeCell ref="K6:K7"/>
    <mergeCell ref="L6:L7"/>
    <mergeCell ref="F9:H9"/>
    <mergeCell ref="J9:L9"/>
    <mergeCell ref="H6:H7"/>
    <mergeCell ref="B6:B7"/>
    <mergeCell ref="C6:C7"/>
    <mergeCell ref="D6:D7"/>
    <mergeCell ref="F6:F7"/>
    <mergeCell ref="G6:G7"/>
    <mergeCell ref="B9:D10"/>
    <mergeCell ref="F21:H21"/>
    <mergeCell ref="F26:H26"/>
    <mergeCell ref="B29:D29"/>
    <mergeCell ref="J41:L41"/>
    <mergeCell ref="B18:D18"/>
    <mergeCell ref="F39:H39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showGridLines="0" workbookViewId="0">
      <selection activeCell="H12" sqref="H12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538" t="s">
        <v>39</v>
      </c>
      <c r="C5" s="537" t="s">
        <v>415</v>
      </c>
      <c r="D5" s="537"/>
      <c r="E5" s="537" t="s">
        <v>416</v>
      </c>
      <c r="F5" s="537"/>
      <c r="G5" s="377" t="s">
        <v>162</v>
      </c>
    </row>
    <row r="6" spans="2:7" ht="16.5" customHeight="1">
      <c r="B6" s="539"/>
      <c r="C6" s="377" t="s">
        <v>40</v>
      </c>
      <c r="D6" s="377" t="s">
        <v>33</v>
      </c>
      <c r="E6" s="377" t="s">
        <v>40</v>
      </c>
      <c r="F6" s="377" t="s">
        <v>33</v>
      </c>
      <c r="G6" s="377" t="s">
        <v>368</v>
      </c>
    </row>
    <row r="7" spans="2:7" ht="15">
      <c r="B7" s="222" t="s">
        <v>9</v>
      </c>
      <c r="C7" s="223">
        <f>SUM('RESUMEN OCTUBRE'!C30)</f>
        <v>76150</v>
      </c>
      <c r="D7" s="224">
        <f>SUM(C7/$C$13)</f>
        <v>0.24478997566565835</v>
      </c>
      <c r="E7" s="223">
        <f>SUM('RESUMEN OCTUBRE'!E30)</f>
        <v>71328</v>
      </c>
      <c r="F7" s="224">
        <f t="shared" ref="F7:F12" si="0">SUM(E7/$E$13)</f>
        <v>0.20875612047494593</v>
      </c>
      <c r="G7" s="161">
        <f>(E7/C7)-100%</f>
        <v>-6.3322390019697972E-2</v>
      </c>
    </row>
    <row r="8" spans="2:7" ht="15">
      <c r="B8" s="225" t="s">
        <v>11</v>
      </c>
      <c r="C8" s="223">
        <f>SUM('RESUMEN OCTUBRE'!C31)</f>
        <v>103432</v>
      </c>
      <c r="D8" s="224">
        <f t="shared" ref="D8:D12" si="1">SUM(C8/$C$13)</f>
        <v>0.33249004285030043</v>
      </c>
      <c r="E8" s="223">
        <f>SUM('RESUMEN OCTUBRE'!E31)</f>
        <v>117915</v>
      </c>
      <c r="F8" s="224">
        <f t="shared" si="0"/>
        <v>0.34510259569598545</v>
      </c>
      <c r="G8" s="161">
        <f t="shared" ref="G8:G13" si="2">(E8/C8)-100%</f>
        <v>0.14002436383324302</v>
      </c>
    </row>
    <row r="9" spans="2:7" ht="15">
      <c r="B9" s="225" t="s">
        <v>153</v>
      </c>
      <c r="C9" s="223">
        <f>SUM('RESUMEN OCTUBRE'!C32)</f>
        <v>35906</v>
      </c>
      <c r="D9" s="224">
        <f t="shared" si="1"/>
        <v>0.11542257211098003</v>
      </c>
      <c r="E9" s="223">
        <f>SUM('RESUMEN OCTUBRE'!E32)</f>
        <v>37060</v>
      </c>
      <c r="F9" s="224">
        <f t="shared" si="0"/>
        <v>0.10846374249665623</v>
      </c>
      <c r="G9" s="161">
        <f t="shared" si="2"/>
        <v>3.2139475296607767E-2</v>
      </c>
    </row>
    <row r="10" spans="2:7" ht="15">
      <c r="B10" s="225" t="s">
        <v>160</v>
      </c>
      <c r="C10" s="223">
        <f>SUM('RESUMEN OCTUBRE'!C26)</f>
        <v>70340</v>
      </c>
      <c r="D10" s="224">
        <f t="shared" si="1"/>
        <v>0.22611328809353132</v>
      </c>
      <c r="E10" s="223">
        <f>SUM('RESUMEN OCTUBRE'!D26)</f>
        <v>79004</v>
      </c>
      <c r="F10" s="224">
        <f t="shared" si="0"/>
        <v>0.23122151948747516</v>
      </c>
      <c r="G10" s="161">
        <f t="shared" si="2"/>
        <v>0.12317315894228043</v>
      </c>
    </row>
    <row r="11" spans="2:7" ht="15">
      <c r="B11" s="225" t="s">
        <v>10</v>
      </c>
      <c r="C11" s="223">
        <f>SUM('RESUMEN OCTUBRE'!C33)</f>
        <v>21432</v>
      </c>
      <c r="D11" s="224">
        <f t="shared" si="1"/>
        <v>6.8894796565546812E-2</v>
      </c>
      <c r="E11" s="223">
        <f>SUM('RESUMEN OCTUBRE'!E33)</f>
        <v>30610</v>
      </c>
      <c r="F11" s="224">
        <f t="shared" si="0"/>
        <v>8.9586485640114608E-2</v>
      </c>
      <c r="G11" s="161">
        <f t="shared" si="2"/>
        <v>0.42823814856289655</v>
      </c>
    </row>
    <row r="12" spans="2:7" ht="15">
      <c r="B12" s="225" t="s">
        <v>12</v>
      </c>
      <c r="C12" s="223">
        <f>SUM('RESUMEN OCTUBRE'!C34)</f>
        <v>3823</v>
      </c>
      <c r="D12" s="224">
        <f t="shared" si="1"/>
        <v>1.2289324713983085E-2</v>
      </c>
      <c r="E12" s="223">
        <f>SUM('RESUMEN OCTUBRE'!E34)</f>
        <v>5764</v>
      </c>
      <c r="F12" s="224">
        <f t="shared" si="0"/>
        <v>1.6869536204822629E-2</v>
      </c>
      <c r="G12" s="161">
        <f t="shared" si="2"/>
        <v>0.50771645304734503</v>
      </c>
    </row>
    <row r="13" spans="2:7" ht="16.5" customHeight="1">
      <c r="B13" s="384" t="s">
        <v>18</v>
      </c>
      <c r="C13" s="385">
        <f>SUM(C7:C12)</f>
        <v>311083</v>
      </c>
      <c r="D13" s="386">
        <f>SUM(D7:D12)</f>
        <v>1</v>
      </c>
      <c r="E13" s="385">
        <f>SUM(E7:E12)</f>
        <v>341681</v>
      </c>
      <c r="F13" s="386">
        <f>SUM(F7:F12)</f>
        <v>1</v>
      </c>
      <c r="G13" s="386">
        <f t="shared" si="2"/>
        <v>9.8359601778303496E-2</v>
      </c>
    </row>
    <row r="14" spans="2:7">
      <c r="B14" s="5"/>
      <c r="C14" s="5"/>
      <c r="D14" s="5"/>
      <c r="E14" s="5"/>
      <c r="F14" s="5"/>
    </row>
    <row r="30" spans="2:7" ht="15">
      <c r="B30" s="538" t="s">
        <v>39</v>
      </c>
      <c r="C30" s="501" t="s">
        <v>417</v>
      </c>
      <c r="D30" s="501"/>
      <c r="E30" s="501" t="s">
        <v>418</v>
      </c>
      <c r="F30" s="501"/>
      <c r="G30" s="444" t="s">
        <v>162</v>
      </c>
    </row>
    <row r="31" spans="2:7" ht="15">
      <c r="B31" s="540"/>
      <c r="C31" s="444" t="s">
        <v>40</v>
      </c>
      <c r="D31" s="444" t="s">
        <v>33</v>
      </c>
      <c r="E31" s="444" t="s">
        <v>40</v>
      </c>
      <c r="F31" s="444" t="s">
        <v>33</v>
      </c>
      <c r="G31" s="444" t="s">
        <v>368</v>
      </c>
    </row>
    <row r="32" spans="2:7" ht="15">
      <c r="B32" s="254" t="s">
        <v>9</v>
      </c>
      <c r="C32" s="223">
        <f>SUM('RESUMEN ENERO-OCTUBRE'!C30)</f>
        <v>828624</v>
      </c>
      <c r="D32" s="224">
        <f>SUM(C32/$C$38)</f>
        <v>0.22694274038431253</v>
      </c>
      <c r="E32" s="223">
        <f>SUM('RESUMEN ENERO-OCTUBRE'!E30)</f>
        <v>765033</v>
      </c>
      <c r="F32" s="224">
        <f>SUM(E32/$E$38)</f>
        <v>0.19578269007631868</v>
      </c>
      <c r="G32" s="161">
        <f>(E32/C32)-100%</f>
        <v>-7.6742889416671511E-2</v>
      </c>
    </row>
    <row r="33" spans="2:10" ht="15">
      <c r="B33" s="255" t="s">
        <v>11</v>
      </c>
      <c r="C33" s="223">
        <f>SUM('RESUMEN ENERO-OCTUBRE'!C31)</f>
        <v>1291159</v>
      </c>
      <c r="D33" s="224">
        <f t="shared" ref="D33:D37" si="3">SUM(C33/$C$38)</f>
        <v>0.35362137921647041</v>
      </c>
      <c r="E33" s="223">
        <f>SUM('RESUMEN ENERO-OCTUBRE'!E31)</f>
        <v>1492618</v>
      </c>
      <c r="F33" s="224">
        <f t="shared" ref="F33:F37" si="4">SUM(E33/$E$38)</f>
        <v>0.38198191097159817</v>
      </c>
      <c r="G33" s="161">
        <f>(E33/C33)-100%</f>
        <v>0.15602958272373901</v>
      </c>
    </row>
    <row r="34" spans="2:10" ht="15">
      <c r="B34" s="255" t="s">
        <v>319</v>
      </c>
      <c r="C34" s="223">
        <f>SUM('RESUMEN ENERO-OCTUBRE'!C32)</f>
        <v>573086</v>
      </c>
      <c r="D34" s="224">
        <f t="shared" si="3"/>
        <v>0.15695623988188145</v>
      </c>
      <c r="E34" s="223">
        <f>SUM('RESUMEN ENERO-OCTUBRE'!E32)</f>
        <v>602437</v>
      </c>
      <c r="F34" s="224">
        <f t="shared" si="4"/>
        <v>0.15417208991181713</v>
      </c>
      <c r="G34" s="161">
        <f t="shared" ref="G34:G38" si="5">(E34/C34)-100%</f>
        <v>5.1215698865440862E-2</v>
      </c>
    </row>
    <row r="35" spans="2:10" ht="15">
      <c r="B35" s="255" t="s">
        <v>320</v>
      </c>
      <c r="C35" s="223">
        <f>SUM('RESUMEN ENERO-OCTUBRE'!C26)</f>
        <v>716374</v>
      </c>
      <c r="D35" s="224">
        <f t="shared" si="3"/>
        <v>0.19619981885640714</v>
      </c>
      <c r="E35" s="223">
        <f>SUM('RESUMEN ENERO-OCTUBRE'!D26)</f>
        <v>714038</v>
      </c>
      <c r="F35" s="224">
        <f t="shared" si="4"/>
        <v>0.18273235331902604</v>
      </c>
      <c r="G35" s="161">
        <f t="shared" si="5"/>
        <v>-3.260866530611084E-3</v>
      </c>
    </row>
    <row r="36" spans="2:10" ht="15">
      <c r="B36" s="255" t="s">
        <v>10</v>
      </c>
      <c r="C36" s="223">
        <f>SUM('RESUMEN ENERO-OCTUBRE'!C33)</f>
        <v>208653</v>
      </c>
      <c r="D36" s="224">
        <f t="shared" si="3"/>
        <v>5.7145682009461428E-2</v>
      </c>
      <c r="E36" s="223">
        <f>SUM('RESUMEN ENERO-OCTUBRE'!E33)</f>
        <v>281348</v>
      </c>
      <c r="F36" s="224">
        <f t="shared" si="4"/>
        <v>7.2000904912065372E-2</v>
      </c>
      <c r="G36" s="161">
        <f t="shared" si="5"/>
        <v>0.34840141287208914</v>
      </c>
    </row>
    <row r="37" spans="2:10" ht="15">
      <c r="B37" s="255" t="s">
        <v>12</v>
      </c>
      <c r="C37" s="223">
        <f>SUM('RESUMEN ENERO-OCTUBRE'!C34)</f>
        <v>33351</v>
      </c>
      <c r="D37" s="224">
        <f t="shared" si="3"/>
        <v>9.1341396514670187E-3</v>
      </c>
      <c r="E37" s="223">
        <f>SUM('RESUMEN ENERO-OCTUBRE'!E34)</f>
        <v>52088</v>
      </c>
      <c r="F37" s="224">
        <f t="shared" si="4"/>
        <v>1.3330050809174621E-2</v>
      </c>
      <c r="G37" s="161">
        <f t="shared" si="5"/>
        <v>0.56181223951305803</v>
      </c>
    </row>
    <row r="38" spans="2:10" ht="15">
      <c r="B38" s="448" t="s">
        <v>18</v>
      </c>
      <c r="C38" s="385">
        <f>SUM(C32:C37)</f>
        <v>3651247</v>
      </c>
      <c r="D38" s="386">
        <f>SUM(D32:D37)</f>
        <v>1</v>
      </c>
      <c r="E38" s="385">
        <f>SUM(E32:E37)</f>
        <v>3907562</v>
      </c>
      <c r="F38" s="386">
        <f>SUM(F32:F37)</f>
        <v>1</v>
      </c>
      <c r="G38" s="386">
        <f t="shared" si="5"/>
        <v>7.019930451158185E-2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5"/>
  <sheetViews>
    <sheetView showGridLines="0" workbookViewId="0">
      <selection activeCell="O33" sqref="O33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8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369</v>
      </c>
      <c r="K4" s="50"/>
      <c r="L4" s="50"/>
      <c r="M4" s="50"/>
      <c r="N4" s="50"/>
      <c r="O4" s="50"/>
    </row>
    <row r="7" spans="2:16" ht="15">
      <c r="B7" s="544" t="s">
        <v>61</v>
      </c>
      <c r="C7" s="546" t="s">
        <v>9</v>
      </c>
      <c r="D7" s="547"/>
      <c r="E7" s="546" t="s">
        <v>139</v>
      </c>
      <c r="F7" s="547"/>
      <c r="G7" s="546" t="s">
        <v>153</v>
      </c>
      <c r="H7" s="547"/>
      <c r="I7" s="546" t="s">
        <v>10</v>
      </c>
      <c r="J7" s="547"/>
      <c r="K7" s="546" t="s">
        <v>160</v>
      </c>
      <c r="L7" s="547"/>
      <c r="M7" s="497" t="s">
        <v>301</v>
      </c>
      <c r="N7" s="548"/>
      <c r="O7" s="542" t="s">
        <v>6</v>
      </c>
      <c r="P7" s="543"/>
    </row>
    <row r="8" spans="2:16" ht="15">
      <c r="B8" s="545"/>
      <c r="C8" s="387" t="s">
        <v>48</v>
      </c>
      <c r="D8" s="387" t="s">
        <v>33</v>
      </c>
      <c r="E8" s="387" t="s">
        <v>48</v>
      </c>
      <c r="F8" s="387" t="s">
        <v>33</v>
      </c>
      <c r="G8" s="387" t="s">
        <v>48</v>
      </c>
      <c r="H8" s="387" t="s">
        <v>33</v>
      </c>
      <c r="I8" s="387" t="s">
        <v>48</v>
      </c>
      <c r="J8" s="387" t="s">
        <v>33</v>
      </c>
      <c r="K8" s="387" t="s">
        <v>48</v>
      </c>
      <c r="L8" s="387" t="s">
        <v>33</v>
      </c>
      <c r="M8" s="387" t="s">
        <v>48</v>
      </c>
      <c r="N8" s="387" t="s">
        <v>33</v>
      </c>
      <c r="O8" s="387" t="s">
        <v>48</v>
      </c>
      <c r="P8" s="388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56" t="s">
        <v>66</v>
      </c>
      <c r="C10" s="257">
        <v>70807</v>
      </c>
      <c r="D10" s="258">
        <f t="shared" ref="D10:D15" si="0">C10/$O10*100</f>
        <v>18.991460052140887</v>
      </c>
      <c r="E10" s="257">
        <v>131554</v>
      </c>
      <c r="F10" s="258">
        <f t="shared" ref="F10:F15" si="1">E10/$O10*100</f>
        <v>35.284682809599929</v>
      </c>
      <c r="G10" s="257">
        <v>93591</v>
      </c>
      <c r="H10" s="258">
        <f t="shared" ref="H10:H15" si="2">G10/$O10*100</f>
        <v>25.102457917153924</v>
      </c>
      <c r="I10" s="257">
        <v>27278</v>
      </c>
      <c r="J10" s="258">
        <f t="shared" ref="J10:J15" si="3">I10/$O10*100</f>
        <v>7.3163535710070917</v>
      </c>
      <c r="K10" s="257">
        <v>45956</v>
      </c>
      <c r="L10" s="258">
        <f t="shared" ref="L10:L15" si="4">K10/$O10*100</f>
        <v>12.326062933836861</v>
      </c>
      <c r="M10" s="257">
        <v>3650</v>
      </c>
      <c r="N10" s="258">
        <f t="shared" ref="N10:N15" si="5">M10/$O10*100</f>
        <v>0.97898271626130529</v>
      </c>
      <c r="O10" s="257">
        <f t="shared" ref="O10:P12" si="6">SUM(C10+E10+G10+I10+K10+M10)</f>
        <v>372836</v>
      </c>
      <c r="P10" s="259">
        <f t="shared" si="6"/>
        <v>99.999999999999986</v>
      </c>
    </row>
    <row r="11" spans="2:16" ht="15">
      <c r="B11" s="260" t="s">
        <v>67</v>
      </c>
      <c r="C11" s="261">
        <v>64591</v>
      </c>
      <c r="D11" s="258">
        <f t="shared" si="0"/>
        <v>18.048077164883495</v>
      </c>
      <c r="E11" s="261">
        <v>138390</v>
      </c>
      <c r="F11" s="258">
        <f t="shared" si="1"/>
        <v>38.669062235423304</v>
      </c>
      <c r="G11" s="261">
        <v>94121</v>
      </c>
      <c r="H11" s="258">
        <f t="shared" si="2"/>
        <v>26.299377170751338</v>
      </c>
      <c r="I11" s="261">
        <v>22562</v>
      </c>
      <c r="J11" s="258">
        <f t="shared" si="3"/>
        <v>6.304294979085344</v>
      </c>
      <c r="K11" s="261">
        <v>35202</v>
      </c>
      <c r="L11" s="258">
        <f t="shared" si="4"/>
        <v>9.836175509873339</v>
      </c>
      <c r="M11" s="261">
        <v>3017</v>
      </c>
      <c r="N11" s="258">
        <f t="shared" si="5"/>
        <v>0.84301293998317894</v>
      </c>
      <c r="O11" s="257">
        <f t="shared" si="6"/>
        <v>357883</v>
      </c>
      <c r="P11" s="259">
        <f t="shared" si="6"/>
        <v>100</v>
      </c>
    </row>
    <row r="12" spans="2:16" ht="15">
      <c r="B12" s="260" t="s">
        <v>68</v>
      </c>
      <c r="C12" s="261">
        <v>65914</v>
      </c>
      <c r="D12" s="258">
        <f t="shared" si="0"/>
        <v>16.482332142223065</v>
      </c>
      <c r="E12" s="257">
        <v>162995</v>
      </c>
      <c r="F12" s="258">
        <f t="shared" si="1"/>
        <v>40.758226287611869</v>
      </c>
      <c r="G12" s="257">
        <v>100726</v>
      </c>
      <c r="H12" s="258">
        <f t="shared" si="2"/>
        <v>25.187356060284017</v>
      </c>
      <c r="I12" s="257">
        <v>19688</v>
      </c>
      <c r="J12" s="258">
        <f t="shared" si="3"/>
        <v>4.9231446311267373</v>
      </c>
      <c r="K12" s="257">
        <v>47349</v>
      </c>
      <c r="L12" s="258">
        <f t="shared" si="4"/>
        <v>11.840002800651153</v>
      </c>
      <c r="M12" s="257">
        <v>3235</v>
      </c>
      <c r="N12" s="258">
        <f t="shared" si="5"/>
        <v>0.80893807810315899</v>
      </c>
      <c r="O12" s="257">
        <f t="shared" si="6"/>
        <v>399907</v>
      </c>
      <c r="P12" s="259">
        <f t="shared" si="6"/>
        <v>99.999999999999986</v>
      </c>
    </row>
    <row r="13" spans="2:16" ht="15">
      <c r="B13" s="260" t="s">
        <v>69</v>
      </c>
      <c r="C13" s="261">
        <v>70577</v>
      </c>
      <c r="D13" s="258">
        <f t="shared" si="0"/>
        <v>17.763934508752723</v>
      </c>
      <c r="E13" s="257">
        <v>161463</v>
      </c>
      <c r="F13" s="258">
        <f t="shared" si="1"/>
        <v>40.639559028957599</v>
      </c>
      <c r="G13" s="257">
        <v>79930</v>
      </c>
      <c r="H13" s="258">
        <f t="shared" si="2"/>
        <v>20.118045330413661</v>
      </c>
      <c r="I13" s="257">
        <v>22668</v>
      </c>
      <c r="J13" s="258">
        <f t="shared" si="3"/>
        <v>5.705440404726847</v>
      </c>
      <c r="K13" s="257">
        <v>59055</v>
      </c>
      <c r="L13" s="258">
        <f t="shared" si="4"/>
        <v>14.86389549590365</v>
      </c>
      <c r="M13" s="257">
        <v>3612</v>
      </c>
      <c r="N13" s="258">
        <f t="shared" si="5"/>
        <v>0.9091252312455167</v>
      </c>
      <c r="O13" s="257">
        <f t="shared" ref="O13" si="7">SUM(C13+E13+G13+I13+K13+M13)</f>
        <v>397305</v>
      </c>
      <c r="P13" s="259">
        <f t="shared" ref="P13" si="8">SUM(D13+F13+H13+J13+L13+N13)</f>
        <v>99.999999999999986</v>
      </c>
    </row>
    <row r="14" spans="2:16" ht="15">
      <c r="B14" s="260" t="s">
        <v>70</v>
      </c>
      <c r="C14" s="261">
        <v>82553</v>
      </c>
      <c r="D14" s="258">
        <f t="shared" si="0"/>
        <v>18.680149978842756</v>
      </c>
      <c r="E14" s="257">
        <v>167599</v>
      </c>
      <c r="F14" s="258">
        <f t="shared" si="1"/>
        <v>37.924417723208933</v>
      </c>
      <c r="G14" s="257">
        <v>50596</v>
      </c>
      <c r="H14" s="258">
        <f t="shared" si="2"/>
        <v>11.448897899888896</v>
      </c>
      <c r="I14" s="257">
        <v>37314</v>
      </c>
      <c r="J14" s="258">
        <f t="shared" si="3"/>
        <v>8.4434377467873798</v>
      </c>
      <c r="K14" s="257">
        <v>96401</v>
      </c>
      <c r="L14" s="258">
        <f t="shared" si="4"/>
        <v>21.813685003699689</v>
      </c>
      <c r="M14" s="257">
        <v>7466</v>
      </c>
      <c r="N14" s="258">
        <f t="shared" si="5"/>
        <v>1.6894116475723475</v>
      </c>
      <c r="O14" s="257">
        <f t="shared" ref="O14" si="9">SUM(C14+E14+G14+I14+K14+M14)</f>
        <v>441929</v>
      </c>
      <c r="P14" s="259">
        <f t="shared" ref="P14" si="10">SUM(D14+F14+H14+J14+L14+N14)</f>
        <v>100</v>
      </c>
    </row>
    <row r="15" spans="2:16" ht="15">
      <c r="B15" s="260" t="s">
        <v>71</v>
      </c>
      <c r="C15" s="261">
        <v>78682</v>
      </c>
      <c r="D15" s="258">
        <f t="shared" si="0"/>
        <v>19.358870580825165</v>
      </c>
      <c r="E15" s="257">
        <v>180943</v>
      </c>
      <c r="F15" s="258">
        <f t="shared" si="1"/>
        <v>44.519103727742667</v>
      </c>
      <c r="G15" s="257">
        <v>36442</v>
      </c>
      <c r="H15" s="258">
        <f t="shared" si="2"/>
        <v>8.9661671247099815</v>
      </c>
      <c r="I15" s="257">
        <v>26506</v>
      </c>
      <c r="J15" s="258">
        <f t="shared" si="3"/>
        <v>6.521519834464705</v>
      </c>
      <c r="K15" s="257">
        <v>78566</v>
      </c>
      <c r="L15" s="258">
        <f t="shared" si="4"/>
        <v>19.330330012621822</v>
      </c>
      <c r="M15" s="257">
        <v>5300</v>
      </c>
      <c r="N15" s="258">
        <f t="shared" si="5"/>
        <v>1.3040087196356649</v>
      </c>
      <c r="O15" s="257">
        <f t="shared" ref="O15" si="11">SUM(C15+E15+G15+I15+K15+M15)</f>
        <v>406439</v>
      </c>
      <c r="P15" s="259">
        <f t="shared" ref="P15" si="12">SUM(D15+F15+H15+J15+L15+N15)</f>
        <v>100.00000000000001</v>
      </c>
    </row>
    <row r="16" spans="2:16" ht="15">
      <c r="B16" s="260" t="s">
        <v>72</v>
      </c>
      <c r="C16" s="261">
        <v>87348</v>
      </c>
      <c r="D16" s="258">
        <f t="shared" ref="D16:D18" si="13">C16/$O16*100</f>
        <v>18.706391800266413</v>
      </c>
      <c r="E16" s="257">
        <v>193714</v>
      </c>
      <c r="F16" s="258">
        <f t="shared" ref="F16:F18" si="14">E16/$O16*100</f>
        <v>41.485666314017585</v>
      </c>
      <c r="G16" s="257">
        <v>42339</v>
      </c>
      <c r="H16" s="258">
        <f t="shared" ref="H16:H18" si="15">G16/$O16*100</f>
        <v>9.0672931541818897</v>
      </c>
      <c r="I16" s="257">
        <v>34835</v>
      </c>
      <c r="J16" s="258">
        <f t="shared" ref="J16:J18" si="16">I16/$O16*100</f>
        <v>7.4602413147671447</v>
      </c>
      <c r="K16" s="257">
        <v>103934</v>
      </c>
      <c r="L16" s="258">
        <f t="shared" ref="L16:L18" si="17">K16/$O16*100</f>
        <v>22.25843894959117</v>
      </c>
      <c r="M16" s="257">
        <v>4772</v>
      </c>
      <c r="N16" s="258">
        <f t="shared" ref="N16:N18" si="18">M16/$O16*100</f>
        <v>1.0219684671757949</v>
      </c>
      <c r="O16" s="257">
        <f t="shared" ref="O16:O18" si="19">SUM(C16+E16+G16+I16+K16+M16)</f>
        <v>466942</v>
      </c>
      <c r="P16" s="259">
        <f t="shared" ref="P16:P17" si="20">SUM(D16+F16+H16+J16+L16+N16)</f>
        <v>99.999999999999986</v>
      </c>
    </row>
    <row r="17" spans="2:16" ht="15">
      <c r="B17" s="260" t="s">
        <v>52</v>
      </c>
      <c r="C17" s="261">
        <v>95966</v>
      </c>
      <c r="D17" s="258">
        <f t="shared" si="13"/>
        <v>23.129799326105925</v>
      </c>
      <c r="E17" s="261">
        <v>146847</v>
      </c>
      <c r="F17" s="258">
        <f t="shared" si="14"/>
        <v>35.393177184009716</v>
      </c>
      <c r="G17" s="261">
        <v>39586</v>
      </c>
      <c r="H17" s="258">
        <f t="shared" si="15"/>
        <v>9.5410482475379723</v>
      </c>
      <c r="I17" s="261">
        <v>29690</v>
      </c>
      <c r="J17" s="258">
        <f t="shared" si="16"/>
        <v>7.1559066960390645</v>
      </c>
      <c r="K17" s="261">
        <v>97872</v>
      </c>
      <c r="L17" s="258">
        <f t="shared" si="17"/>
        <v>23.589184915956057</v>
      </c>
      <c r="M17" s="261">
        <v>4941</v>
      </c>
      <c r="N17" s="258">
        <f t="shared" si="18"/>
        <v>1.1908836303512635</v>
      </c>
      <c r="O17" s="261">
        <f t="shared" si="19"/>
        <v>414902</v>
      </c>
      <c r="P17" s="259">
        <f t="shared" si="20"/>
        <v>100</v>
      </c>
    </row>
    <row r="18" spans="2:16" ht="15">
      <c r="B18" s="260" t="s">
        <v>53</v>
      </c>
      <c r="C18" s="261">
        <v>77267</v>
      </c>
      <c r="D18" s="258">
        <f t="shared" si="13"/>
        <v>25.10804645510142</v>
      </c>
      <c r="E18" s="261">
        <v>91198</v>
      </c>
      <c r="F18" s="258">
        <f t="shared" si="14"/>
        <v>29.634949210042311</v>
      </c>
      <c r="G18" s="261">
        <v>28046</v>
      </c>
      <c r="H18" s="258">
        <f t="shared" si="15"/>
        <v>9.1135966309003109</v>
      </c>
      <c r="I18" s="261">
        <v>30197</v>
      </c>
      <c r="J18" s="258">
        <f t="shared" si="16"/>
        <v>9.8125678336766988</v>
      </c>
      <c r="K18" s="261">
        <v>70699</v>
      </c>
      <c r="L18" s="258">
        <f t="shared" si="17"/>
        <v>22.973763396135674</v>
      </c>
      <c r="M18" s="261">
        <v>10331</v>
      </c>
      <c r="N18" s="258">
        <f t="shared" si="18"/>
        <v>3.3570764741435895</v>
      </c>
      <c r="O18" s="261">
        <f t="shared" si="19"/>
        <v>307738</v>
      </c>
      <c r="P18" s="259">
        <f>SUM(D18+F18+H18+J18+L18+N18)</f>
        <v>100</v>
      </c>
    </row>
    <row r="19" spans="2:16" ht="15">
      <c r="B19" s="260" t="s">
        <v>44</v>
      </c>
      <c r="C19" s="261">
        <v>71328</v>
      </c>
      <c r="D19" s="258">
        <f t="shared" ref="D19" si="21">C19/$O19*100</f>
        <v>20.875612047494592</v>
      </c>
      <c r="E19" s="261">
        <v>117915</v>
      </c>
      <c r="F19" s="258">
        <f t="shared" ref="F19" si="22">E19/$O19*100</f>
        <v>34.510259569598546</v>
      </c>
      <c r="G19" s="261">
        <v>37060</v>
      </c>
      <c r="H19" s="258">
        <f t="shared" ref="H19" si="23">G19/$O19*100</f>
        <v>10.846374249665622</v>
      </c>
      <c r="I19" s="261">
        <v>30610</v>
      </c>
      <c r="J19" s="258">
        <f t="shared" ref="J19" si="24">I19/$O19*100</f>
        <v>8.9586485640114599</v>
      </c>
      <c r="K19" s="261">
        <v>79004</v>
      </c>
      <c r="L19" s="258">
        <f t="shared" ref="L19" si="25">K19/$O19*100</f>
        <v>23.122151948747515</v>
      </c>
      <c r="M19" s="261">
        <v>5764</v>
      </c>
      <c r="N19" s="258">
        <f t="shared" ref="N19" si="26">M19/$O19*100</f>
        <v>1.6869536204822628</v>
      </c>
      <c r="O19" s="261">
        <f>SUM(C19+E19+G19+I19+K19+M19)</f>
        <v>341681</v>
      </c>
      <c r="P19" s="259">
        <f>SUM(D19+F19+H19+J19+L19+N19)</f>
        <v>99.999999999999986</v>
      </c>
    </row>
    <row r="20" spans="2:16" ht="15">
      <c r="B20" s="260" t="s">
        <v>45</v>
      </c>
      <c r="C20" s="261"/>
      <c r="D20" s="262"/>
      <c r="E20" s="261"/>
      <c r="F20" s="262"/>
      <c r="G20" s="261"/>
      <c r="H20" s="262"/>
      <c r="I20" s="261"/>
      <c r="J20" s="262"/>
      <c r="K20" s="261"/>
      <c r="L20" s="262"/>
      <c r="M20" s="261"/>
      <c r="N20" s="262"/>
      <c r="O20" s="261"/>
      <c r="P20" s="263"/>
    </row>
    <row r="21" spans="2:16" ht="15">
      <c r="B21" s="264" t="s">
        <v>51</v>
      </c>
      <c r="C21" s="265"/>
      <c r="D21" s="266"/>
      <c r="E21" s="265"/>
      <c r="F21" s="266"/>
      <c r="G21" s="265"/>
      <c r="H21" s="266"/>
      <c r="I21" s="265"/>
      <c r="J21" s="266"/>
      <c r="K21" s="265"/>
      <c r="L21" s="266"/>
      <c r="M21" s="267"/>
      <c r="N21" s="266"/>
      <c r="O21" s="265"/>
      <c r="P21" s="268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95" t="s">
        <v>125</v>
      </c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  <c r="N23" s="541"/>
      <c r="O23" s="541"/>
      <c r="P23" s="541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69" t="s">
        <v>126</v>
      </c>
      <c r="C25" s="349">
        <f>SUM(C10:C11)</f>
        <v>135398</v>
      </c>
      <c r="D25" s="258">
        <f t="shared" ref="D25:D30" si="27">C25/$O25*100</f>
        <v>18.529421022308163</v>
      </c>
      <c r="E25" s="349">
        <f>SUM(E10:E11)</f>
        <v>269944</v>
      </c>
      <c r="F25" s="258">
        <f t="shared" ref="F25:F30" si="28">E25/$O25*100</f>
        <v>36.942244556388978</v>
      </c>
      <c r="G25" s="349">
        <f>SUM(G10:G11)</f>
        <v>187712</v>
      </c>
      <c r="H25" s="258">
        <f t="shared" ref="H25:H30" si="29">G25/$O25*100</f>
        <v>25.688671021281777</v>
      </c>
      <c r="I25" s="349">
        <f>SUM(I10:I11)</f>
        <v>49840</v>
      </c>
      <c r="J25" s="258">
        <f t="shared" ref="J25:J30" si="30">I25/$O25*100</f>
        <v>6.82067935827589</v>
      </c>
      <c r="K25" s="349">
        <f>SUM(K10:K11)</f>
        <v>81158</v>
      </c>
      <c r="L25" s="258">
        <f t="shared" ref="L25:L30" si="31">K25/$O25*100</f>
        <v>11.106595011214981</v>
      </c>
      <c r="M25" s="349">
        <f>SUM(M10:M11)</f>
        <v>6667</v>
      </c>
      <c r="N25" s="258">
        <f t="shared" ref="N25:N30" si="32">M25/$O25*100</f>
        <v>0.91238903053020382</v>
      </c>
      <c r="O25" s="257">
        <f t="shared" ref="O25:P27" si="33">SUM(C25+E25+G25+I25+K25+M25)</f>
        <v>730719</v>
      </c>
      <c r="P25" s="259">
        <f t="shared" si="33"/>
        <v>100</v>
      </c>
    </row>
    <row r="26" spans="2:16" ht="15">
      <c r="B26" s="269" t="s">
        <v>127</v>
      </c>
      <c r="C26" s="349">
        <f>SUM(C10:C12)</f>
        <v>201312</v>
      </c>
      <c r="D26" s="258">
        <f t="shared" si="27"/>
        <v>17.80535738608523</v>
      </c>
      <c r="E26" s="349">
        <f>SUM(E10:E12)</f>
        <v>432939</v>
      </c>
      <c r="F26" s="258">
        <f t="shared" si="28"/>
        <v>38.291972765529891</v>
      </c>
      <c r="G26" s="349">
        <f>SUM(G10:G12)</f>
        <v>288438</v>
      </c>
      <c r="H26" s="258">
        <f t="shared" si="29"/>
        <v>25.511353887138625</v>
      </c>
      <c r="I26" s="349">
        <f>SUM(I10:I12)</f>
        <v>69528</v>
      </c>
      <c r="J26" s="258">
        <f t="shared" si="30"/>
        <v>6.1495136322709723</v>
      </c>
      <c r="K26" s="349">
        <f>SUM(K10:K12)</f>
        <v>128507</v>
      </c>
      <c r="L26" s="258">
        <f t="shared" si="31"/>
        <v>11.366004319730839</v>
      </c>
      <c r="M26" s="349">
        <f>SUM(M10:M12)</f>
        <v>9902</v>
      </c>
      <c r="N26" s="258">
        <f t="shared" si="32"/>
        <v>0.87579800924443629</v>
      </c>
      <c r="O26" s="257">
        <f t="shared" si="33"/>
        <v>1130626</v>
      </c>
      <c r="P26" s="259">
        <f t="shared" si="33"/>
        <v>99.999999999999986</v>
      </c>
    </row>
    <row r="27" spans="2:16" ht="15">
      <c r="B27" s="269" t="s">
        <v>128</v>
      </c>
      <c r="C27" s="349">
        <f>SUM(C10:C13)</f>
        <v>271889</v>
      </c>
      <c r="D27" s="258">
        <f t="shared" si="27"/>
        <v>17.794586273856609</v>
      </c>
      <c r="E27" s="349">
        <f>SUM(E10:E13)</f>
        <v>594402</v>
      </c>
      <c r="F27" s="258">
        <f t="shared" si="28"/>
        <v>38.902411169090747</v>
      </c>
      <c r="G27" s="349">
        <f>SUM(G10:G13)</f>
        <v>368368</v>
      </c>
      <c r="H27" s="258">
        <f t="shared" si="29"/>
        <v>24.108942092280344</v>
      </c>
      <c r="I27" s="349">
        <f>SUM(I10:I13)</f>
        <v>92196</v>
      </c>
      <c r="J27" s="258">
        <f t="shared" si="30"/>
        <v>6.0340421131582511</v>
      </c>
      <c r="K27" s="349">
        <f>SUM(K10:K13)</f>
        <v>187562</v>
      </c>
      <c r="L27" s="258">
        <f t="shared" si="31"/>
        <v>12.275554328042301</v>
      </c>
      <c r="M27" s="349">
        <f>SUM(M10:M13)</f>
        <v>13514</v>
      </c>
      <c r="N27" s="258">
        <f t="shared" si="32"/>
        <v>0.88446402357174503</v>
      </c>
      <c r="O27" s="257">
        <f t="shared" si="33"/>
        <v>1527931</v>
      </c>
      <c r="P27" s="259">
        <f t="shared" si="33"/>
        <v>100.00000000000001</v>
      </c>
    </row>
    <row r="28" spans="2:16" ht="15">
      <c r="B28" s="269" t="s">
        <v>129</v>
      </c>
      <c r="C28" s="349">
        <f>SUM(C10:C14)</f>
        <v>354442</v>
      </c>
      <c r="D28" s="258">
        <f t="shared" si="27"/>
        <v>17.993258404150549</v>
      </c>
      <c r="E28" s="349">
        <f>SUM(E10:E14)</f>
        <v>762001</v>
      </c>
      <c r="F28" s="258">
        <f t="shared" si="28"/>
        <v>38.683002852994633</v>
      </c>
      <c r="G28" s="349">
        <f>SUM(G10:G14)</f>
        <v>418964</v>
      </c>
      <c r="H28" s="258">
        <f t="shared" si="29"/>
        <v>21.268719604438893</v>
      </c>
      <c r="I28" s="349">
        <f>SUM(I10:I14)</f>
        <v>129510</v>
      </c>
      <c r="J28" s="258">
        <f t="shared" si="30"/>
        <v>6.5745789040845546</v>
      </c>
      <c r="K28" s="349">
        <f>SUM(K10:K14)</f>
        <v>283963</v>
      </c>
      <c r="L28" s="258">
        <f t="shared" si="31"/>
        <v>14.415389926187647</v>
      </c>
      <c r="M28" s="349">
        <f>SUM(M10:M14)</f>
        <v>20980</v>
      </c>
      <c r="N28" s="258">
        <f t="shared" si="32"/>
        <v>1.0650503081437259</v>
      </c>
      <c r="O28" s="257">
        <f>SUM(C28+E28+G28+I28+K28+M28)</f>
        <v>1969860</v>
      </c>
      <c r="P28" s="259">
        <f t="shared" ref="P28" si="34">SUM(D28+F28+H28+J28+L28+N28)</f>
        <v>100</v>
      </c>
    </row>
    <row r="29" spans="2:16" ht="15">
      <c r="B29" s="269" t="s">
        <v>130</v>
      </c>
      <c r="C29" s="349">
        <f>SUM(C10:C15)</f>
        <v>433124</v>
      </c>
      <c r="D29" s="258">
        <f t="shared" si="27"/>
        <v>18.226830882813989</v>
      </c>
      <c r="E29" s="349">
        <f>SUM(E10:E15)</f>
        <v>942944</v>
      </c>
      <c r="F29" s="258">
        <f t="shared" si="28"/>
        <v>39.681201734293538</v>
      </c>
      <c r="G29" s="349">
        <f>SUM(G10:G15)</f>
        <v>455406</v>
      </c>
      <c r="H29" s="258">
        <f t="shared" si="29"/>
        <v>19.164507496741781</v>
      </c>
      <c r="I29" s="349">
        <f>SUM(I10:I15)</f>
        <v>156016</v>
      </c>
      <c r="J29" s="258">
        <f t="shared" si="30"/>
        <v>6.5655037518426758</v>
      </c>
      <c r="K29" s="349">
        <f>SUM(K10:K15)</f>
        <v>362529</v>
      </c>
      <c r="L29" s="258">
        <f t="shared" si="31"/>
        <v>15.256034699337079</v>
      </c>
      <c r="M29" s="349">
        <f>SUM(M10:M15)</f>
        <v>26280</v>
      </c>
      <c r="N29" s="258">
        <f t="shared" si="32"/>
        <v>1.1059214349709359</v>
      </c>
      <c r="O29" s="257">
        <f>SUM(C29+E29+G29+I29+K29+M29)</f>
        <v>2376299</v>
      </c>
      <c r="P29" s="259">
        <f>SUM(D29+F29+H29+J29+L29+N29)</f>
        <v>99.999999999999986</v>
      </c>
    </row>
    <row r="30" spans="2:16" ht="15">
      <c r="B30" s="269" t="s">
        <v>131</v>
      </c>
      <c r="C30" s="349">
        <f>SUM(C10:C16)</f>
        <v>520472</v>
      </c>
      <c r="D30" s="258">
        <f t="shared" si="27"/>
        <v>18.305588587108868</v>
      </c>
      <c r="E30" s="349">
        <f>SUM(E10:E16)</f>
        <v>1136658</v>
      </c>
      <c r="F30" s="258">
        <f t="shared" si="28"/>
        <v>39.977546750345823</v>
      </c>
      <c r="G30" s="349">
        <f>SUM(G10:G16)</f>
        <v>497745</v>
      </c>
      <c r="H30" s="258">
        <f t="shared" si="29"/>
        <v>17.50625430626528</v>
      </c>
      <c r="I30" s="349">
        <f>SUM(I10:I16)</f>
        <v>190851</v>
      </c>
      <c r="J30" s="258">
        <f t="shared" si="30"/>
        <v>6.7124454100092112</v>
      </c>
      <c r="K30" s="349">
        <f>SUM(K10:K16)</f>
        <v>466463</v>
      </c>
      <c r="L30" s="258">
        <f t="shared" si="31"/>
        <v>16.406031004758304</v>
      </c>
      <c r="M30" s="349">
        <f>SUM(M10:M16)</f>
        <v>31052</v>
      </c>
      <c r="N30" s="258">
        <f t="shared" si="32"/>
        <v>1.0921339415125204</v>
      </c>
      <c r="O30" s="257">
        <f>SUM(C30+E30+G30+I30+K30+M30)</f>
        <v>2843241</v>
      </c>
      <c r="P30" s="259">
        <f>SUM(D30+F30+H30+J30+L30+N30)</f>
        <v>100</v>
      </c>
    </row>
    <row r="31" spans="2:16" ht="15">
      <c r="B31" s="269" t="s">
        <v>132</v>
      </c>
      <c r="C31" s="349">
        <f>SUM(C10:C17)</f>
        <v>616438</v>
      </c>
      <c r="D31" s="258">
        <f t="shared" ref="D31" si="35">C31/$O31*100</f>
        <v>18.919918493448566</v>
      </c>
      <c r="E31" s="349">
        <f>SUM(E10:E17)</f>
        <v>1283505</v>
      </c>
      <c r="F31" s="258">
        <f t="shared" ref="F31" si="36">E31/$O31*100</f>
        <v>39.393758960242074</v>
      </c>
      <c r="G31" s="349">
        <f>SUM(G10:G17)</f>
        <v>537331</v>
      </c>
      <c r="H31" s="258">
        <f t="shared" ref="H31" si="37">G31/$O31*100</f>
        <v>16.491940347615191</v>
      </c>
      <c r="I31" s="349">
        <f>SUM(I10:I17)</f>
        <v>220541</v>
      </c>
      <c r="J31" s="258">
        <f t="shared" ref="J31" si="38">I31/$O31*100</f>
        <v>6.7689171408375879</v>
      </c>
      <c r="K31" s="349">
        <f>SUM(K10:K17)</f>
        <v>564335</v>
      </c>
      <c r="L31" s="258">
        <f t="shared" ref="L31" si="39">K31/$O31*100</f>
        <v>17.320756025748409</v>
      </c>
      <c r="M31" s="349">
        <f>SUM(M10:M17)</f>
        <v>35993</v>
      </c>
      <c r="N31" s="258">
        <f t="shared" ref="N31" si="40">M31/$O31*100</f>
        <v>1.104709032108167</v>
      </c>
      <c r="O31" s="257">
        <f>SUM(C31+E31+G31+I31+K31+M31)</f>
        <v>3258143</v>
      </c>
      <c r="P31" s="259">
        <f>SUM(D31+F31+H31+J31+L31+N31)</f>
        <v>99.999999999999986</v>
      </c>
    </row>
    <row r="32" spans="2:16" ht="15">
      <c r="B32" s="269" t="s">
        <v>137</v>
      </c>
      <c r="C32" s="349">
        <f>SUM(C10:C18)</f>
        <v>693705</v>
      </c>
      <c r="D32" s="258">
        <f>C32/$O32*100</f>
        <v>19.453958222385996</v>
      </c>
      <c r="E32" s="349">
        <f>SUM(E10:E18)</f>
        <v>1374703</v>
      </c>
      <c r="F32" s="258">
        <f>E32/$O32*100</f>
        <v>38.551566919928064</v>
      </c>
      <c r="G32" s="349">
        <f>SUM(G10:G18)</f>
        <v>565377</v>
      </c>
      <c r="H32" s="258">
        <f>G32/$O32*100</f>
        <v>15.855184174682218</v>
      </c>
      <c r="I32" s="349">
        <f>SUM(I10:I18)</f>
        <v>250738</v>
      </c>
      <c r="J32" s="258">
        <f>I32/$O32*100</f>
        <v>7.031586303637166</v>
      </c>
      <c r="K32" s="349">
        <f>SUM(K10:K18)</f>
        <v>635034</v>
      </c>
      <c r="L32" s="258">
        <f>K32/$O32*100</f>
        <v>17.808614477039477</v>
      </c>
      <c r="M32" s="349">
        <f>SUM(M10:M18)</f>
        <v>46324</v>
      </c>
      <c r="N32" s="258">
        <f>M32/$O32*100</f>
        <v>1.2990899023270825</v>
      </c>
      <c r="O32" s="349">
        <f>SUM(O10:O18)</f>
        <v>3565881</v>
      </c>
      <c r="P32" s="259">
        <f>SUM(D32+F32+H32+J32+L32+N32)</f>
        <v>100.00000000000001</v>
      </c>
    </row>
    <row r="33" spans="2:16" ht="15">
      <c r="B33" s="269" t="s">
        <v>134</v>
      </c>
      <c r="C33" s="349">
        <f>SUM(C10:C19)</f>
        <v>765033</v>
      </c>
      <c r="D33" s="258">
        <f>C33/$O33*100</f>
        <v>19.578269007631867</v>
      </c>
      <c r="E33" s="349">
        <f>SUM(E10:E19)</f>
        <v>1492618</v>
      </c>
      <c r="F33" s="258">
        <f>E33/$O33*100</f>
        <v>38.198191097159814</v>
      </c>
      <c r="G33" s="349">
        <f>SUM(G10:G19)</f>
        <v>602437</v>
      </c>
      <c r="H33" s="258">
        <f>G33/$O33*100</f>
        <v>15.417208991181713</v>
      </c>
      <c r="I33" s="349">
        <f>SUM(I10:I19)</f>
        <v>281348</v>
      </c>
      <c r="J33" s="258">
        <f>I33/$O33*100</f>
        <v>7.2000904912065371</v>
      </c>
      <c r="K33" s="349">
        <f>SUM(K10:K19)</f>
        <v>714038</v>
      </c>
      <c r="L33" s="258">
        <f>K33/$O33*100</f>
        <v>18.273235331902605</v>
      </c>
      <c r="M33" s="349">
        <f>SUM(M10:M19)</f>
        <v>52088</v>
      </c>
      <c r="N33" s="258">
        <f>M33/$O33*100</f>
        <v>1.3330050809174621</v>
      </c>
      <c r="O33" s="349">
        <f>SUM(O10:O19)</f>
        <v>3907562</v>
      </c>
      <c r="P33" s="259">
        <f>SUM(D33+F33+H33+J33+L33+N33)</f>
        <v>99.999999999999986</v>
      </c>
    </row>
    <row r="34" spans="2:16" ht="15">
      <c r="B34" s="269" t="s">
        <v>135</v>
      </c>
      <c r="C34" s="154"/>
      <c r="D34" s="155"/>
      <c r="E34" s="154"/>
      <c r="F34" s="155"/>
      <c r="G34" s="154"/>
      <c r="H34" s="155"/>
      <c r="I34" s="154"/>
      <c r="J34" s="155"/>
      <c r="K34" s="154"/>
      <c r="L34" s="155"/>
      <c r="M34" s="154"/>
      <c r="N34" s="155"/>
      <c r="O34" s="154"/>
      <c r="P34" s="146"/>
    </row>
    <row r="35" spans="2:16" ht="15">
      <c r="B35" s="269" t="s">
        <v>136</v>
      </c>
      <c r="C35" s="154"/>
      <c r="D35" s="155"/>
      <c r="E35" s="154"/>
      <c r="F35" s="155"/>
      <c r="G35" s="154"/>
      <c r="H35" s="155"/>
      <c r="I35" s="154"/>
      <c r="J35" s="155"/>
      <c r="K35" s="154"/>
      <c r="L35" s="155"/>
      <c r="M35" s="154"/>
      <c r="N35" s="155"/>
      <c r="O35" s="154"/>
      <c r="P35" s="146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showGridLines="0" topLeftCell="A25" workbookViewId="0">
      <selection activeCell="M15" sqref="M1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370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3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showGridLines="0" topLeftCell="A16" workbookViewId="0">
      <selection activeCell="N8" sqref="N8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57" t="s">
        <v>270</v>
      </c>
    </row>
    <row r="3" spans="1:14" ht="21">
      <c r="I3" s="157" t="s">
        <v>271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57" t="s">
        <v>421</v>
      </c>
    </row>
    <row r="6" spans="1:14">
      <c r="B6" s="5"/>
      <c r="C6" s="5"/>
      <c r="D6" s="5"/>
      <c r="E6" s="5"/>
      <c r="F6" s="5"/>
    </row>
    <row r="7" spans="1:14" ht="15">
      <c r="A7" s="5"/>
      <c r="B7" s="494" t="s">
        <v>32</v>
      </c>
      <c r="C7" s="537" t="s">
        <v>419</v>
      </c>
      <c r="D7" s="537"/>
      <c r="E7" s="537" t="s">
        <v>420</v>
      </c>
      <c r="F7" s="537"/>
      <c r="G7" s="5"/>
    </row>
    <row r="8" spans="1:14" ht="15">
      <c r="B8" s="549"/>
      <c r="C8" s="392" t="s">
        <v>55</v>
      </c>
      <c r="D8" s="392" t="s">
        <v>33</v>
      </c>
      <c r="E8" s="392" t="s">
        <v>55</v>
      </c>
      <c r="F8" s="392" t="s">
        <v>33</v>
      </c>
      <c r="G8" s="5"/>
    </row>
    <row r="9" spans="1:14">
      <c r="B9" s="156" t="s">
        <v>19</v>
      </c>
      <c r="C9" s="152">
        <f>SUM('COMPARATIVO PAISES OCTUBRE'!C30)</f>
        <v>10453</v>
      </c>
      <c r="D9" s="153">
        <f t="shared" ref="D9:D35" si="0">C9/$C$36</f>
        <v>0.13726854891661194</v>
      </c>
      <c r="E9" s="152">
        <f>SUM('COMPARATIVO PAISES OCTUBRE'!E30)</f>
        <v>10140</v>
      </c>
      <c r="F9" s="153">
        <f t="shared" ref="F9:F35" si="1">E9/$E$36</f>
        <v>0.14216016150740243</v>
      </c>
      <c r="G9" s="5"/>
    </row>
    <row r="10" spans="1:14">
      <c r="B10" s="156" t="s">
        <v>20</v>
      </c>
      <c r="C10" s="152">
        <f>SUM('COMPARATIVO PAISES OCTUBRE'!C31)</f>
        <v>274</v>
      </c>
      <c r="D10" s="153">
        <f t="shared" si="0"/>
        <v>3.5981615233092582E-3</v>
      </c>
      <c r="E10" s="152">
        <f>SUM('COMPARATIVO PAISES OCTUBRE'!E31)</f>
        <v>232</v>
      </c>
      <c r="F10" s="153">
        <f t="shared" si="1"/>
        <v>3.2525796321220277E-3</v>
      </c>
    </row>
    <row r="11" spans="1:14">
      <c r="B11" s="156" t="s">
        <v>147</v>
      </c>
      <c r="C11" s="152">
        <f>SUM('COMPARATIVO PAISES OCTUBRE'!C32)</f>
        <v>1142</v>
      </c>
      <c r="D11" s="153">
        <f t="shared" si="0"/>
        <v>1.4996717005909389E-2</v>
      </c>
      <c r="E11" s="152">
        <f>SUM('COMPARATIVO PAISES OCTUBRE'!E32)</f>
        <v>1359</v>
      </c>
      <c r="F11" s="153">
        <f t="shared" si="1"/>
        <v>1.9052826379542396E-2</v>
      </c>
    </row>
    <row r="12" spans="1:14">
      <c r="B12" s="156" t="s">
        <v>80</v>
      </c>
      <c r="C12" s="152">
        <f>SUM('COMPARATIVO PAISES OCTUBRE'!C33)</f>
        <v>16</v>
      </c>
      <c r="D12" s="153">
        <f t="shared" si="0"/>
        <v>2.1011162179908075E-4</v>
      </c>
      <c r="E12" s="152">
        <f>SUM('COMPARATIVO PAISES OCTUBRE'!E33)</f>
        <v>23</v>
      </c>
      <c r="F12" s="153">
        <f t="shared" si="1"/>
        <v>3.2245401525347688E-4</v>
      </c>
    </row>
    <row r="13" spans="1:14">
      <c r="B13" s="156" t="s">
        <v>21</v>
      </c>
      <c r="C13" s="152">
        <f>SUM('COMPARATIVO PAISES OCTUBRE'!C34)</f>
        <v>78</v>
      </c>
      <c r="D13" s="153">
        <f t="shared" si="0"/>
        <v>1.0242941562705187E-3</v>
      </c>
      <c r="E13" s="152">
        <f>SUM('COMPARATIVO PAISES OCTUBRE'!E34)</f>
        <v>116</v>
      </c>
      <c r="F13" s="153">
        <f t="shared" si="1"/>
        <v>1.6262898160610138E-3</v>
      </c>
    </row>
    <row r="14" spans="1:14">
      <c r="B14" s="156" t="s">
        <v>22</v>
      </c>
      <c r="C14" s="152">
        <f>SUM('COMPARATIVO PAISES OCTUBRE'!C35)</f>
        <v>12302</v>
      </c>
      <c r="D14" s="153">
        <f t="shared" si="0"/>
        <v>0.16154957321076821</v>
      </c>
      <c r="E14" s="152">
        <f>SUM('COMPARATIVO PAISES OCTUBRE'!E35)</f>
        <v>13530</v>
      </c>
      <c r="F14" s="153">
        <f t="shared" si="1"/>
        <v>0.18968707940780619</v>
      </c>
    </row>
    <row r="15" spans="1:14">
      <c r="B15" s="156" t="s">
        <v>23</v>
      </c>
      <c r="C15" s="152">
        <f>SUM('COMPARATIVO PAISES OCTUBRE'!C36)</f>
        <v>39</v>
      </c>
      <c r="D15" s="153">
        <f t="shared" si="0"/>
        <v>5.1214707813525934E-4</v>
      </c>
      <c r="E15" s="152">
        <f>SUM('COMPARATIVO PAISES OCTUBRE'!E36)</f>
        <v>16</v>
      </c>
      <c r="F15" s="153">
        <f t="shared" si="1"/>
        <v>2.2431583669807088E-4</v>
      </c>
    </row>
    <row r="16" spans="1:14">
      <c r="B16" s="156" t="s">
        <v>24</v>
      </c>
      <c r="C16" s="152">
        <f>SUM('COMPARATIVO PAISES OCTUBRE'!C37)</f>
        <v>4952</v>
      </c>
      <c r="D16" s="153">
        <f t="shared" si="0"/>
        <v>6.5029546946815495E-2</v>
      </c>
      <c r="E16" s="152">
        <f>SUM('COMPARATIVO PAISES OCTUBRE'!E37)</f>
        <v>4273</v>
      </c>
      <c r="F16" s="153">
        <f t="shared" si="1"/>
        <v>5.9906348138178557E-2</v>
      </c>
    </row>
    <row r="17" spans="2:6">
      <c r="B17" s="156" t="s">
        <v>25</v>
      </c>
      <c r="C17" s="152">
        <f>SUM('COMPARATIVO PAISES OCTUBRE'!C38)</f>
        <v>29542</v>
      </c>
      <c r="D17" s="153">
        <f t="shared" si="0"/>
        <v>0.38794484569927773</v>
      </c>
      <c r="E17" s="152">
        <f>SUM('COMPARATIVO PAISES OCTUBRE'!E38)</f>
        <v>28675</v>
      </c>
      <c r="F17" s="153">
        <f t="shared" si="1"/>
        <v>0.40201603858232393</v>
      </c>
    </row>
    <row r="18" spans="2:6">
      <c r="B18" s="156" t="s">
        <v>56</v>
      </c>
      <c r="C18" s="152">
        <f>SUM('COMPARATIVO PAISES OCTUBRE'!C39)</f>
        <v>24</v>
      </c>
      <c r="D18" s="153">
        <f t="shared" si="0"/>
        <v>3.1516743269862117E-4</v>
      </c>
      <c r="E18" s="152">
        <f>SUM('COMPARATIVO PAISES OCTUBRE'!E39)</f>
        <v>49</v>
      </c>
      <c r="F18" s="153">
        <f t="shared" si="1"/>
        <v>6.8696724988784211E-4</v>
      </c>
    </row>
    <row r="19" spans="2:6">
      <c r="B19" s="156" t="s">
        <v>26</v>
      </c>
      <c r="C19" s="152">
        <f>SUM('COMPARATIVO PAISES OCTUBRE'!C40)</f>
        <v>3564</v>
      </c>
      <c r="D19" s="153">
        <f t="shared" si="0"/>
        <v>4.6802363755745237E-2</v>
      </c>
      <c r="E19" s="152">
        <f>SUM('COMPARATIVO PAISES OCTUBRE'!E40)</f>
        <v>3126</v>
      </c>
      <c r="F19" s="153">
        <f t="shared" si="1"/>
        <v>4.3825706594885598E-2</v>
      </c>
    </row>
    <row r="20" spans="2:6">
      <c r="B20" s="156" t="s">
        <v>90</v>
      </c>
      <c r="C20" s="152">
        <f>SUM('COMPARATIVO PAISES OCTUBRE'!C41)</f>
        <v>13</v>
      </c>
      <c r="D20" s="153">
        <f t="shared" si="0"/>
        <v>1.7071569271175311E-4</v>
      </c>
      <c r="E20" s="152">
        <f>SUM('COMPARATIVO PAISES OCTUBRE'!E41)</f>
        <v>18</v>
      </c>
      <c r="F20" s="153">
        <f t="shared" si="1"/>
        <v>2.5235531628532975E-4</v>
      </c>
    </row>
    <row r="21" spans="2:6">
      <c r="B21" s="156" t="s">
        <v>43</v>
      </c>
      <c r="C21" s="152">
        <f>SUM('COMPARATIVO PAISES OCTUBRE'!C42)</f>
        <v>267</v>
      </c>
      <c r="D21" s="153">
        <f t="shared" si="0"/>
        <v>3.5062376887721601E-3</v>
      </c>
      <c r="E21" s="152">
        <f>SUM('COMPARATIVO PAISES OCTUBRE'!E42)</f>
        <v>244</v>
      </c>
      <c r="F21" s="153">
        <f t="shared" si="1"/>
        <v>3.4208165096455811E-3</v>
      </c>
    </row>
    <row r="22" spans="2:6">
      <c r="B22" s="156" t="s">
        <v>95</v>
      </c>
      <c r="C22" s="152">
        <f>SUM('COMPARATIVO PAISES OCTUBRE'!C43)</f>
        <v>39</v>
      </c>
      <c r="D22" s="153">
        <f t="shared" si="0"/>
        <v>5.1214707813525934E-4</v>
      </c>
      <c r="E22" s="152">
        <f>SUM('COMPARATIVO PAISES OCTUBRE'!E43)</f>
        <v>27</v>
      </c>
      <c r="F22" s="153">
        <f t="shared" si="1"/>
        <v>3.7853297442799462E-4</v>
      </c>
    </row>
    <row r="23" spans="2:6">
      <c r="B23" s="156" t="s">
        <v>27</v>
      </c>
      <c r="C23" s="152">
        <f>SUM('COMPARATIVO PAISES OCTUBRE'!C44)</f>
        <v>6280</v>
      </c>
      <c r="D23" s="153">
        <f t="shared" si="0"/>
        <v>8.2468811556139193E-2</v>
      </c>
      <c r="E23" s="152">
        <f>SUM('COMPARATIVO PAISES OCTUBRE'!E44)</f>
        <v>5613</v>
      </c>
      <c r="F23" s="153">
        <f t="shared" si="1"/>
        <v>7.8692799461641996E-2</v>
      </c>
    </row>
    <row r="24" spans="2:6">
      <c r="B24" s="156" t="s">
        <v>57</v>
      </c>
      <c r="C24" s="152">
        <f>SUM('COMPARATIVO PAISES OCTUBRE'!C45)</f>
        <v>21</v>
      </c>
      <c r="D24" s="153">
        <f t="shared" si="0"/>
        <v>2.7577150361129352E-4</v>
      </c>
      <c r="E24" s="152">
        <f>SUM('COMPARATIVO PAISES OCTUBRE'!E45)</f>
        <v>19</v>
      </c>
      <c r="F24" s="153">
        <f t="shared" si="1"/>
        <v>2.6637505607895919E-4</v>
      </c>
    </row>
    <row r="25" spans="2:6">
      <c r="B25" s="156" t="s">
        <v>96</v>
      </c>
      <c r="C25" s="152">
        <f>SUM('COMPARATIVO PAISES OCTUBRE'!C46)</f>
        <v>20</v>
      </c>
      <c r="D25" s="153">
        <f t="shared" si="0"/>
        <v>2.6263952724885097E-4</v>
      </c>
      <c r="E25" s="152">
        <f>SUM('COMPARATIVO PAISES OCTUBRE'!E46)</f>
        <v>25</v>
      </c>
      <c r="F25" s="153">
        <f t="shared" si="1"/>
        <v>3.5049349484073578E-4</v>
      </c>
    </row>
    <row r="26" spans="2:6">
      <c r="B26" s="156" t="s">
        <v>28</v>
      </c>
      <c r="C26" s="152">
        <f>SUM('COMPARATIVO PAISES OCTUBRE'!C47)</f>
        <v>488</v>
      </c>
      <c r="D26" s="153">
        <f t="shared" si="0"/>
        <v>6.4084044648719633E-3</v>
      </c>
      <c r="E26" s="152">
        <f>SUM('COMPARATIVO PAISES OCTUBRE'!E47)</f>
        <v>420</v>
      </c>
      <c r="F26" s="153">
        <f t="shared" si="1"/>
        <v>5.8882907133243605E-3</v>
      </c>
    </row>
    <row r="27" spans="2:6">
      <c r="B27" s="156" t="s">
        <v>47</v>
      </c>
      <c r="C27" s="152">
        <f>SUM('COMPARATIVO PAISES OCTUBRE'!C48)</f>
        <v>128</v>
      </c>
      <c r="D27" s="153">
        <f t="shared" si="0"/>
        <v>1.680892974392646E-3</v>
      </c>
      <c r="E27" s="152">
        <f>SUM('COMPARATIVO PAISES OCTUBRE'!E48)</f>
        <v>94</v>
      </c>
      <c r="F27" s="153">
        <f t="shared" si="1"/>
        <v>1.3178555406011664E-3</v>
      </c>
    </row>
    <row r="28" spans="2:6">
      <c r="B28" s="156" t="s">
        <v>29</v>
      </c>
      <c r="C28" s="152">
        <f>SUM('COMPARATIVO PAISES OCTUBRE'!C49)</f>
        <v>144</v>
      </c>
      <c r="D28" s="153">
        <f t="shared" si="0"/>
        <v>1.8910045961917268E-3</v>
      </c>
      <c r="E28" s="152">
        <f>SUM('COMPARATIVO PAISES OCTUBRE'!E49)</f>
        <v>755</v>
      </c>
      <c r="F28" s="153">
        <f t="shared" si="1"/>
        <v>1.058490354419022E-2</v>
      </c>
    </row>
    <row r="29" spans="2:6">
      <c r="B29" s="156" t="s">
        <v>46</v>
      </c>
      <c r="C29" s="152">
        <f>SUM('COMPARATIVO PAISES OCTUBRE'!C50)</f>
        <v>31</v>
      </c>
      <c r="D29" s="153">
        <f t="shared" si="0"/>
        <v>4.0709126723571896E-4</v>
      </c>
      <c r="E29" s="152">
        <f>SUM('COMPARATIVO PAISES OCTUBRE'!E50)</f>
        <v>174</v>
      </c>
      <c r="F29" s="153">
        <f t="shared" si="1"/>
        <v>2.439434724091521E-3</v>
      </c>
    </row>
    <row r="30" spans="2:6">
      <c r="B30" s="156" t="s">
        <v>104</v>
      </c>
      <c r="C30" s="152">
        <f>SUM('COMPARATIVO PAISES OCTUBRE'!C51)</f>
        <v>725</v>
      </c>
      <c r="D30" s="153">
        <f t="shared" si="0"/>
        <v>9.5206828627708469E-3</v>
      </c>
      <c r="E30" s="152">
        <f>SUM('COMPARATIVO PAISES OCTUBRE'!E51)</f>
        <v>26</v>
      </c>
      <c r="F30" s="153">
        <f t="shared" si="1"/>
        <v>3.6451323463436517E-4</v>
      </c>
    </row>
    <row r="31" spans="2:6">
      <c r="B31" s="156" t="s">
        <v>107</v>
      </c>
      <c r="C31" s="152">
        <f>SUM('COMPARATIVO PAISES OCTUBRE'!C52)</f>
        <v>3953</v>
      </c>
      <c r="D31" s="153">
        <f t="shared" si="0"/>
        <v>5.1910702560735392E-2</v>
      </c>
      <c r="E31" s="152">
        <f>SUM('COMPARATIVO PAISES OCTUBRE'!E52)</f>
        <v>1171</v>
      </c>
      <c r="F31" s="153">
        <f>E31/$E$36</f>
        <v>1.6417115298340064E-2</v>
      </c>
    </row>
    <row r="32" spans="2:6">
      <c r="B32" s="156" t="s">
        <v>110</v>
      </c>
      <c r="C32" s="152">
        <f>SUM('COMPARATIVO PAISES OCTUBRE'!C53)</f>
        <v>32</v>
      </c>
      <c r="D32" s="153">
        <f t="shared" si="0"/>
        <v>4.202232435981615E-4</v>
      </c>
      <c r="E32" s="152">
        <f>SUM('COMPARATIVO PAISES OCTUBRE'!E53)</f>
        <v>5</v>
      </c>
      <c r="F32" s="153">
        <f t="shared" si="1"/>
        <v>7.0098698968147147E-5</v>
      </c>
    </row>
    <row r="33" spans="2:7">
      <c r="B33" s="156" t="s">
        <v>30</v>
      </c>
      <c r="C33" s="152">
        <f>SUM('COMPARATIVO PAISES OCTUBRE'!C54)</f>
        <v>266</v>
      </c>
      <c r="D33" s="153">
        <f t="shared" si="0"/>
        <v>3.4931057124097178E-3</v>
      </c>
      <c r="E33" s="152">
        <f>SUM('COMPARATIVO PAISES OCTUBRE'!E54)</f>
        <v>266</v>
      </c>
      <c r="F33" s="153">
        <f t="shared" si="1"/>
        <v>3.7292507851054285E-3</v>
      </c>
    </row>
    <row r="34" spans="2:7">
      <c r="B34" s="156" t="s">
        <v>31</v>
      </c>
      <c r="C34" s="152">
        <f>SUM('COMPARATIVO PAISES OCTUBRE'!C55)</f>
        <v>599</v>
      </c>
      <c r="D34" s="153">
        <f t="shared" si="0"/>
        <v>7.8660538411030861E-3</v>
      </c>
      <c r="E34" s="152">
        <f>SUM('COMPARATIVO PAISES OCTUBRE'!E55)</f>
        <v>429</v>
      </c>
      <c r="F34" s="153">
        <f t="shared" si="1"/>
        <v>6.0144683714670258E-3</v>
      </c>
    </row>
    <row r="35" spans="2:7">
      <c r="B35" s="156" t="s">
        <v>86</v>
      </c>
      <c r="C35" s="152">
        <f>SUM('COMPARATIVO PAISES OCTUBRE'!C56)</f>
        <v>758</v>
      </c>
      <c r="D35" s="153">
        <f t="shared" si="0"/>
        <v>9.9540380827314503E-3</v>
      </c>
      <c r="E35" s="152">
        <f>SUM('COMPARATIVO PAISES OCTUBRE'!E56)</f>
        <v>503</v>
      </c>
      <c r="F35" s="153">
        <f t="shared" si="1"/>
        <v>7.0519291161956037E-3</v>
      </c>
      <c r="G35" s="5"/>
    </row>
    <row r="36" spans="2:7">
      <c r="B36" s="389" t="s">
        <v>34</v>
      </c>
      <c r="C36" s="390">
        <f>SUM(C9:C35)</f>
        <v>76150</v>
      </c>
      <c r="D36" s="391">
        <f>SUM(D9:D35)</f>
        <v>0.99999999999999978</v>
      </c>
      <c r="E36" s="390">
        <f>SUM(E9:E35)</f>
        <v>71328</v>
      </c>
      <c r="F36" s="391">
        <f>SUM(F9:F35)</f>
        <v>0.99999999999999989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showGridLines="0" workbookViewId="0">
      <selection activeCell="O28" sqref="O28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34" t="s">
        <v>270</v>
      </c>
    </row>
    <row r="3" spans="1:14" ht="18.75">
      <c r="I3" s="234" t="s">
        <v>271</v>
      </c>
      <c r="J3" s="30"/>
      <c r="K3" s="30"/>
      <c r="L3" s="30"/>
      <c r="M3" s="30"/>
      <c r="N3" s="30"/>
    </row>
    <row r="4" spans="1:14" ht="21">
      <c r="F4" s="123"/>
      <c r="G4" s="123"/>
      <c r="H4" s="123"/>
      <c r="I4" s="157" t="s">
        <v>421</v>
      </c>
    </row>
    <row r="6" spans="1:14">
      <c r="B6" s="5"/>
      <c r="C6" s="5"/>
      <c r="D6" s="5"/>
      <c r="E6" s="5"/>
      <c r="F6" s="5"/>
    </row>
    <row r="7" spans="1:14">
      <c r="A7" s="5"/>
      <c r="B7" s="550" t="s">
        <v>32</v>
      </c>
      <c r="C7" s="550" t="s">
        <v>422</v>
      </c>
      <c r="D7" s="550"/>
      <c r="E7" s="550" t="s">
        <v>423</v>
      </c>
      <c r="F7" s="550"/>
      <c r="G7" s="5"/>
    </row>
    <row r="8" spans="1:14">
      <c r="B8" s="551"/>
      <c r="C8" s="393" t="s">
        <v>55</v>
      </c>
      <c r="D8" s="393" t="s">
        <v>33</v>
      </c>
      <c r="E8" s="393" t="s">
        <v>55</v>
      </c>
      <c r="F8" s="393" t="s">
        <v>33</v>
      </c>
      <c r="G8" s="5"/>
    </row>
    <row r="9" spans="1:14">
      <c r="B9" s="156" t="s">
        <v>19</v>
      </c>
      <c r="C9" s="152">
        <f>SUM('COMPARATIVO PAÍSES ENE-OCT'!C30)</f>
        <v>107431</v>
      </c>
      <c r="D9" s="153">
        <f t="shared" ref="D9:D35" si="0">C9/$C$36</f>
        <v>0.12964987738708991</v>
      </c>
      <c r="E9" s="152">
        <f>SUM('COMPARATIVO PAÍSES ENE-OCT'!E30)</f>
        <v>108036</v>
      </c>
      <c r="F9" s="153">
        <f t="shared" ref="F9:F35" si="1">E9/$E$36</f>
        <v>0.14121743767915892</v>
      </c>
      <c r="G9" s="5"/>
    </row>
    <row r="10" spans="1:14">
      <c r="B10" s="156" t="s">
        <v>20</v>
      </c>
      <c r="C10" s="152">
        <f>SUM('COMPARATIVO PAÍSES ENE-OCT'!C31)</f>
        <v>3002</v>
      </c>
      <c r="D10" s="153">
        <f t="shared" si="0"/>
        <v>3.6228735831933421E-3</v>
      </c>
      <c r="E10" s="152">
        <f>SUM('COMPARATIVO PAÍSES ENE-OCT'!E31)</f>
        <v>2948</v>
      </c>
      <c r="F10" s="153">
        <f t="shared" si="1"/>
        <v>3.8534285449124419E-3</v>
      </c>
    </row>
    <row r="11" spans="1:14">
      <c r="B11" s="156" t="s">
        <v>147</v>
      </c>
      <c r="C11" s="152">
        <f>SUM('COMPARATIVO PAÍSES ENE-OCT'!C32)</f>
        <v>14799</v>
      </c>
      <c r="D11" s="153">
        <f t="shared" si="0"/>
        <v>1.7859728899959453E-2</v>
      </c>
      <c r="E11" s="152">
        <f>SUM('COMPARATIVO PAÍSES ENE-OCT'!E32)</f>
        <v>11854</v>
      </c>
      <c r="F11" s="153">
        <f t="shared" si="1"/>
        <v>1.5494756435343312E-2</v>
      </c>
    </row>
    <row r="12" spans="1:14">
      <c r="B12" s="156" t="s">
        <v>80</v>
      </c>
      <c r="C12" s="152">
        <f>SUM('COMPARATIVO PAÍSES ENE-OCT'!C33)</f>
        <v>174</v>
      </c>
      <c r="D12" s="153">
        <f t="shared" si="0"/>
        <v>2.0998667670740892E-4</v>
      </c>
      <c r="E12" s="152">
        <f>SUM('COMPARATIVO PAÍSES ENE-OCT'!E33)</f>
        <v>219</v>
      </c>
      <c r="F12" s="153">
        <f t="shared" si="1"/>
        <v>2.8626216124010337E-4</v>
      </c>
    </row>
    <row r="13" spans="1:14">
      <c r="B13" s="156" t="s">
        <v>21</v>
      </c>
      <c r="C13" s="152">
        <f>SUM('COMPARATIVO PAÍSES ENE-OCT'!C34)</f>
        <v>1153</v>
      </c>
      <c r="D13" s="153">
        <f t="shared" si="0"/>
        <v>1.3914634381818533E-3</v>
      </c>
      <c r="E13" s="152">
        <f>SUM('COMPARATIVO PAÍSES ENE-OCT'!E34)</f>
        <v>1305</v>
      </c>
      <c r="F13" s="153">
        <f t="shared" si="1"/>
        <v>1.7058087690334928E-3</v>
      </c>
    </row>
    <row r="14" spans="1:14">
      <c r="B14" s="156" t="s">
        <v>22</v>
      </c>
      <c r="C14" s="152">
        <f>SUM('COMPARATIVO PAÍSES ENE-OCT'!C35)</f>
        <v>150684</v>
      </c>
      <c r="D14" s="153">
        <f t="shared" si="0"/>
        <v>0.18184846202861613</v>
      </c>
      <c r="E14" s="152">
        <f>SUM('COMPARATIVO PAÍSES ENE-OCT'!E35)</f>
        <v>141581</v>
      </c>
      <c r="F14" s="153">
        <f t="shared" si="1"/>
        <v>0.18506521940883597</v>
      </c>
    </row>
    <row r="15" spans="1:14">
      <c r="B15" s="156" t="s">
        <v>23</v>
      </c>
      <c r="C15" s="152">
        <f>SUM('COMPARATIVO PAÍSES ENE-OCT'!C36)</f>
        <v>2323</v>
      </c>
      <c r="D15" s="153">
        <f t="shared" si="0"/>
        <v>2.8034428160420167E-3</v>
      </c>
      <c r="E15" s="152">
        <f>SUM('COMPARATIVO PAÍSES ENE-OCT'!E36)</f>
        <v>752</v>
      </c>
      <c r="F15" s="153">
        <f t="shared" si="1"/>
        <v>9.8296413357332299E-4</v>
      </c>
    </row>
    <row r="16" spans="1:14">
      <c r="B16" s="156" t="s">
        <v>24</v>
      </c>
      <c r="C16" s="152">
        <f>SUM('COMPARATIVO PAÍSES ENE-OCT'!C37)</f>
        <v>66561</v>
      </c>
      <c r="D16" s="153">
        <f t="shared" si="0"/>
        <v>8.032714476047037E-2</v>
      </c>
      <c r="E16" s="152">
        <f>SUM('COMPARATIVO PAÍSES ENE-OCT'!E37)</f>
        <v>66007</v>
      </c>
      <c r="F16" s="153">
        <f t="shared" si="1"/>
        <v>8.6279938251029697E-2</v>
      </c>
    </row>
    <row r="17" spans="2:6">
      <c r="B17" s="156" t="s">
        <v>25</v>
      </c>
      <c r="C17" s="152">
        <f>SUM('COMPARATIVO PAÍSES ENE-OCT'!C38)</f>
        <v>267264</v>
      </c>
      <c r="D17" s="153">
        <f t="shared" si="0"/>
        <v>0.32253953542258007</v>
      </c>
      <c r="E17" s="152">
        <f>SUM('COMPARATIVO PAÍSES ENE-OCT'!E38)</f>
        <v>255196</v>
      </c>
      <c r="F17" s="153">
        <f t="shared" si="1"/>
        <v>0.33357515296725765</v>
      </c>
    </row>
    <row r="18" spans="2:6">
      <c r="B18" s="156" t="s">
        <v>56</v>
      </c>
      <c r="C18" s="152">
        <f>SUM('COMPARATIVO PAÍSES ENE-OCT'!C39)</f>
        <v>451</v>
      </c>
      <c r="D18" s="153">
        <f t="shared" si="0"/>
        <v>5.4427581146575526E-4</v>
      </c>
      <c r="E18" s="152">
        <f>SUM('COMPARATIVO PAÍSES ENE-OCT'!E39)</f>
        <v>305</v>
      </c>
      <c r="F18" s="153">
        <f t="shared" si="1"/>
        <v>3.9867561268598872E-4</v>
      </c>
    </row>
    <row r="19" spans="2:6">
      <c r="B19" s="156" t="s">
        <v>26</v>
      </c>
      <c r="C19" s="152">
        <f>SUM('COMPARATIVO PAÍSES ENE-OCT'!C40)</f>
        <v>31399</v>
      </c>
      <c r="D19" s="153">
        <f t="shared" si="0"/>
        <v>3.789294058583869E-2</v>
      </c>
      <c r="E19" s="152">
        <f>SUM('COMPARATIVO PAÍSES ENE-OCT'!E40)</f>
        <v>31676</v>
      </c>
      <c r="F19" s="153">
        <f t="shared" si="1"/>
        <v>4.1404749860463538E-2</v>
      </c>
    </row>
    <row r="20" spans="2:6">
      <c r="B20" s="156" t="s">
        <v>90</v>
      </c>
      <c r="C20" s="152">
        <f>SUM('COMPARATIVO PAÍSES ENE-OCT'!C41)</f>
        <v>424</v>
      </c>
      <c r="D20" s="153">
        <f t="shared" si="0"/>
        <v>5.116916719766746E-4</v>
      </c>
      <c r="E20" s="152">
        <f>SUM('COMPARATIVO PAÍSES ENE-OCT'!E41)</f>
        <v>512</v>
      </c>
      <c r="F20" s="153">
        <f t="shared" si="1"/>
        <v>6.6925217604992199E-4</v>
      </c>
    </row>
    <row r="21" spans="2:6">
      <c r="B21" s="156" t="s">
        <v>43</v>
      </c>
      <c r="C21" s="152">
        <f>SUM('COMPARATIVO PAÍSES ENE-OCT'!C42)</f>
        <v>2914</v>
      </c>
      <c r="D21" s="153">
        <f t="shared" si="0"/>
        <v>3.5166734248585608E-3</v>
      </c>
      <c r="E21" s="152">
        <f>SUM('COMPARATIVO PAÍSES ENE-OCT'!E42)</f>
        <v>2406</v>
      </c>
      <c r="F21" s="153">
        <f t="shared" si="1"/>
        <v>3.1449623741720946E-3</v>
      </c>
    </row>
    <row r="22" spans="2:6">
      <c r="B22" s="156" t="s">
        <v>95</v>
      </c>
      <c r="C22" s="152">
        <f>SUM('COMPARATIVO PAÍSES ENE-OCT'!C43)</f>
        <v>295</v>
      </c>
      <c r="D22" s="153">
        <f t="shared" si="0"/>
        <v>3.560118944177335E-4</v>
      </c>
      <c r="E22" s="152">
        <f>SUM('COMPARATIVO PAÍSES ENE-OCT'!E43)</f>
        <v>168</v>
      </c>
      <c r="F22" s="153">
        <f t="shared" si="1"/>
        <v>2.1959837026638067E-4</v>
      </c>
    </row>
    <row r="23" spans="2:6">
      <c r="B23" s="156" t="s">
        <v>27</v>
      </c>
      <c r="C23" s="152">
        <f>SUM('COMPARATIVO PAÍSES ENE-OCT'!C44)</f>
        <v>78897</v>
      </c>
      <c r="D23" s="153">
        <f t="shared" si="0"/>
        <v>9.5214476047037019E-2</v>
      </c>
      <c r="E23" s="152">
        <f>SUM('COMPARATIVO PAÍSES ENE-OCT'!E44)</f>
        <v>75379</v>
      </c>
      <c r="F23" s="153">
        <f t="shared" si="1"/>
        <v>9.8530390192318504E-2</v>
      </c>
    </row>
    <row r="24" spans="2:6">
      <c r="B24" s="156" t="s">
        <v>57</v>
      </c>
      <c r="C24" s="152">
        <f>SUM('COMPARATIVO PAÍSES ENE-OCT'!C45)</f>
        <v>300</v>
      </c>
      <c r="D24" s="153">
        <f t="shared" si="0"/>
        <v>3.6204599432311882E-4</v>
      </c>
      <c r="E24" s="152">
        <f>SUM('COMPARATIVO PAÍSES ENE-OCT'!E45)</f>
        <v>320</v>
      </c>
      <c r="F24" s="153">
        <f t="shared" si="1"/>
        <v>4.1828261003120124E-4</v>
      </c>
    </row>
    <row r="25" spans="2:6">
      <c r="B25" s="156" t="s">
        <v>96</v>
      </c>
      <c r="C25" s="152">
        <f>SUM('COMPARATIVO PAÍSES ENE-OCT'!C46)</f>
        <v>175</v>
      </c>
      <c r="D25" s="153">
        <f t="shared" si="0"/>
        <v>2.1119349668848598E-4</v>
      </c>
      <c r="E25" s="152">
        <f>SUM('COMPARATIVO PAÍSES ENE-OCT'!E46)</f>
        <v>68</v>
      </c>
      <c r="F25" s="153">
        <f t="shared" si="1"/>
        <v>8.8885054631630275E-5</v>
      </c>
    </row>
    <row r="26" spans="2:6">
      <c r="B26" s="156" t="s">
        <v>28</v>
      </c>
      <c r="C26" s="152">
        <f>SUM('COMPARATIVO PAÍSES ENE-OCT'!C47)</f>
        <v>5856</v>
      </c>
      <c r="D26" s="153">
        <f t="shared" si="0"/>
        <v>7.0671378091872791E-3</v>
      </c>
      <c r="E26" s="152">
        <f>SUM('COMPARATIVO PAÍSES ENE-OCT'!E47)</f>
        <v>5250</v>
      </c>
      <c r="F26" s="153">
        <f t="shared" si="1"/>
        <v>6.8624490708243955E-3</v>
      </c>
    </row>
    <row r="27" spans="2:6">
      <c r="B27" s="156" t="s">
        <v>47</v>
      </c>
      <c r="C27" s="152">
        <f>SUM('COMPARATIVO PAÍSES ENE-OCT'!C48)</f>
        <v>3050</v>
      </c>
      <c r="D27" s="153">
        <f t="shared" si="0"/>
        <v>3.6808009422850414E-3</v>
      </c>
      <c r="E27" s="152">
        <f>SUM('COMPARATIVO PAÍSES ENE-OCT'!E48)</f>
        <v>5514</v>
      </c>
      <c r="F27" s="153">
        <f t="shared" si="1"/>
        <v>7.2075322241001369E-3</v>
      </c>
    </row>
    <row r="28" spans="2:6">
      <c r="B28" s="156" t="s">
        <v>29</v>
      </c>
      <c r="C28" s="152">
        <f>SUM('COMPARATIVO PAÍSES ENE-OCT'!C49)</f>
        <v>2129</v>
      </c>
      <c r="D28" s="153">
        <f t="shared" si="0"/>
        <v>2.5693197397130664E-3</v>
      </c>
      <c r="E28" s="152">
        <f>SUM('COMPARATIVO PAÍSES ENE-OCT'!E49)</f>
        <v>6444</v>
      </c>
      <c r="F28" s="153">
        <f t="shared" si="1"/>
        <v>8.4231660595033148E-3</v>
      </c>
    </row>
    <row r="29" spans="2:6">
      <c r="B29" s="156" t="s">
        <v>46</v>
      </c>
      <c r="C29" s="152">
        <f>SUM('COMPARATIVO PAÍSES ENE-OCT'!C50)</f>
        <v>814</v>
      </c>
      <c r="D29" s="153">
        <f t="shared" si="0"/>
        <v>9.8235146459672894E-4</v>
      </c>
      <c r="E29" s="152">
        <f>SUM('COMPARATIVO PAÍSES ENE-OCT'!E50)</f>
        <v>1206</v>
      </c>
      <c r="F29" s="153">
        <f t="shared" si="1"/>
        <v>1.5764025865550898E-3</v>
      </c>
    </row>
    <row r="30" spans="2:6">
      <c r="B30" s="156" t="s">
        <v>104</v>
      </c>
      <c r="C30" s="152">
        <f>SUM('COMPARATIVO PAÍSES ENE-OCT'!C51)</f>
        <v>1049</v>
      </c>
      <c r="D30" s="153">
        <f t="shared" si="0"/>
        <v>1.2659541601498388E-3</v>
      </c>
      <c r="E30" s="152">
        <f>SUM('COMPARATIVO PAÍSES ENE-OCT'!E51)</f>
        <v>344</v>
      </c>
      <c r="F30" s="153">
        <f t="shared" si="1"/>
        <v>4.4965380578354134E-4</v>
      </c>
    </row>
    <row r="31" spans="2:6">
      <c r="B31" s="156" t="s">
        <v>107</v>
      </c>
      <c r="C31" s="152">
        <f>SUM('COMPARATIVO PAÍSES ENE-OCT'!C52)</f>
        <v>42439</v>
      </c>
      <c r="D31" s="153">
        <f t="shared" si="0"/>
        <v>5.1216233176929464E-2</v>
      </c>
      <c r="E31" s="152">
        <f>SUM('COMPARATIVO PAÍSES ENE-OCT'!E52)</f>
        <v>9182</v>
      </c>
      <c r="F31" s="153">
        <f t="shared" si="1"/>
        <v>1.2002096641582782E-2</v>
      </c>
    </row>
    <row r="32" spans="2:6">
      <c r="B32" s="156" t="s">
        <v>110</v>
      </c>
      <c r="C32" s="152">
        <f>SUM('COMPARATIVO PAÍSES ENE-OCT'!C53)</f>
        <v>222</v>
      </c>
      <c r="D32" s="153">
        <f t="shared" si="0"/>
        <v>2.6791403579910794E-4</v>
      </c>
      <c r="E32" s="152">
        <f>SUM('COMPARATIVO PAÍSES ENE-OCT'!E53)</f>
        <v>163</v>
      </c>
      <c r="F32" s="153">
        <f t="shared" si="1"/>
        <v>2.1306270448464315E-4</v>
      </c>
    </row>
    <row r="33" spans="2:7">
      <c r="B33" s="156" t="s">
        <v>30</v>
      </c>
      <c r="C33" s="152">
        <f>SUM('COMPARATIVO PAÍSES ENE-OCT'!C54)</f>
        <v>23669</v>
      </c>
      <c r="D33" s="153">
        <f t="shared" si="0"/>
        <v>2.8564222132112998E-2</v>
      </c>
      <c r="E33" s="152">
        <f>SUM('COMPARATIVO PAÍSES ENE-OCT'!E54)</f>
        <v>20559</v>
      </c>
      <c r="F33" s="153">
        <f t="shared" si="1"/>
        <v>2.6873350561348333E-2</v>
      </c>
    </row>
    <row r="34" spans="2:7">
      <c r="B34" s="156" t="s">
        <v>31</v>
      </c>
      <c r="C34" s="152">
        <f>SUM('COMPARATIVO PAÍSES ENE-OCT'!C55)</f>
        <v>8017</v>
      </c>
      <c r="D34" s="153">
        <f>C34/$C$36</f>
        <v>9.6750757882948114E-3</v>
      </c>
      <c r="E34" s="152">
        <f>SUM('COMPARATIVO PAÍSES ENE-OCT'!E55)</f>
        <v>8172</v>
      </c>
      <c r="F34" s="153">
        <f t="shared" si="1"/>
        <v>1.0681892153671803E-2</v>
      </c>
    </row>
    <row r="35" spans="2:7">
      <c r="B35" s="156" t="s">
        <v>86</v>
      </c>
      <c r="C35" s="152">
        <f>SUM('COMPARATIVO PAÍSES ENE-OCT'!C56)</f>
        <v>13133</v>
      </c>
      <c r="D35" s="153">
        <f t="shared" si="0"/>
        <v>1.5849166811485065E-2</v>
      </c>
      <c r="E35" s="152">
        <f>SUM('COMPARATIVO PAÍSES ENE-OCT'!E56)</f>
        <v>9467</v>
      </c>
      <c r="F35" s="153">
        <f t="shared" si="1"/>
        <v>1.2374629591141819E-2</v>
      </c>
      <c r="G35" s="5"/>
    </row>
    <row r="36" spans="2:7">
      <c r="B36" s="389" t="s">
        <v>34</v>
      </c>
      <c r="C36" s="390">
        <f>SUM(C9:C35)</f>
        <v>828624</v>
      </c>
      <c r="D36" s="391">
        <f>SUM(D9:D35)</f>
        <v>0.99999999999999989</v>
      </c>
      <c r="E36" s="390">
        <f>SUM(E9:E35)</f>
        <v>765033</v>
      </c>
      <c r="F36" s="391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U38"/>
  <sheetViews>
    <sheetView showGridLines="0" workbookViewId="0">
      <selection activeCell="I5" sqref="I5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21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21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57" t="s">
        <v>266</v>
      </c>
      <c r="M3" s="22"/>
    </row>
    <row r="4" spans="1:21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57" t="s">
        <v>38</v>
      </c>
      <c r="M4" s="10"/>
    </row>
    <row r="5" spans="1:21" ht="18.75">
      <c r="L5" s="241" t="s">
        <v>377</v>
      </c>
    </row>
    <row r="6" spans="1:21">
      <c r="D6" s="5"/>
    </row>
    <row r="7" spans="1:21" ht="6" customHeight="1">
      <c r="C7" s="53"/>
      <c r="D7" s="5"/>
      <c r="I7" s="53"/>
      <c r="K7" s="53"/>
      <c r="M7" s="53"/>
    </row>
    <row r="8" spans="1:21" ht="15" customHeight="1">
      <c r="B8" s="538" t="s">
        <v>32</v>
      </c>
      <c r="C8" s="555" t="s">
        <v>371</v>
      </c>
      <c r="D8" s="555"/>
      <c r="E8" s="553" t="s">
        <v>372</v>
      </c>
      <c r="F8" s="554"/>
      <c r="G8" s="553" t="s">
        <v>373</v>
      </c>
      <c r="H8" s="554"/>
      <c r="I8" s="553" t="s">
        <v>374</v>
      </c>
      <c r="J8" s="554"/>
      <c r="K8" s="553" t="s">
        <v>375</v>
      </c>
      <c r="L8" s="554"/>
      <c r="M8" s="553" t="s">
        <v>376</v>
      </c>
      <c r="N8" s="554"/>
      <c r="O8" s="501" t="s">
        <v>222</v>
      </c>
      <c r="P8" s="501"/>
      <c r="Q8" s="516" t="s">
        <v>378</v>
      </c>
    </row>
    <row r="9" spans="1:21" ht="15">
      <c r="B9" s="540"/>
      <c r="C9" s="377" t="s">
        <v>55</v>
      </c>
      <c r="D9" s="377" t="s">
        <v>33</v>
      </c>
      <c r="E9" s="377" t="s">
        <v>55</v>
      </c>
      <c r="F9" s="377" t="s">
        <v>33</v>
      </c>
      <c r="G9" s="377" t="s">
        <v>55</v>
      </c>
      <c r="H9" s="377" t="s">
        <v>33</v>
      </c>
      <c r="I9" s="377" t="s">
        <v>55</v>
      </c>
      <c r="J9" s="377" t="s">
        <v>33</v>
      </c>
      <c r="K9" s="377" t="s">
        <v>55</v>
      </c>
      <c r="L9" s="377" t="s">
        <v>33</v>
      </c>
      <c r="M9" s="377" t="s">
        <v>55</v>
      </c>
      <c r="N9" s="377" t="s">
        <v>33</v>
      </c>
      <c r="O9" s="377" t="s">
        <v>55</v>
      </c>
      <c r="P9" s="377" t="s">
        <v>33</v>
      </c>
      <c r="Q9" s="552"/>
    </row>
    <row r="10" spans="1:21" ht="15">
      <c r="B10" s="338" t="s">
        <v>19</v>
      </c>
      <c r="C10" s="223">
        <v>11700</v>
      </c>
      <c r="D10" s="224">
        <f>C10/$C$37</f>
        <v>0.16523790020760659</v>
      </c>
      <c r="E10" s="223">
        <v>10051</v>
      </c>
      <c r="F10" s="224">
        <f>E10/$E$37</f>
        <v>0.15560991469399763</v>
      </c>
      <c r="G10" s="223">
        <v>12658</v>
      </c>
      <c r="H10" s="224">
        <f>G10/$G$37</f>
        <v>0.19203811026489062</v>
      </c>
      <c r="I10" s="223">
        <v>14574</v>
      </c>
      <c r="J10" s="224">
        <f>I10/$I$37</f>
        <v>0.20649906440693797</v>
      </c>
      <c r="K10" s="223">
        <v>16046</v>
      </c>
      <c r="L10" s="224">
        <f>K10/$K$37</f>
        <v>0.19437210034765545</v>
      </c>
      <c r="M10" s="223">
        <v>8464</v>
      </c>
      <c r="N10" s="224">
        <f>M10/$M$37</f>
        <v>0.10757225286596681</v>
      </c>
      <c r="O10" s="160">
        <f>SUM(C10,E10,G10,I10,K10,M10,)</f>
        <v>73493</v>
      </c>
      <c r="P10" s="224">
        <f>O10/$O$37</f>
        <v>0.16968136009163598</v>
      </c>
      <c r="Q10" s="351">
        <v>2</v>
      </c>
    </row>
    <row r="11" spans="1:21" ht="15">
      <c r="B11" s="338" t="s">
        <v>20</v>
      </c>
      <c r="C11" s="223">
        <v>413</v>
      </c>
      <c r="D11" s="224">
        <f t="shared" ref="D11:D36" si="0">C11/$C$37</f>
        <v>5.8327566483539761E-3</v>
      </c>
      <c r="E11" s="223">
        <v>280</v>
      </c>
      <c r="F11" s="224">
        <f t="shared" ref="F11:F36" si="1">E11/$E$37</f>
        <v>4.3349692681642956E-3</v>
      </c>
      <c r="G11" s="223">
        <v>330</v>
      </c>
      <c r="H11" s="224">
        <f t="shared" ref="H11:H36" si="2">G11/$G$37</f>
        <v>5.0065236520314346E-3</v>
      </c>
      <c r="I11" s="223">
        <v>317</v>
      </c>
      <c r="J11" s="224">
        <f t="shared" ref="J11:J36" si="3">I11/$I$37</f>
        <v>4.4915742704130183E-3</v>
      </c>
      <c r="K11" s="223">
        <v>247</v>
      </c>
      <c r="L11" s="224">
        <f t="shared" ref="L11:L36" si="4">K11/$K$37</f>
        <v>2.9920172495245478E-3</v>
      </c>
      <c r="M11" s="223">
        <v>379</v>
      </c>
      <c r="N11" s="224">
        <f t="shared" ref="N11:N35" si="5">M11/$M$37</f>
        <v>4.8168577311202051E-3</v>
      </c>
      <c r="O11" s="160">
        <f t="shared" ref="O11:O36" si="6">SUM(C11,E11,G11,I11,K11,M11,)</f>
        <v>1966</v>
      </c>
      <c r="P11" s="224">
        <f t="shared" ref="P11:P36" si="7">O11/$O$37</f>
        <v>4.5391201058625494E-3</v>
      </c>
      <c r="Q11" s="351"/>
    </row>
    <row r="12" spans="1:21" ht="15">
      <c r="B12" s="338" t="s">
        <v>147</v>
      </c>
      <c r="C12" s="223">
        <v>916</v>
      </c>
      <c r="D12" s="224">
        <f t="shared" si="0"/>
        <v>1.2936574067535695E-2</v>
      </c>
      <c r="E12" s="223">
        <v>1276</v>
      </c>
      <c r="F12" s="224">
        <f t="shared" si="1"/>
        <v>1.9755074236348716E-2</v>
      </c>
      <c r="G12" s="223">
        <v>899</v>
      </c>
      <c r="H12" s="224">
        <f t="shared" si="2"/>
        <v>1.3638984130837152E-2</v>
      </c>
      <c r="I12" s="223">
        <v>941</v>
      </c>
      <c r="J12" s="224">
        <f t="shared" si="3"/>
        <v>1.3333032771162935E-2</v>
      </c>
      <c r="K12" s="223">
        <v>1317</v>
      </c>
      <c r="L12" s="224">
        <f t="shared" si="4"/>
        <v>1.5953387520744249E-2</v>
      </c>
      <c r="M12" s="223">
        <v>1113</v>
      </c>
      <c r="N12" s="224">
        <f t="shared" si="5"/>
        <v>1.4145547901680182E-2</v>
      </c>
      <c r="O12" s="160">
        <f t="shared" si="6"/>
        <v>6462</v>
      </c>
      <c r="P12" s="224">
        <f t="shared" si="7"/>
        <v>1.4919529055993792E-2</v>
      </c>
      <c r="Q12" s="351">
        <v>9</v>
      </c>
      <c r="T12" s="356"/>
      <c r="U12" s="355"/>
    </row>
    <row r="13" spans="1:21" ht="15">
      <c r="B13" s="338" t="s">
        <v>80</v>
      </c>
      <c r="C13" s="223">
        <v>31</v>
      </c>
      <c r="D13" s="224">
        <f t="shared" si="0"/>
        <v>4.3780982106288928E-4</v>
      </c>
      <c r="E13" s="223">
        <v>15</v>
      </c>
      <c r="F13" s="224">
        <f t="shared" si="1"/>
        <v>2.3223049650880154E-4</v>
      </c>
      <c r="G13" s="223">
        <v>16</v>
      </c>
      <c r="H13" s="224">
        <f t="shared" si="2"/>
        <v>2.4274054070455442E-4</v>
      </c>
      <c r="I13" s="223">
        <v>33</v>
      </c>
      <c r="J13" s="224">
        <f t="shared" si="3"/>
        <v>4.6757713225119751E-4</v>
      </c>
      <c r="K13" s="223">
        <v>9</v>
      </c>
      <c r="L13" s="224">
        <f t="shared" si="4"/>
        <v>1.0902087144016571E-4</v>
      </c>
      <c r="M13" s="223">
        <v>11</v>
      </c>
      <c r="N13" s="224">
        <f t="shared" si="5"/>
        <v>1.3980325868686612E-4</v>
      </c>
      <c r="O13" s="160">
        <f t="shared" si="6"/>
        <v>115</v>
      </c>
      <c r="P13" s="224">
        <f t="shared" si="7"/>
        <v>2.655131292849406E-4</v>
      </c>
      <c r="Q13" s="351"/>
      <c r="T13" s="356"/>
      <c r="U13" s="355"/>
    </row>
    <row r="14" spans="1:21" ht="15">
      <c r="B14" s="338" t="s">
        <v>21</v>
      </c>
      <c r="C14" s="223">
        <v>242</v>
      </c>
      <c r="D14" s="224">
        <f t="shared" si="0"/>
        <v>3.4177411837812647E-3</v>
      </c>
      <c r="E14" s="223">
        <v>306</v>
      </c>
      <c r="F14" s="224">
        <f t="shared" si="1"/>
        <v>4.7375021287795515E-3</v>
      </c>
      <c r="G14" s="223">
        <v>118</v>
      </c>
      <c r="H14" s="224">
        <f t="shared" si="2"/>
        <v>1.7902114876960889E-3</v>
      </c>
      <c r="I14" s="223">
        <v>131</v>
      </c>
      <c r="J14" s="224">
        <f t="shared" si="3"/>
        <v>1.856139524997178E-3</v>
      </c>
      <c r="K14" s="223">
        <v>12</v>
      </c>
      <c r="L14" s="224">
        <f t="shared" si="4"/>
        <v>1.4536116192022096E-4</v>
      </c>
      <c r="M14" s="223">
        <v>22</v>
      </c>
      <c r="N14" s="224">
        <f t="shared" si="5"/>
        <v>2.7960651737373224E-4</v>
      </c>
      <c r="O14" s="160">
        <f t="shared" si="6"/>
        <v>831</v>
      </c>
      <c r="P14" s="224">
        <f t="shared" si="7"/>
        <v>1.9186209603111793E-3</v>
      </c>
      <c r="Q14" s="351"/>
      <c r="T14" s="356"/>
      <c r="U14" s="355"/>
    </row>
    <row r="15" spans="1:21" ht="15">
      <c r="B15" s="338" t="s">
        <v>22</v>
      </c>
      <c r="C15" s="223">
        <v>6263</v>
      </c>
      <c r="D15" s="224">
        <f t="shared" si="0"/>
        <v>8.8451706752157272E-2</v>
      </c>
      <c r="E15" s="223">
        <v>5819</v>
      </c>
      <c r="F15" s="224">
        <f t="shared" si="1"/>
        <v>9.0089950612314409E-2</v>
      </c>
      <c r="G15" s="223">
        <v>7318</v>
      </c>
      <c r="H15" s="224">
        <f t="shared" si="2"/>
        <v>0.11102345480474558</v>
      </c>
      <c r="I15" s="223">
        <v>9074</v>
      </c>
      <c r="J15" s="224">
        <f t="shared" si="3"/>
        <v>0.1285695423650717</v>
      </c>
      <c r="K15" s="223">
        <v>13234</v>
      </c>
      <c r="L15" s="224">
        <f t="shared" si="4"/>
        <v>0.16030913473768366</v>
      </c>
      <c r="M15" s="223">
        <v>15115</v>
      </c>
      <c r="N15" s="224">
        <f t="shared" si="5"/>
        <v>0.19210238682290739</v>
      </c>
      <c r="O15" s="160">
        <f t="shared" si="6"/>
        <v>56823</v>
      </c>
      <c r="P15" s="224">
        <f t="shared" si="7"/>
        <v>0.13119350039441893</v>
      </c>
      <c r="Q15" s="351">
        <v>3</v>
      </c>
      <c r="T15" s="356"/>
      <c r="U15" s="355"/>
    </row>
    <row r="16" spans="1:21" ht="15">
      <c r="B16" s="338" t="s">
        <v>23</v>
      </c>
      <c r="C16" s="223">
        <v>221</v>
      </c>
      <c r="D16" s="224">
        <f t="shared" si="0"/>
        <v>3.1211603372547914E-3</v>
      </c>
      <c r="E16" s="223">
        <v>247</v>
      </c>
      <c r="F16" s="224">
        <f t="shared" si="1"/>
        <v>3.824062175844932E-3</v>
      </c>
      <c r="G16" s="223">
        <v>168</v>
      </c>
      <c r="H16" s="224">
        <f t="shared" si="2"/>
        <v>2.5487756773978215E-3</v>
      </c>
      <c r="I16" s="223">
        <v>23</v>
      </c>
      <c r="J16" s="224">
        <f t="shared" si="3"/>
        <v>3.2588709217507705E-4</v>
      </c>
      <c r="K16" s="223">
        <v>7</v>
      </c>
      <c r="L16" s="224">
        <f t="shared" si="4"/>
        <v>8.4794011120128881E-5</v>
      </c>
      <c r="M16" s="223">
        <v>12</v>
      </c>
      <c r="N16" s="224">
        <f t="shared" si="5"/>
        <v>1.5251264584021759E-4</v>
      </c>
      <c r="O16" s="160">
        <f t="shared" si="6"/>
        <v>678</v>
      </c>
      <c r="P16" s="224">
        <f t="shared" si="7"/>
        <v>1.5653730578712149E-3</v>
      </c>
      <c r="Q16" s="351"/>
      <c r="T16" s="356"/>
      <c r="U16" s="355"/>
    </row>
    <row r="17" spans="2:21" ht="15">
      <c r="B17" s="338" t="s">
        <v>24</v>
      </c>
      <c r="C17" s="223">
        <v>8504</v>
      </c>
      <c r="D17" s="224">
        <f t="shared" si="0"/>
        <v>0.12010111994576807</v>
      </c>
      <c r="E17" s="223">
        <v>9466</v>
      </c>
      <c r="F17" s="224">
        <f t="shared" si="1"/>
        <v>0.14655292533015435</v>
      </c>
      <c r="G17" s="223">
        <v>8440</v>
      </c>
      <c r="H17" s="224">
        <f t="shared" si="2"/>
        <v>0.12804563522165247</v>
      </c>
      <c r="I17" s="223">
        <v>9047</v>
      </c>
      <c r="J17" s="224">
        <f t="shared" si="3"/>
        <v>0.12818697925686617</v>
      </c>
      <c r="K17" s="223">
        <v>6951</v>
      </c>
      <c r="L17" s="224">
        <f t="shared" si="4"/>
        <v>8.4200453042287987E-2</v>
      </c>
      <c r="M17" s="223">
        <v>3904</v>
      </c>
      <c r="N17" s="224">
        <f t="shared" si="5"/>
        <v>4.9617447446684122E-2</v>
      </c>
      <c r="O17" s="160">
        <f t="shared" si="6"/>
        <v>46312</v>
      </c>
      <c r="P17" s="224">
        <f t="shared" si="7"/>
        <v>0.10692560037777538</v>
      </c>
      <c r="Q17" s="351">
        <v>4</v>
      </c>
      <c r="T17" s="356"/>
      <c r="U17" s="355"/>
    </row>
    <row r="18" spans="2:21" ht="15">
      <c r="B18" s="338" t="s">
        <v>25</v>
      </c>
      <c r="C18" s="223">
        <v>15502</v>
      </c>
      <c r="D18" s="224">
        <f t="shared" si="0"/>
        <v>0.21893315632635191</v>
      </c>
      <c r="E18" s="223">
        <v>14514</v>
      </c>
      <c r="F18" s="224">
        <f t="shared" si="1"/>
        <v>0.22470622842191637</v>
      </c>
      <c r="G18" s="223">
        <v>16670</v>
      </c>
      <c r="H18" s="224">
        <f t="shared" si="2"/>
        <v>0.25290530084655766</v>
      </c>
      <c r="I18" s="223">
        <v>24775</v>
      </c>
      <c r="J18" s="224">
        <f t="shared" si="3"/>
        <v>0.35103707428858844</v>
      </c>
      <c r="K18" s="223">
        <v>31254</v>
      </c>
      <c r="L18" s="224">
        <f t="shared" si="4"/>
        <v>0.37859314622121548</v>
      </c>
      <c r="M18" s="223">
        <v>33179</v>
      </c>
      <c r="N18" s="224">
        <f t="shared" si="5"/>
        <v>0.4216847563610483</v>
      </c>
      <c r="O18" s="160">
        <f t="shared" si="6"/>
        <v>135894</v>
      </c>
      <c r="P18" s="224">
        <f t="shared" si="7"/>
        <v>0.31375340166128446</v>
      </c>
      <c r="Q18" s="351">
        <v>1</v>
      </c>
      <c r="T18" s="356"/>
      <c r="U18" s="355"/>
    </row>
    <row r="19" spans="2:21" ht="15">
      <c r="B19" s="338" t="s">
        <v>56</v>
      </c>
      <c r="C19" s="223">
        <v>17</v>
      </c>
      <c r="D19" s="224">
        <f t="shared" si="0"/>
        <v>2.4008925671190702E-4</v>
      </c>
      <c r="E19" s="223">
        <v>53</v>
      </c>
      <c r="F19" s="224">
        <f t="shared" si="1"/>
        <v>8.2054775433109881E-4</v>
      </c>
      <c r="G19" s="223">
        <v>29</v>
      </c>
      <c r="H19" s="224">
        <f t="shared" si="2"/>
        <v>4.3996723002700486E-4</v>
      </c>
      <c r="I19" s="223">
        <v>21</v>
      </c>
      <c r="J19" s="224">
        <f t="shared" si="3"/>
        <v>2.9754908415985295E-4</v>
      </c>
      <c r="K19" s="223">
        <v>54</v>
      </c>
      <c r="L19" s="224">
        <f t="shared" si="4"/>
        <v>6.5412522864099424E-4</v>
      </c>
      <c r="M19" s="223">
        <v>11</v>
      </c>
      <c r="N19" s="224">
        <f t="shared" si="5"/>
        <v>1.3980325868686612E-4</v>
      </c>
      <c r="O19" s="160">
        <f t="shared" si="6"/>
        <v>185</v>
      </c>
      <c r="P19" s="224">
        <f t="shared" si="7"/>
        <v>4.2712981667577399E-4</v>
      </c>
      <c r="Q19" s="351"/>
      <c r="T19" s="356"/>
      <c r="U19" s="355"/>
    </row>
    <row r="20" spans="2:21" ht="15">
      <c r="B20" s="338" t="s">
        <v>26</v>
      </c>
      <c r="C20" s="223">
        <v>3140</v>
      </c>
      <c r="D20" s="224">
        <f t="shared" si="0"/>
        <v>4.4345898004434593E-2</v>
      </c>
      <c r="E20" s="223">
        <v>2513</v>
      </c>
      <c r="F20" s="224">
        <f t="shared" si="1"/>
        <v>3.8906349181774554E-2</v>
      </c>
      <c r="G20" s="223">
        <v>2370</v>
      </c>
      <c r="H20" s="224">
        <f t="shared" si="2"/>
        <v>3.5955942591862126E-2</v>
      </c>
      <c r="I20" s="223">
        <v>2363</v>
      </c>
      <c r="J20" s="224">
        <f t="shared" si="3"/>
        <v>3.3481356469987261E-2</v>
      </c>
      <c r="K20" s="223">
        <v>3880</v>
      </c>
      <c r="L20" s="224">
        <f t="shared" si="4"/>
        <v>4.7000109020871442E-2</v>
      </c>
      <c r="M20" s="223">
        <v>3896</v>
      </c>
      <c r="N20" s="224">
        <f t="shared" si="5"/>
        <v>4.951577234945731E-2</v>
      </c>
      <c r="O20" s="160">
        <f t="shared" si="6"/>
        <v>18162</v>
      </c>
      <c r="P20" s="224">
        <f t="shared" si="7"/>
        <v>4.1932603948461662E-2</v>
      </c>
      <c r="Q20" s="351">
        <v>7</v>
      </c>
      <c r="T20" s="356"/>
      <c r="U20" s="355"/>
    </row>
    <row r="21" spans="2:21" ht="15">
      <c r="B21" s="338" t="s">
        <v>90</v>
      </c>
      <c r="C21" s="223">
        <v>145</v>
      </c>
      <c r="D21" s="224">
        <f t="shared" si="0"/>
        <v>2.0478201307780304E-3</v>
      </c>
      <c r="E21" s="223">
        <v>81</v>
      </c>
      <c r="F21" s="224">
        <f t="shared" si="1"/>
        <v>1.2540446811475283E-3</v>
      </c>
      <c r="G21" s="223">
        <v>36</v>
      </c>
      <c r="H21" s="224">
        <f t="shared" si="2"/>
        <v>5.4616621658524741E-4</v>
      </c>
      <c r="I21" s="223">
        <v>73</v>
      </c>
      <c r="J21" s="224">
        <f t="shared" si="3"/>
        <v>1.0343372925556793E-3</v>
      </c>
      <c r="K21" s="223">
        <v>25</v>
      </c>
      <c r="L21" s="224">
        <f t="shared" si="4"/>
        <v>3.0283575400046032E-4</v>
      </c>
      <c r="M21" s="223">
        <v>29</v>
      </c>
      <c r="N21" s="224">
        <f t="shared" si="5"/>
        <v>3.6857222744719249E-4</v>
      </c>
      <c r="O21" s="160">
        <f t="shared" si="6"/>
        <v>389</v>
      </c>
      <c r="P21" s="224">
        <f t="shared" si="7"/>
        <v>8.981270199290599E-4</v>
      </c>
      <c r="Q21" s="351"/>
      <c r="T21" s="356"/>
      <c r="U21" s="355"/>
    </row>
    <row r="22" spans="2:21" ht="15">
      <c r="B22" s="338" t="s">
        <v>43</v>
      </c>
      <c r="C22" s="223">
        <v>138</v>
      </c>
      <c r="D22" s="224">
        <f t="shared" si="0"/>
        <v>1.9489598486025393E-3</v>
      </c>
      <c r="E22" s="223">
        <v>87</v>
      </c>
      <c r="F22" s="224">
        <f t="shared" si="1"/>
        <v>1.3469368797510489E-3</v>
      </c>
      <c r="G22" s="223">
        <v>126</v>
      </c>
      <c r="H22" s="224">
        <f t="shared" si="2"/>
        <v>1.9115817580483661E-3</v>
      </c>
      <c r="I22" s="223">
        <v>239</v>
      </c>
      <c r="J22" s="224">
        <f t="shared" si="3"/>
        <v>3.3863919578192791E-3</v>
      </c>
      <c r="K22" s="223">
        <v>197</v>
      </c>
      <c r="L22" s="224">
        <f t="shared" si="4"/>
        <v>2.3863457415236274E-3</v>
      </c>
      <c r="M22" s="223">
        <v>186</v>
      </c>
      <c r="N22" s="224">
        <f t="shared" si="5"/>
        <v>2.3639460105233726E-3</v>
      </c>
      <c r="O22" s="160">
        <f t="shared" si="6"/>
        <v>973</v>
      </c>
      <c r="P22" s="224">
        <f t="shared" si="7"/>
        <v>2.2464719547325841E-3</v>
      </c>
      <c r="Q22" s="351"/>
      <c r="T22" s="5"/>
      <c r="U22" s="5"/>
    </row>
    <row r="23" spans="2:21" ht="15">
      <c r="B23" s="338" t="s">
        <v>95</v>
      </c>
      <c r="C23" s="223">
        <v>13</v>
      </c>
      <c r="D23" s="224">
        <f t="shared" si="0"/>
        <v>1.8359766689734065E-4</v>
      </c>
      <c r="E23" s="223">
        <v>14</v>
      </c>
      <c r="F23" s="224">
        <f t="shared" si="1"/>
        <v>2.1674846340821477E-4</v>
      </c>
      <c r="G23" s="223">
        <v>21</v>
      </c>
      <c r="H23" s="224">
        <f t="shared" si="2"/>
        <v>3.1859695967472769E-4</v>
      </c>
      <c r="I23" s="223">
        <v>8</v>
      </c>
      <c r="J23" s="224">
        <f t="shared" si="3"/>
        <v>1.1335203206089637E-4</v>
      </c>
      <c r="K23" s="223">
        <v>3</v>
      </c>
      <c r="L23" s="224">
        <f t="shared" si="4"/>
        <v>3.6340290480055239E-5</v>
      </c>
      <c r="M23" s="223">
        <v>18</v>
      </c>
      <c r="N23" s="224">
        <f t="shared" si="5"/>
        <v>2.2876896876032637E-4</v>
      </c>
      <c r="O23" s="160">
        <f t="shared" si="6"/>
        <v>77</v>
      </c>
      <c r="P23" s="224">
        <f t="shared" si="7"/>
        <v>1.7777835612991673E-4</v>
      </c>
      <c r="Q23" s="351"/>
    </row>
    <row r="24" spans="2:21" ht="15">
      <c r="B24" s="338" t="s">
        <v>27</v>
      </c>
      <c r="C24" s="223">
        <v>7099</v>
      </c>
      <c r="D24" s="224">
        <f t="shared" si="0"/>
        <v>0.10025844902340164</v>
      </c>
      <c r="E24" s="223">
        <v>5752</v>
      </c>
      <c r="F24" s="224">
        <f t="shared" si="1"/>
        <v>8.905265439457509E-2</v>
      </c>
      <c r="G24" s="223">
        <v>5964</v>
      </c>
      <c r="H24" s="224">
        <f t="shared" si="2"/>
        <v>9.0481536547622657E-2</v>
      </c>
      <c r="I24" s="223">
        <v>4706</v>
      </c>
      <c r="J24" s="224">
        <f t="shared" si="3"/>
        <v>6.6679332859822291E-2</v>
      </c>
      <c r="K24" s="223">
        <v>6283</v>
      </c>
      <c r="L24" s="224">
        <f t="shared" si="4"/>
        <v>7.6108681695395683E-2</v>
      </c>
      <c r="M24" s="223">
        <v>9068</v>
      </c>
      <c r="N24" s="224">
        <f t="shared" si="5"/>
        <v>0.11524872270659109</v>
      </c>
      <c r="O24" s="160">
        <f t="shared" si="6"/>
        <v>38872</v>
      </c>
      <c r="P24" s="224">
        <f t="shared" si="7"/>
        <v>8.974805531794966E-2</v>
      </c>
      <c r="Q24" s="351">
        <v>5</v>
      </c>
    </row>
    <row r="25" spans="2:21" ht="15">
      <c r="B25" s="338" t="s">
        <v>57</v>
      </c>
      <c r="C25" s="223">
        <v>27</v>
      </c>
      <c r="D25" s="224">
        <f t="shared" si="0"/>
        <v>3.8131823124832291E-4</v>
      </c>
      <c r="E25" s="223">
        <v>3</v>
      </c>
      <c r="F25" s="224">
        <f t="shared" si="1"/>
        <v>4.6446099301760305E-5</v>
      </c>
      <c r="G25" s="223">
        <v>15</v>
      </c>
      <c r="H25" s="224">
        <f t="shared" si="2"/>
        <v>2.2756925691051977E-4</v>
      </c>
      <c r="I25" s="223">
        <v>45</v>
      </c>
      <c r="J25" s="224">
        <f t="shared" si="3"/>
        <v>6.3760518034254208E-4</v>
      </c>
      <c r="K25" s="223">
        <v>4</v>
      </c>
      <c r="L25" s="224">
        <f t="shared" si="4"/>
        <v>4.8453720640073648E-5</v>
      </c>
      <c r="M25" s="223">
        <v>15</v>
      </c>
      <c r="N25" s="224">
        <f t="shared" si="5"/>
        <v>1.9064080730027199E-4</v>
      </c>
      <c r="O25" s="160">
        <f t="shared" si="6"/>
        <v>109</v>
      </c>
      <c r="P25" s="224">
        <f t="shared" si="7"/>
        <v>2.5166027036572629E-4</v>
      </c>
      <c r="Q25" s="351"/>
    </row>
    <row r="26" spans="2:21" ht="15">
      <c r="B26" s="338" t="s">
        <v>96</v>
      </c>
      <c r="C26" s="223">
        <v>6</v>
      </c>
      <c r="D26" s="224">
        <f t="shared" si="0"/>
        <v>8.4737384721849537E-5</v>
      </c>
      <c r="E26" s="223">
        <v>10</v>
      </c>
      <c r="F26" s="224">
        <f t="shared" si="1"/>
        <v>1.5482033100586769E-4</v>
      </c>
      <c r="G26" s="223">
        <v>4</v>
      </c>
      <c r="H26" s="224">
        <f t="shared" si="2"/>
        <v>6.0685135176138606E-5</v>
      </c>
      <c r="I26" s="223">
        <v>0</v>
      </c>
      <c r="J26" s="224">
        <f t="shared" si="3"/>
        <v>0</v>
      </c>
      <c r="K26" s="223">
        <v>0</v>
      </c>
      <c r="L26" s="224">
        <f t="shared" si="4"/>
        <v>0</v>
      </c>
      <c r="M26" s="223">
        <v>3</v>
      </c>
      <c r="N26" s="224">
        <f t="shared" si="5"/>
        <v>3.8128161460054397E-5</v>
      </c>
      <c r="O26" s="160">
        <f t="shared" si="6"/>
        <v>23</v>
      </c>
      <c r="P26" s="224">
        <f t="shared" si="7"/>
        <v>5.3102625856988116E-5</v>
      </c>
      <c r="Q26" s="351"/>
    </row>
    <row r="27" spans="2:21" ht="15">
      <c r="B27" s="338" t="s">
        <v>28</v>
      </c>
      <c r="C27" s="223">
        <v>670</v>
      </c>
      <c r="D27" s="224">
        <f t="shared" si="0"/>
        <v>9.4623412939398646E-3</v>
      </c>
      <c r="E27" s="223">
        <v>623</v>
      </c>
      <c r="F27" s="224">
        <f t="shared" si="1"/>
        <v>9.6453066216655569E-3</v>
      </c>
      <c r="G27" s="223">
        <v>562</v>
      </c>
      <c r="H27" s="224">
        <f t="shared" si="2"/>
        <v>8.5262614922474739E-3</v>
      </c>
      <c r="I27" s="223">
        <v>438</v>
      </c>
      <c r="J27" s="224">
        <f t="shared" si="3"/>
        <v>6.2060237553340763E-3</v>
      </c>
      <c r="K27" s="223">
        <v>505</v>
      </c>
      <c r="L27" s="224">
        <f t="shared" si="4"/>
        <v>6.1172822308092987E-3</v>
      </c>
      <c r="M27" s="223">
        <v>510</v>
      </c>
      <c r="N27" s="224">
        <f t="shared" si="5"/>
        <v>6.4817874482092476E-3</v>
      </c>
      <c r="O27" s="160">
        <f t="shared" si="6"/>
        <v>3308</v>
      </c>
      <c r="P27" s="224">
        <f t="shared" si="7"/>
        <v>7.6375428841268123E-3</v>
      </c>
      <c r="Q27" s="351"/>
    </row>
    <row r="28" spans="2:21" ht="15">
      <c r="B28" s="338" t="s">
        <v>47</v>
      </c>
      <c r="C28" s="223">
        <v>1745</v>
      </c>
      <c r="D28" s="224">
        <f t="shared" si="0"/>
        <v>2.4644456056604574E-2</v>
      </c>
      <c r="E28" s="223">
        <v>1509</v>
      </c>
      <c r="F28" s="224">
        <f t="shared" si="1"/>
        <v>2.3362387948785434E-2</v>
      </c>
      <c r="G28" s="223">
        <v>1039</v>
      </c>
      <c r="H28" s="224">
        <f t="shared" si="2"/>
        <v>1.5762963862002002E-2</v>
      </c>
      <c r="I28" s="223">
        <v>220.25247485546842</v>
      </c>
      <c r="J28" s="224">
        <f t="shared" si="3"/>
        <v>3.1207581989136034E-3</v>
      </c>
      <c r="K28" s="223">
        <v>161</v>
      </c>
      <c r="L28" s="224">
        <f t="shared" si="4"/>
        <v>1.9502622557629643E-3</v>
      </c>
      <c r="M28" s="223">
        <v>268</v>
      </c>
      <c r="N28" s="224">
        <f t="shared" si="5"/>
        <v>3.4061157570981927E-3</v>
      </c>
      <c r="O28" s="160">
        <f t="shared" si="6"/>
        <v>4942.2524748554688</v>
      </c>
      <c r="P28" s="224">
        <f t="shared" si="7"/>
        <v>1.1410721046218415E-2</v>
      </c>
      <c r="Q28" s="351"/>
    </row>
    <row r="29" spans="2:21" ht="15">
      <c r="B29" s="338" t="s">
        <v>29</v>
      </c>
      <c r="C29" s="223">
        <v>78</v>
      </c>
      <c r="D29" s="224">
        <f t="shared" si="0"/>
        <v>1.101586001384044E-3</v>
      </c>
      <c r="E29" s="223">
        <v>178</v>
      </c>
      <c r="F29" s="224">
        <f t="shared" si="1"/>
        <v>2.7558018919044448E-3</v>
      </c>
      <c r="G29" s="223">
        <v>168</v>
      </c>
      <c r="H29" s="224">
        <f t="shared" si="2"/>
        <v>2.5487756773978215E-3</v>
      </c>
      <c r="I29" s="223">
        <v>190.15586338453485</v>
      </c>
      <c r="J29" s="224">
        <f t="shared" si="3"/>
        <v>2.6943191903664029E-3</v>
      </c>
      <c r="K29" s="223">
        <v>391</v>
      </c>
      <c r="L29" s="224">
        <f t="shared" si="4"/>
        <v>4.7363511925671989E-3</v>
      </c>
      <c r="M29" s="223">
        <v>996</v>
      </c>
      <c r="N29" s="224">
        <f t="shared" si="5"/>
        <v>1.265854960473806E-2</v>
      </c>
      <c r="O29" s="160">
        <f t="shared" si="6"/>
        <v>2001.1558633845348</v>
      </c>
      <c r="P29" s="224">
        <f t="shared" si="7"/>
        <v>4.6202883084707378E-3</v>
      </c>
      <c r="Q29" s="351"/>
    </row>
    <row r="30" spans="2:21" ht="15">
      <c r="B30" s="338" t="s">
        <v>46</v>
      </c>
      <c r="C30" s="223">
        <v>133</v>
      </c>
      <c r="D30" s="224">
        <f t="shared" si="0"/>
        <v>1.8783453613343314E-3</v>
      </c>
      <c r="E30" s="223">
        <v>142</v>
      </c>
      <c r="F30" s="224">
        <f t="shared" si="1"/>
        <v>2.1984487002833213E-3</v>
      </c>
      <c r="G30" s="223">
        <v>102</v>
      </c>
      <c r="H30" s="224">
        <f t="shared" si="2"/>
        <v>1.5474709469915345E-3</v>
      </c>
      <c r="I30" s="223">
        <v>284.54978117973565</v>
      </c>
      <c r="J30" s="224">
        <f t="shared" si="3"/>
        <v>4.0317869899008053E-3</v>
      </c>
      <c r="K30" s="223">
        <v>122</v>
      </c>
      <c r="L30" s="224">
        <f t="shared" si="4"/>
        <v>1.4778384795222463E-3</v>
      </c>
      <c r="M30" s="223">
        <v>116</v>
      </c>
      <c r="N30" s="224">
        <f t="shared" si="5"/>
        <v>1.47428890978877E-3</v>
      </c>
      <c r="O30" s="160">
        <f t="shared" si="6"/>
        <v>899.54978117973565</v>
      </c>
      <c r="P30" s="224">
        <f t="shared" si="7"/>
        <v>2.0768893682488274E-3</v>
      </c>
      <c r="Q30" s="351"/>
    </row>
    <row r="31" spans="2:21" ht="15">
      <c r="B31" s="338" t="s">
        <v>104</v>
      </c>
      <c r="C31" s="223">
        <v>61</v>
      </c>
      <c r="D31" s="224">
        <f t="shared" si="0"/>
        <v>8.6149674467213689E-4</v>
      </c>
      <c r="E31" s="223">
        <v>28</v>
      </c>
      <c r="F31" s="224">
        <f t="shared" si="1"/>
        <v>4.3349692681642955E-4</v>
      </c>
      <c r="G31" s="223">
        <v>33</v>
      </c>
      <c r="H31" s="224">
        <f t="shared" si="2"/>
        <v>5.0065236520314353E-4</v>
      </c>
      <c r="I31" s="223">
        <v>36.936750441600296</v>
      </c>
      <c r="J31" s="224">
        <f t="shared" si="3"/>
        <v>5.2335696503520062E-4</v>
      </c>
      <c r="K31" s="223">
        <v>32</v>
      </c>
      <c r="L31" s="224">
        <f t="shared" si="4"/>
        <v>3.8762976512058918E-4</v>
      </c>
      <c r="M31" s="223">
        <v>30</v>
      </c>
      <c r="N31" s="224">
        <f t="shared" si="5"/>
        <v>3.8128161460054398E-4</v>
      </c>
      <c r="O31" s="160">
        <f t="shared" si="6"/>
        <v>220.93675044160028</v>
      </c>
      <c r="P31" s="224">
        <f t="shared" si="7"/>
        <v>5.1010093898952403E-4</v>
      </c>
      <c r="Q31" s="351"/>
    </row>
    <row r="32" spans="2:21" ht="15">
      <c r="B32" s="338" t="s">
        <v>107</v>
      </c>
      <c r="C32" s="223">
        <v>3723</v>
      </c>
      <c r="D32" s="224">
        <f t="shared" si="0"/>
        <v>5.2579547219907638E-2</v>
      </c>
      <c r="E32" s="223">
        <v>1234</v>
      </c>
      <c r="F32" s="224">
        <f t="shared" si="1"/>
        <v>1.9104828846124074E-2</v>
      </c>
      <c r="G32" s="223">
        <v>974</v>
      </c>
      <c r="H32" s="224">
        <f t="shared" si="2"/>
        <v>1.477683041538975E-2</v>
      </c>
      <c r="I32" s="223">
        <v>437.76889412267019</v>
      </c>
      <c r="J32" s="224">
        <f t="shared" si="3"/>
        <v>6.2027492152320072E-3</v>
      </c>
      <c r="K32" s="223">
        <v>459</v>
      </c>
      <c r="L32" s="224">
        <f t="shared" si="4"/>
        <v>5.5600644434484515E-3</v>
      </c>
      <c r="M32" s="223">
        <v>285</v>
      </c>
      <c r="N32" s="224">
        <f t="shared" si="5"/>
        <v>3.6221753387051677E-3</v>
      </c>
      <c r="O32" s="160">
        <f t="shared" si="6"/>
        <v>7112.7688941226697</v>
      </c>
      <c r="P32" s="224">
        <f t="shared" si="7"/>
        <v>1.6422030669209532E-2</v>
      </c>
      <c r="Q32" s="351">
        <v>8</v>
      </c>
    </row>
    <row r="33" spans="2:17" ht="15">
      <c r="B33" s="338" t="s">
        <v>110</v>
      </c>
      <c r="C33" s="223">
        <v>18</v>
      </c>
      <c r="D33" s="224">
        <f t="shared" si="0"/>
        <v>2.5421215416554862E-4</v>
      </c>
      <c r="E33" s="223">
        <v>31</v>
      </c>
      <c r="F33" s="224">
        <f t="shared" si="1"/>
        <v>4.7994302611818984E-4</v>
      </c>
      <c r="G33" s="223">
        <v>16</v>
      </c>
      <c r="H33" s="224">
        <f t="shared" si="2"/>
        <v>2.4274054070455442E-4</v>
      </c>
      <c r="I33" s="223">
        <v>10.944222353066754</v>
      </c>
      <c r="J33" s="224">
        <f t="shared" si="3"/>
        <v>1.5506873038080018E-4</v>
      </c>
      <c r="K33" s="223">
        <v>13</v>
      </c>
      <c r="L33" s="224">
        <f t="shared" si="4"/>
        <v>1.5747459208023936E-4</v>
      </c>
      <c r="M33" s="223">
        <v>21</v>
      </c>
      <c r="N33" s="224">
        <f t="shared" si="5"/>
        <v>2.668971302203808E-4</v>
      </c>
      <c r="O33" s="160">
        <f t="shared" si="6"/>
        <v>109.94422235306675</v>
      </c>
      <c r="P33" s="224">
        <f t="shared" si="7"/>
        <v>2.5384030020662667E-4</v>
      </c>
      <c r="Q33" s="351"/>
    </row>
    <row r="34" spans="2:17" ht="15">
      <c r="B34" s="338" t="s">
        <v>30</v>
      </c>
      <c r="C34" s="223">
        <v>7370</v>
      </c>
      <c r="D34" s="224">
        <f t="shared" si="0"/>
        <v>0.10408575423333852</v>
      </c>
      <c r="E34" s="223">
        <v>6201</v>
      </c>
      <c r="F34" s="224">
        <f t="shared" si="1"/>
        <v>9.6004087256738549E-2</v>
      </c>
      <c r="G34" s="223">
        <v>5286</v>
      </c>
      <c r="H34" s="224">
        <f t="shared" si="2"/>
        <v>8.0195406135267169E-2</v>
      </c>
      <c r="I34" s="223">
        <v>651.18123000747187</v>
      </c>
      <c r="J34" s="224">
        <f t="shared" si="3"/>
        <v>9.22658945765761E-3</v>
      </c>
      <c r="K34" s="223">
        <v>156</v>
      </c>
      <c r="L34" s="224">
        <f t="shared" si="4"/>
        <v>1.8896951049628724E-3</v>
      </c>
      <c r="M34" s="223">
        <v>153</v>
      </c>
      <c r="N34" s="224">
        <f t="shared" si="5"/>
        <v>1.9445362344627742E-3</v>
      </c>
      <c r="O34" s="160">
        <f t="shared" si="6"/>
        <v>19817.181230007471</v>
      </c>
      <c r="P34" s="224">
        <f t="shared" si="7"/>
        <v>4.575410262596584E-2</v>
      </c>
      <c r="Q34" s="351">
        <v>6</v>
      </c>
    </row>
    <row r="35" spans="2:17" ht="15">
      <c r="B35" s="338" t="s">
        <v>31</v>
      </c>
      <c r="C35" s="223">
        <v>1257</v>
      </c>
      <c r="D35" s="224">
        <f t="shared" si="0"/>
        <v>1.7752482099227477E-2</v>
      </c>
      <c r="E35" s="223">
        <v>1519</v>
      </c>
      <c r="F35" s="224">
        <f t="shared" si="1"/>
        <v>2.3517208279791302E-2</v>
      </c>
      <c r="G35" s="223">
        <v>1329</v>
      </c>
      <c r="H35" s="224">
        <f t="shared" si="2"/>
        <v>2.0162636162272051E-2</v>
      </c>
      <c r="I35" s="223">
        <v>872.80173265707367</v>
      </c>
      <c r="J35" s="224">
        <f t="shared" si="3"/>
        <v>1.2366731247868815E-2</v>
      </c>
      <c r="K35" s="223">
        <v>732</v>
      </c>
      <c r="L35" s="224">
        <f t="shared" si="4"/>
        <v>8.8670308771334784E-3</v>
      </c>
      <c r="M35" s="223">
        <v>311</v>
      </c>
      <c r="N35" s="224">
        <f t="shared" si="5"/>
        <v>3.9526194046923058E-3</v>
      </c>
      <c r="O35" s="160">
        <f t="shared" si="6"/>
        <v>6020.8017326570734</v>
      </c>
      <c r="P35" s="224">
        <f t="shared" si="7"/>
        <v>1.3900886163843234E-2</v>
      </c>
      <c r="Q35" s="351">
        <v>10</v>
      </c>
    </row>
    <row r="36" spans="2:17" ht="15">
      <c r="B36" s="338" t="s">
        <v>86</v>
      </c>
      <c r="C36" s="223">
        <v>1375</v>
      </c>
      <c r="D36" s="224">
        <f t="shared" si="0"/>
        <v>1.9418983998757185E-2</v>
      </c>
      <c r="E36" s="223">
        <v>2639</v>
      </c>
      <c r="F36" s="224">
        <f t="shared" si="1"/>
        <v>4.0857085352448481E-2</v>
      </c>
      <c r="G36" s="223">
        <v>1223</v>
      </c>
      <c r="H36" s="224">
        <f t="shared" si="2"/>
        <v>1.855448008010438E-2</v>
      </c>
      <c r="I36" s="223">
        <v>1064</v>
      </c>
      <c r="J36" s="224">
        <f t="shared" si="3"/>
        <v>1.5075820264099217E-2</v>
      </c>
      <c r="K36" s="223">
        <v>459</v>
      </c>
      <c r="L36" s="224">
        <f t="shared" si="4"/>
        <v>5.5600644434484515E-3</v>
      </c>
      <c r="M36" s="223">
        <v>567</v>
      </c>
      <c r="N36" s="224">
        <f>M36/$M$37</f>
        <v>7.2062225159502807E-3</v>
      </c>
      <c r="O36" s="160">
        <f t="shared" si="6"/>
        <v>7327</v>
      </c>
      <c r="P36" s="224">
        <f t="shared" si="7"/>
        <v>1.6916649550180518E-2</v>
      </c>
      <c r="Q36" s="134"/>
    </row>
    <row r="37" spans="2:17" ht="15">
      <c r="B37" s="394" t="s">
        <v>34</v>
      </c>
      <c r="C37" s="385">
        <f t="shared" ref="C37:I37" si="8">SUM(C10:C36)</f>
        <v>70807</v>
      </c>
      <c r="D37" s="386">
        <f t="shared" si="8"/>
        <v>1</v>
      </c>
      <c r="E37" s="385">
        <f>SUM(E10:E36)</f>
        <v>64591</v>
      </c>
      <c r="F37" s="386">
        <f t="shared" si="8"/>
        <v>1</v>
      </c>
      <c r="G37" s="385">
        <f t="shared" si="8"/>
        <v>65914</v>
      </c>
      <c r="H37" s="386">
        <f t="shared" si="8"/>
        <v>1</v>
      </c>
      <c r="I37" s="385">
        <f t="shared" si="8"/>
        <v>70576.59094900162</v>
      </c>
      <c r="J37" s="386">
        <f t="shared" ref="J37:P37" si="9">SUM(J10:J36)</f>
        <v>1</v>
      </c>
      <c r="K37" s="385">
        <f t="shared" si="9"/>
        <v>82553</v>
      </c>
      <c r="L37" s="386">
        <f t="shared" si="9"/>
        <v>1</v>
      </c>
      <c r="M37" s="385">
        <f t="shared" si="9"/>
        <v>78682</v>
      </c>
      <c r="N37" s="386">
        <f t="shared" si="9"/>
        <v>1.0000000000000002</v>
      </c>
      <c r="O37" s="385">
        <f>SUM(O10:O36)</f>
        <v>433123.59094900166</v>
      </c>
      <c r="P37" s="386">
        <f t="shared" si="9"/>
        <v>0.99999999999999956</v>
      </c>
      <c r="Q37" s="386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7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8"/>
  <sheetViews>
    <sheetView showGridLines="0" topLeftCell="A4" workbookViewId="0">
      <selection activeCell="T12" sqref="T12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8.140625" style="44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18" ht="18.75">
      <c r="A2" s="12"/>
      <c r="B2" s="12"/>
      <c r="C2" s="7"/>
      <c r="D2" s="241"/>
      <c r="E2" s="241"/>
      <c r="F2" s="241"/>
      <c r="G2" s="241"/>
      <c r="H2" s="241"/>
      <c r="I2" s="241"/>
      <c r="J2" s="241"/>
      <c r="K2" s="241"/>
      <c r="M2" s="241"/>
    </row>
    <row r="3" spans="1:18" ht="21">
      <c r="A3" s="12"/>
      <c r="B3" s="12"/>
      <c r="C3" s="7"/>
      <c r="D3" s="241"/>
      <c r="E3" s="241"/>
      <c r="F3" s="241"/>
      <c r="G3" s="241"/>
      <c r="H3" s="241"/>
      <c r="I3" s="241"/>
      <c r="J3" s="241"/>
      <c r="K3" s="241"/>
      <c r="L3" s="157" t="s">
        <v>266</v>
      </c>
      <c r="M3" s="241"/>
    </row>
    <row r="4" spans="1:18" ht="21">
      <c r="A4" s="12"/>
      <c r="B4" s="12"/>
      <c r="C4" s="7"/>
      <c r="D4" s="352"/>
      <c r="E4" s="352"/>
      <c r="F4" s="352"/>
      <c r="G4" s="352"/>
      <c r="H4" s="352"/>
      <c r="I4" s="352"/>
      <c r="J4" s="352"/>
      <c r="K4" s="352"/>
      <c r="L4" s="157" t="s">
        <v>38</v>
      </c>
      <c r="M4" s="352"/>
    </row>
    <row r="5" spans="1:18" ht="18.75">
      <c r="L5" s="241" t="s">
        <v>396</v>
      </c>
    </row>
    <row r="6" spans="1:18">
      <c r="D6" s="5"/>
    </row>
    <row r="7" spans="1:18" ht="6" customHeight="1">
      <c r="C7" s="53"/>
      <c r="D7" s="5"/>
      <c r="I7" s="53"/>
      <c r="K7" s="53"/>
      <c r="M7" s="53"/>
    </row>
    <row r="8" spans="1:18" ht="15" customHeight="1">
      <c r="B8" s="538" t="s">
        <v>32</v>
      </c>
      <c r="C8" s="537" t="s">
        <v>388</v>
      </c>
      <c r="D8" s="537"/>
      <c r="E8" s="556" t="s">
        <v>389</v>
      </c>
      <c r="F8" s="557"/>
      <c r="G8" s="556" t="s">
        <v>390</v>
      </c>
      <c r="H8" s="557"/>
      <c r="I8" s="556" t="s">
        <v>391</v>
      </c>
      <c r="J8" s="557"/>
      <c r="K8" s="556" t="s">
        <v>395</v>
      </c>
      <c r="L8" s="557"/>
      <c r="M8" s="556" t="s">
        <v>393</v>
      </c>
      <c r="N8" s="557"/>
      <c r="O8" s="558" t="s">
        <v>433</v>
      </c>
      <c r="P8" s="559"/>
      <c r="Q8" s="516" t="s">
        <v>378</v>
      </c>
    </row>
    <row r="9" spans="1:18" ht="15">
      <c r="B9" s="540"/>
      <c r="C9" s="377" t="s">
        <v>55</v>
      </c>
      <c r="D9" s="377" t="s">
        <v>33</v>
      </c>
      <c r="E9" s="377" t="s">
        <v>55</v>
      </c>
      <c r="F9" s="377" t="s">
        <v>33</v>
      </c>
      <c r="G9" s="377" t="s">
        <v>55</v>
      </c>
      <c r="H9" s="377" t="s">
        <v>33</v>
      </c>
      <c r="I9" s="377" t="s">
        <v>55</v>
      </c>
      <c r="J9" s="377" t="s">
        <v>33</v>
      </c>
      <c r="K9" s="377" t="s">
        <v>55</v>
      </c>
      <c r="L9" s="377" t="s">
        <v>33</v>
      </c>
      <c r="M9" s="377" t="s">
        <v>55</v>
      </c>
      <c r="N9" s="377" t="s">
        <v>33</v>
      </c>
      <c r="O9" s="377" t="s">
        <v>55</v>
      </c>
      <c r="P9" s="377" t="s">
        <v>33</v>
      </c>
      <c r="Q9" s="552"/>
    </row>
    <row r="10" spans="1:18" ht="15">
      <c r="B10" s="338" t="s">
        <v>19</v>
      </c>
      <c r="C10" s="223">
        <v>6972</v>
      </c>
      <c r="D10" s="224">
        <f>C10/$C$37</f>
        <v>7.9818656408847374E-2</v>
      </c>
      <c r="E10" s="223">
        <v>8508</v>
      </c>
      <c r="F10" s="224">
        <f>E10/$E$37</f>
        <v>8.8656399141362571E-2</v>
      </c>
      <c r="G10" s="223">
        <v>8923</v>
      </c>
      <c r="H10" s="224">
        <f>G10/$G$37</f>
        <v>0.11548267695135052</v>
      </c>
      <c r="I10" s="223">
        <v>10140</v>
      </c>
      <c r="J10" s="224">
        <f>I10/$I$37</f>
        <v>0.14216016150740243</v>
      </c>
      <c r="K10" s="367"/>
      <c r="L10" s="366" t="e">
        <f>K10/$K$37</f>
        <v>#DIV/0!</v>
      </c>
      <c r="M10" s="367"/>
      <c r="N10" s="366" t="e">
        <f>M10/$M$37</f>
        <v>#DIV/0!</v>
      </c>
      <c r="O10" s="160">
        <f>SUM('DESGLOSE EUROPA I'!O10,C10,E10,G10,I10,K10,M10,)</f>
        <v>108036</v>
      </c>
      <c r="P10" s="224">
        <f>O10/$O$37</f>
        <v>0.14121751318592107</v>
      </c>
      <c r="Q10" s="579">
        <v>3</v>
      </c>
    </row>
    <row r="11" spans="1:18" ht="15">
      <c r="B11" s="338" t="s">
        <v>20</v>
      </c>
      <c r="C11" s="223">
        <v>406</v>
      </c>
      <c r="D11" s="224">
        <f t="shared" ref="D11:D36" si="0">C11/$C$37</f>
        <v>4.6480743691899072E-3</v>
      </c>
      <c r="E11" s="223">
        <v>178</v>
      </c>
      <c r="F11" s="224">
        <f t="shared" ref="F11:F36" si="1">E11/$E$37</f>
        <v>1.8548235833524373E-3</v>
      </c>
      <c r="G11" s="223">
        <v>166</v>
      </c>
      <c r="H11" s="224">
        <f t="shared" ref="H11:H36" si="2">G11/$G$37</f>
        <v>2.1483945280650215E-3</v>
      </c>
      <c r="I11" s="223">
        <v>232</v>
      </c>
      <c r="J11" s="224">
        <f t="shared" ref="J11:J36" si="3">I11/$I$37</f>
        <v>3.2525796321220277E-3</v>
      </c>
      <c r="K11" s="367"/>
      <c r="L11" s="366" t="e">
        <f t="shared" ref="L11:L36" si="4">K11/$K$37</f>
        <v>#DIV/0!</v>
      </c>
      <c r="M11" s="367"/>
      <c r="N11" s="366" t="e">
        <f t="shared" ref="N11:N35" si="5">M11/$M$37</f>
        <v>#DIV/0!</v>
      </c>
      <c r="O11" s="160">
        <f>SUM('DESGLOSE EUROPA I'!O11,C11,E11,G11,I11,K11,M11,)</f>
        <v>2948</v>
      </c>
      <c r="P11" s="224">
        <f t="shared" ref="P11:P36" si="6">O11/$O$37</f>
        <v>3.853430605280604E-3</v>
      </c>
      <c r="Q11" s="579"/>
    </row>
    <row r="12" spans="1:18" ht="15">
      <c r="B12" s="338" t="s">
        <v>147</v>
      </c>
      <c r="C12" s="223">
        <v>1638</v>
      </c>
      <c r="D12" s="224">
        <f t="shared" si="0"/>
        <v>1.8752575903283417E-2</v>
      </c>
      <c r="E12" s="223">
        <v>1292</v>
      </c>
      <c r="F12" s="224">
        <f t="shared" si="1"/>
        <v>1.3463101515119938E-2</v>
      </c>
      <c r="G12" s="223">
        <v>1103</v>
      </c>
      <c r="H12" s="224">
        <f t="shared" si="2"/>
        <v>1.427517568949228E-2</v>
      </c>
      <c r="I12" s="223">
        <v>1359</v>
      </c>
      <c r="J12" s="224">
        <f t="shared" si="3"/>
        <v>1.9052826379542396E-2</v>
      </c>
      <c r="K12" s="367"/>
      <c r="L12" s="366" t="e">
        <f t="shared" si="4"/>
        <v>#DIV/0!</v>
      </c>
      <c r="M12" s="367"/>
      <c r="N12" s="366" t="e">
        <f t="shared" si="5"/>
        <v>#DIV/0!</v>
      </c>
      <c r="O12" s="160">
        <f>SUM('DESGLOSE EUROPA I'!O12,C12,E12,G12,I12,K12,M12,)</f>
        <v>11854</v>
      </c>
      <c r="P12" s="224">
        <f t="shared" si="6"/>
        <v>1.5494764720147993E-2</v>
      </c>
      <c r="Q12" s="579">
        <v>8</v>
      </c>
      <c r="R12" s="355"/>
    </row>
    <row r="13" spans="1:18" ht="15">
      <c r="B13" s="338" t="s">
        <v>80</v>
      </c>
      <c r="C13" s="223">
        <v>62</v>
      </c>
      <c r="D13" s="224">
        <f t="shared" si="0"/>
        <v>7.0980446031964099E-4</v>
      </c>
      <c r="E13" s="223">
        <v>8</v>
      </c>
      <c r="F13" s="224">
        <f t="shared" si="1"/>
        <v>8.336285767876123E-5</v>
      </c>
      <c r="G13" s="223">
        <v>11</v>
      </c>
      <c r="H13" s="224">
        <f t="shared" si="2"/>
        <v>1.4236349282358574E-4</v>
      </c>
      <c r="I13" s="223">
        <v>23</v>
      </c>
      <c r="J13" s="224">
        <f t="shared" si="3"/>
        <v>3.2245401525347688E-4</v>
      </c>
      <c r="K13" s="367"/>
      <c r="L13" s="366" t="e">
        <f t="shared" si="4"/>
        <v>#DIV/0!</v>
      </c>
      <c r="M13" s="367"/>
      <c r="N13" s="366" t="e">
        <f t="shared" si="5"/>
        <v>#DIV/0!</v>
      </c>
      <c r="O13" s="160">
        <f>SUM('DESGLOSE EUROPA I'!O13,C13,E13,G13,I13,K13,M13,)</f>
        <v>219</v>
      </c>
      <c r="P13" s="224">
        <f t="shared" si="6"/>
        <v>2.8626231430001772E-4</v>
      </c>
      <c r="Q13" s="579"/>
      <c r="R13" s="355"/>
    </row>
    <row r="14" spans="1:18" ht="15">
      <c r="B14" s="338" t="s">
        <v>21</v>
      </c>
      <c r="C14" s="223">
        <v>258</v>
      </c>
      <c r="D14" s="224">
        <f t="shared" si="0"/>
        <v>2.9537024316526996E-3</v>
      </c>
      <c r="E14" s="223">
        <v>46</v>
      </c>
      <c r="F14" s="224">
        <f t="shared" si="1"/>
        <v>4.7933643165287704E-4</v>
      </c>
      <c r="G14" s="223">
        <v>54</v>
      </c>
      <c r="H14" s="224">
        <f t="shared" si="2"/>
        <v>6.9887532840669372E-4</v>
      </c>
      <c r="I14" s="223">
        <v>116</v>
      </c>
      <c r="J14" s="224">
        <f t="shared" si="3"/>
        <v>1.6262898160610138E-3</v>
      </c>
      <c r="K14" s="367"/>
      <c r="L14" s="366" t="e">
        <f t="shared" si="4"/>
        <v>#DIV/0!</v>
      </c>
      <c r="M14" s="367"/>
      <c r="N14" s="366" t="e">
        <f t="shared" si="5"/>
        <v>#DIV/0!</v>
      </c>
      <c r="O14" s="160">
        <f>SUM('DESGLOSE EUROPA I'!O14,C14,E14,G14,I14,K14,M14,)</f>
        <v>1305</v>
      </c>
      <c r="P14" s="224">
        <f t="shared" si="6"/>
        <v>1.7058096811028453E-3</v>
      </c>
      <c r="Q14" s="579"/>
      <c r="R14" s="355"/>
    </row>
    <row r="15" spans="1:18" ht="15">
      <c r="B15" s="338" t="s">
        <v>22</v>
      </c>
      <c r="C15" s="223">
        <v>23491</v>
      </c>
      <c r="D15" s="224">
        <f t="shared" si="0"/>
        <v>0.26893575124788205</v>
      </c>
      <c r="E15" s="223">
        <v>28069</v>
      </c>
      <c r="F15" s="224">
        <f t="shared" si="1"/>
        <v>0.29248900652314364</v>
      </c>
      <c r="G15" s="223">
        <v>19668</v>
      </c>
      <c r="H15" s="224">
        <f t="shared" si="2"/>
        <v>0.25454592516857133</v>
      </c>
      <c r="I15" s="223">
        <v>13530</v>
      </c>
      <c r="J15" s="224">
        <f t="shared" si="3"/>
        <v>0.18968707940780619</v>
      </c>
      <c r="K15" s="367"/>
      <c r="L15" s="366" t="e">
        <f t="shared" si="4"/>
        <v>#DIV/0!</v>
      </c>
      <c r="M15" s="367"/>
      <c r="N15" s="366" t="e">
        <f t="shared" si="5"/>
        <v>#DIV/0!</v>
      </c>
      <c r="O15" s="160">
        <f>SUM('DESGLOSE EUROPA I'!O15,C15,E15,G15,I15,K15,M15,)</f>
        <v>141581</v>
      </c>
      <c r="P15" s="224">
        <f t="shared" si="6"/>
        <v>0.18506531836032333</v>
      </c>
      <c r="Q15" s="579">
        <v>2</v>
      </c>
      <c r="R15" s="355"/>
    </row>
    <row r="16" spans="1:18" ht="15">
      <c r="B16" s="338" t="s">
        <v>23</v>
      </c>
      <c r="C16" s="223">
        <v>22</v>
      </c>
      <c r="D16" s="224">
        <f t="shared" si="0"/>
        <v>2.5186609882309842E-4</v>
      </c>
      <c r="E16" s="223">
        <v>16</v>
      </c>
      <c r="F16" s="224">
        <f t="shared" si="1"/>
        <v>1.6672571535752246E-4</v>
      </c>
      <c r="G16" s="223">
        <v>20</v>
      </c>
      <c r="H16" s="224">
        <f t="shared" si="2"/>
        <v>2.5884271422470137E-4</v>
      </c>
      <c r="I16" s="223">
        <v>16</v>
      </c>
      <c r="J16" s="224">
        <f t="shared" si="3"/>
        <v>2.2431583669807088E-4</v>
      </c>
      <c r="K16" s="367"/>
      <c r="L16" s="366" t="e">
        <f t="shared" si="4"/>
        <v>#DIV/0!</v>
      </c>
      <c r="M16" s="367"/>
      <c r="N16" s="366" t="e">
        <f t="shared" si="5"/>
        <v>#DIV/0!</v>
      </c>
      <c r="O16" s="160">
        <f>SUM('DESGLOSE EUROPA I'!O16,C16,E16,G16,I16,K16,M16,)</f>
        <v>752</v>
      </c>
      <c r="P16" s="224">
        <f t="shared" si="6"/>
        <v>9.8296465914891927E-4</v>
      </c>
      <c r="Q16" s="579"/>
      <c r="R16" s="355"/>
    </row>
    <row r="17" spans="2:18" ht="15">
      <c r="B17" s="338" t="s">
        <v>24</v>
      </c>
      <c r="C17" s="223">
        <v>5484</v>
      </c>
      <c r="D17" s="224">
        <f t="shared" si="0"/>
        <v>6.278334936117598E-2</v>
      </c>
      <c r="E17" s="223">
        <v>6979</v>
      </c>
      <c r="F17" s="224">
        <f t="shared" si="1"/>
        <v>7.2723672967509326E-2</v>
      </c>
      <c r="G17" s="223">
        <v>2959</v>
      </c>
      <c r="H17" s="224">
        <f t="shared" si="2"/>
        <v>3.8295779569544566E-2</v>
      </c>
      <c r="I17" s="223">
        <v>4273</v>
      </c>
      <c r="J17" s="224">
        <f t="shared" si="3"/>
        <v>5.9906348138178557E-2</v>
      </c>
      <c r="K17" s="367"/>
      <c r="L17" s="366" t="e">
        <f t="shared" si="4"/>
        <v>#DIV/0!</v>
      </c>
      <c r="M17" s="367"/>
      <c r="N17" s="366" t="e">
        <f t="shared" si="5"/>
        <v>#DIV/0!</v>
      </c>
      <c r="O17" s="160">
        <f>SUM('DESGLOSE EUROPA I'!O17,C17,E17,G17,I17,K17,M17,)</f>
        <v>66007</v>
      </c>
      <c r="P17" s="224">
        <f t="shared" si="6"/>
        <v>8.6279984383567446E-2</v>
      </c>
      <c r="Q17" s="579">
        <v>5</v>
      </c>
      <c r="R17" s="355"/>
    </row>
    <row r="18" spans="2:18" ht="15">
      <c r="B18" s="338" t="s">
        <v>25</v>
      </c>
      <c r="C18" s="223">
        <v>29355</v>
      </c>
      <c r="D18" s="224">
        <f t="shared" si="0"/>
        <v>0.3360695150432752</v>
      </c>
      <c r="E18" s="223">
        <v>30890</v>
      </c>
      <c r="F18" s="224">
        <f t="shared" si="1"/>
        <v>0.32188483421211678</v>
      </c>
      <c r="G18" s="223">
        <v>30382</v>
      </c>
      <c r="H18" s="224">
        <f t="shared" si="2"/>
        <v>0.39320796717874384</v>
      </c>
      <c r="I18" s="223">
        <v>28675</v>
      </c>
      <c r="J18" s="224">
        <f t="shared" si="3"/>
        <v>0.40201603858232393</v>
      </c>
      <c r="K18" s="367"/>
      <c r="L18" s="366" t="e">
        <f t="shared" si="4"/>
        <v>#DIV/0!</v>
      </c>
      <c r="M18" s="367"/>
      <c r="N18" s="366" t="e">
        <f t="shared" si="5"/>
        <v>#DIV/0!</v>
      </c>
      <c r="O18" s="160">
        <f>SUM('DESGLOSE EUROPA I'!O18,C18,E18,G18,I18,K18,M18,)</f>
        <v>255196</v>
      </c>
      <c r="P18" s="224">
        <f t="shared" si="6"/>
        <v>0.33357533132469097</v>
      </c>
      <c r="Q18" s="579">
        <v>1</v>
      </c>
      <c r="R18" s="355"/>
    </row>
    <row r="19" spans="2:18" ht="15">
      <c r="B19" s="338" t="s">
        <v>56</v>
      </c>
      <c r="C19" s="223">
        <v>35</v>
      </c>
      <c r="D19" s="224">
        <f t="shared" si="0"/>
        <v>4.0069606630947476E-4</v>
      </c>
      <c r="E19" s="223">
        <v>19</v>
      </c>
      <c r="F19" s="224">
        <f t="shared" si="1"/>
        <v>1.9798678698705792E-4</v>
      </c>
      <c r="G19" s="223">
        <v>17</v>
      </c>
      <c r="H19" s="224">
        <f t="shared" si="2"/>
        <v>2.2001630709099615E-4</v>
      </c>
      <c r="I19" s="223">
        <v>49</v>
      </c>
      <c r="J19" s="224">
        <f t="shared" si="3"/>
        <v>6.8696724988784211E-4</v>
      </c>
      <c r="K19" s="367"/>
      <c r="L19" s="366" t="e">
        <f t="shared" si="4"/>
        <v>#DIV/0!</v>
      </c>
      <c r="M19" s="367"/>
      <c r="N19" s="366" t="e">
        <f t="shared" si="5"/>
        <v>#DIV/0!</v>
      </c>
      <c r="O19" s="160">
        <f>SUM('DESGLOSE EUROPA I'!O19,C19,E19,G19,I19,K19,M19,)</f>
        <v>305</v>
      </c>
      <c r="P19" s="224">
        <f t="shared" si="6"/>
        <v>3.9867582585162285E-4</v>
      </c>
      <c r="Q19" s="579"/>
      <c r="R19" s="355"/>
    </row>
    <row r="20" spans="2:18" ht="15">
      <c r="B20" s="338" t="s">
        <v>26</v>
      </c>
      <c r="C20" s="223">
        <v>3726</v>
      </c>
      <c r="D20" s="224">
        <f t="shared" si="0"/>
        <v>4.2656958373402942E-2</v>
      </c>
      <c r="E20" s="223">
        <v>2988</v>
      </c>
      <c r="F20" s="224">
        <f t="shared" si="1"/>
        <v>3.113602734301732E-2</v>
      </c>
      <c r="G20" s="223">
        <v>3674</v>
      </c>
      <c r="H20" s="224">
        <f t="shared" si="2"/>
        <v>4.7549406603077639E-2</v>
      </c>
      <c r="I20" s="223">
        <v>3126</v>
      </c>
      <c r="J20" s="224">
        <f t="shared" si="3"/>
        <v>4.3825706594885598E-2</v>
      </c>
      <c r="K20" s="367"/>
      <c r="L20" s="366" t="e">
        <f t="shared" si="4"/>
        <v>#DIV/0!</v>
      </c>
      <c r="M20" s="367"/>
      <c r="N20" s="366" t="e">
        <f t="shared" si="5"/>
        <v>#DIV/0!</v>
      </c>
      <c r="O20" s="160">
        <f>SUM('DESGLOSE EUROPA I'!O20,C20,E20,G20,I20,K20,M20,)</f>
        <v>31676</v>
      </c>
      <c r="P20" s="224">
        <f t="shared" si="6"/>
        <v>4.1404771998937724E-2</v>
      </c>
      <c r="Q20" s="579">
        <v>6</v>
      </c>
      <c r="R20" s="355"/>
    </row>
    <row r="21" spans="2:18" ht="15">
      <c r="B21" s="338" t="s">
        <v>90</v>
      </c>
      <c r="C21" s="223">
        <v>14</v>
      </c>
      <c r="D21" s="224">
        <f t="shared" si="0"/>
        <v>1.6027842652378989E-4</v>
      </c>
      <c r="E21" s="223">
        <v>73</v>
      </c>
      <c r="F21" s="224">
        <f t="shared" si="1"/>
        <v>7.6068607631869616E-4</v>
      </c>
      <c r="G21" s="223">
        <v>18</v>
      </c>
      <c r="H21" s="224">
        <f t="shared" si="2"/>
        <v>2.3295844280223123E-4</v>
      </c>
      <c r="I21" s="223">
        <v>18</v>
      </c>
      <c r="J21" s="224">
        <f t="shared" si="3"/>
        <v>2.5235531628532975E-4</v>
      </c>
      <c r="K21" s="367"/>
      <c r="L21" s="366" t="e">
        <f t="shared" si="4"/>
        <v>#DIV/0!</v>
      </c>
      <c r="M21" s="367"/>
      <c r="N21" s="366" t="e">
        <f t="shared" si="5"/>
        <v>#DIV/0!</v>
      </c>
      <c r="O21" s="160">
        <f>SUM('DESGLOSE EUROPA I'!O21,C21,E21,G21,I21,K21,M21,)</f>
        <v>512</v>
      </c>
      <c r="P21" s="224">
        <f t="shared" si="6"/>
        <v>6.6925253388862597E-4</v>
      </c>
      <c r="Q21" s="579"/>
      <c r="R21" s="355"/>
    </row>
    <row r="22" spans="2:18" ht="15">
      <c r="B22" s="338" t="s">
        <v>43</v>
      </c>
      <c r="C22" s="223">
        <v>437</v>
      </c>
      <c r="D22" s="224">
        <f t="shared" si="0"/>
        <v>5.002976599349728E-3</v>
      </c>
      <c r="E22" s="223">
        <v>387</v>
      </c>
      <c r="F22" s="224">
        <f t="shared" si="1"/>
        <v>4.0326782402100745E-3</v>
      </c>
      <c r="G22" s="223">
        <v>365</v>
      </c>
      <c r="H22" s="224">
        <f t="shared" si="2"/>
        <v>4.7238795346007997E-3</v>
      </c>
      <c r="I22" s="223">
        <v>244</v>
      </c>
      <c r="J22" s="224">
        <f t="shared" si="3"/>
        <v>3.4208165096455811E-3</v>
      </c>
      <c r="K22" s="367"/>
      <c r="L22" s="366" t="e">
        <f t="shared" si="4"/>
        <v>#DIV/0!</v>
      </c>
      <c r="M22" s="367"/>
      <c r="N22" s="366" t="e">
        <f t="shared" si="5"/>
        <v>#DIV/0!</v>
      </c>
      <c r="O22" s="160">
        <f>SUM('DESGLOSE EUROPA I'!O22,C22,E22,G22,I22,K22,M22,)</f>
        <v>2406</v>
      </c>
      <c r="P22" s="224">
        <f t="shared" si="6"/>
        <v>3.1449640557344415E-3</v>
      </c>
      <c r="Q22" s="579"/>
      <c r="R22" s="5"/>
    </row>
    <row r="23" spans="2:18" ht="15">
      <c r="B23" s="338" t="s">
        <v>95</v>
      </c>
      <c r="C23" s="223">
        <v>54</v>
      </c>
      <c r="D23" s="224">
        <f t="shared" si="0"/>
        <v>6.1821678802033246E-4</v>
      </c>
      <c r="E23" s="223">
        <v>4</v>
      </c>
      <c r="F23" s="224">
        <f t="shared" si="1"/>
        <v>4.1681428839380615E-5</v>
      </c>
      <c r="G23" s="223">
        <v>6</v>
      </c>
      <c r="H23" s="224">
        <f t="shared" si="2"/>
        <v>7.765281426741041E-5</v>
      </c>
      <c r="I23" s="223">
        <v>27</v>
      </c>
      <c r="J23" s="224">
        <f t="shared" si="3"/>
        <v>3.7853297442799462E-4</v>
      </c>
      <c r="K23" s="367"/>
      <c r="L23" s="366" t="e">
        <f t="shared" si="4"/>
        <v>#DIV/0!</v>
      </c>
      <c r="M23" s="367"/>
      <c r="N23" s="366" t="e">
        <f t="shared" si="5"/>
        <v>#DIV/0!</v>
      </c>
      <c r="O23" s="160">
        <f>SUM('DESGLOSE EUROPA I'!O23,C23,E23,G23,I23,K23,M23,)</f>
        <v>168</v>
      </c>
      <c r="P23" s="224">
        <f t="shared" si="6"/>
        <v>2.1959848768220538E-4</v>
      </c>
      <c r="Q23" s="579"/>
    </row>
    <row r="24" spans="2:18" ht="15">
      <c r="B24" s="338" t="s">
        <v>27</v>
      </c>
      <c r="C24" s="223">
        <v>11041</v>
      </c>
      <c r="D24" s="224">
        <f t="shared" si="0"/>
        <v>0.12640243623208317</v>
      </c>
      <c r="E24" s="223">
        <v>13029</v>
      </c>
      <c r="F24" s="224">
        <f t="shared" si="1"/>
        <v>0.13576683408707249</v>
      </c>
      <c r="G24" s="223">
        <v>6824</v>
      </c>
      <c r="H24" s="224">
        <f t="shared" si="2"/>
        <v>8.83171340934681E-2</v>
      </c>
      <c r="I24" s="223">
        <v>5613</v>
      </c>
      <c r="J24" s="224">
        <f t="shared" si="3"/>
        <v>7.8692799461641996E-2</v>
      </c>
      <c r="K24" s="367"/>
      <c r="L24" s="366" t="e">
        <f t="shared" si="4"/>
        <v>#DIV/0!</v>
      </c>
      <c r="M24" s="367"/>
      <c r="N24" s="366" t="e">
        <f t="shared" si="5"/>
        <v>#DIV/0!</v>
      </c>
      <c r="O24" s="160">
        <f>SUM('DESGLOSE EUROPA I'!O24,C24,E24,G24,I24,K24,M24,)</f>
        <v>75379</v>
      </c>
      <c r="P24" s="224">
        <f t="shared" si="6"/>
        <v>9.8530442874981902E-2</v>
      </c>
      <c r="Q24" s="579">
        <v>4</v>
      </c>
    </row>
    <row r="25" spans="2:18" ht="15">
      <c r="B25" s="338" t="s">
        <v>57</v>
      </c>
      <c r="C25" s="223">
        <v>54</v>
      </c>
      <c r="D25" s="224">
        <f t="shared" si="0"/>
        <v>6.1821678802033246E-4</v>
      </c>
      <c r="E25" s="223">
        <v>85</v>
      </c>
      <c r="F25" s="224">
        <f t="shared" si="1"/>
        <v>8.8573036283683809E-4</v>
      </c>
      <c r="G25" s="223">
        <v>53</v>
      </c>
      <c r="H25" s="224">
        <f t="shared" si="2"/>
        <v>6.8593319269545856E-4</v>
      </c>
      <c r="I25" s="223">
        <v>19</v>
      </c>
      <c r="J25" s="224">
        <f t="shared" si="3"/>
        <v>2.6637505607895919E-4</v>
      </c>
      <c r="K25" s="367"/>
      <c r="L25" s="366" t="e">
        <f t="shared" si="4"/>
        <v>#DIV/0!</v>
      </c>
      <c r="M25" s="367"/>
      <c r="N25" s="366" t="e">
        <f t="shared" si="5"/>
        <v>#DIV/0!</v>
      </c>
      <c r="O25" s="160">
        <f>SUM('DESGLOSE EUROPA I'!O25,C25,E25,G25,I25,K25,M25,)</f>
        <v>320</v>
      </c>
      <c r="P25" s="224">
        <f t="shared" si="6"/>
        <v>4.1828283368039123E-4</v>
      </c>
      <c r="Q25" s="579"/>
    </row>
    <row r="26" spans="2:18" ht="15">
      <c r="B26" s="338" t="s">
        <v>96</v>
      </c>
      <c r="C26" s="223">
        <v>15</v>
      </c>
      <c r="D26" s="224">
        <f t="shared" si="0"/>
        <v>1.7172688556120347E-4</v>
      </c>
      <c r="E26" s="223">
        <v>4</v>
      </c>
      <c r="F26" s="224">
        <f t="shared" si="1"/>
        <v>4.1681428839380615E-5</v>
      </c>
      <c r="G26" s="223">
        <v>1</v>
      </c>
      <c r="H26" s="224">
        <f t="shared" si="2"/>
        <v>1.2942135711235068E-5</v>
      </c>
      <c r="I26" s="223">
        <v>25</v>
      </c>
      <c r="J26" s="224">
        <f t="shared" si="3"/>
        <v>3.5049349484073578E-4</v>
      </c>
      <c r="K26" s="367"/>
      <c r="L26" s="366" t="e">
        <f t="shared" si="4"/>
        <v>#DIV/0!</v>
      </c>
      <c r="M26" s="367"/>
      <c r="N26" s="366" t="e">
        <f t="shared" si="5"/>
        <v>#DIV/0!</v>
      </c>
      <c r="O26" s="160">
        <f>SUM('DESGLOSE EUROPA I'!O26,C26,E26,G26,I26,K26,M26,)</f>
        <v>68</v>
      </c>
      <c r="P26" s="224">
        <f t="shared" si="6"/>
        <v>8.8885102157083127E-5</v>
      </c>
      <c r="Q26" s="579"/>
    </row>
    <row r="27" spans="2:18" ht="15">
      <c r="B27" s="338" t="s">
        <v>28</v>
      </c>
      <c r="C27" s="223">
        <v>720</v>
      </c>
      <c r="D27" s="224">
        <f t="shared" si="0"/>
        <v>8.2428905069377653E-3</v>
      </c>
      <c r="E27" s="223">
        <v>406</v>
      </c>
      <c r="F27" s="224">
        <f t="shared" si="1"/>
        <v>4.2306650271971323E-3</v>
      </c>
      <c r="G27" s="223">
        <v>396</v>
      </c>
      <c r="H27" s="224">
        <f t="shared" si="2"/>
        <v>5.1250857416490873E-3</v>
      </c>
      <c r="I27" s="223">
        <v>420</v>
      </c>
      <c r="J27" s="224">
        <f t="shared" si="3"/>
        <v>5.8882907133243605E-3</v>
      </c>
      <c r="K27" s="367"/>
      <c r="L27" s="366" t="e">
        <f t="shared" si="4"/>
        <v>#DIV/0!</v>
      </c>
      <c r="M27" s="367"/>
      <c r="N27" s="366" t="e">
        <f t="shared" si="5"/>
        <v>#DIV/0!</v>
      </c>
      <c r="O27" s="160">
        <f>SUM('DESGLOSE EUROPA I'!O27,C27,E27,G27,I27,K27,M27,)</f>
        <v>5250</v>
      </c>
      <c r="P27" s="224">
        <f t="shared" si="6"/>
        <v>6.8624527400689183E-3</v>
      </c>
      <c r="Q27" s="579"/>
    </row>
    <row r="28" spans="2:18" ht="15">
      <c r="B28" s="338" t="s">
        <v>47</v>
      </c>
      <c r="C28" s="223">
        <v>174</v>
      </c>
      <c r="D28" s="224">
        <f t="shared" si="0"/>
        <v>1.9920318725099601E-3</v>
      </c>
      <c r="E28" s="223">
        <v>116</v>
      </c>
      <c r="F28" s="224">
        <f t="shared" si="1"/>
        <v>1.2087614363420378E-3</v>
      </c>
      <c r="G28" s="223">
        <v>188</v>
      </c>
      <c r="H28" s="224">
        <f t="shared" si="2"/>
        <v>2.4331215137121929E-3</v>
      </c>
      <c r="I28" s="223">
        <v>94</v>
      </c>
      <c r="J28" s="224">
        <f t="shared" si="3"/>
        <v>1.3178555406011664E-3</v>
      </c>
      <c r="K28" s="367"/>
      <c r="L28" s="366" t="e">
        <f t="shared" si="4"/>
        <v>#DIV/0!</v>
      </c>
      <c r="M28" s="367"/>
      <c r="N28" s="366" t="e">
        <f t="shared" si="5"/>
        <v>#DIV/0!</v>
      </c>
      <c r="O28" s="160">
        <f>SUM('DESGLOSE EUROPA I'!O28,C28,E28,G28,I28,K28,M28,)</f>
        <v>5514.2524748554688</v>
      </c>
      <c r="P28" s="224">
        <f t="shared" si="6"/>
        <v>7.2078660962864236E-3</v>
      </c>
      <c r="Q28" s="579"/>
    </row>
    <row r="29" spans="2:18" ht="15">
      <c r="B29" s="338" t="s">
        <v>29</v>
      </c>
      <c r="C29" s="223">
        <v>1004</v>
      </c>
      <c r="D29" s="224">
        <f t="shared" si="0"/>
        <v>1.1494252873563218E-2</v>
      </c>
      <c r="E29" s="223">
        <v>1373</v>
      </c>
      <c r="F29" s="224">
        <f t="shared" si="1"/>
        <v>1.4307150449117395E-2</v>
      </c>
      <c r="G29" s="223">
        <v>1311</v>
      </c>
      <c r="H29" s="224">
        <f t="shared" si="2"/>
        <v>1.6967139917429173E-2</v>
      </c>
      <c r="I29" s="223">
        <v>755</v>
      </c>
      <c r="J29" s="224">
        <f t="shared" si="3"/>
        <v>1.058490354419022E-2</v>
      </c>
      <c r="K29" s="367"/>
      <c r="L29" s="366" t="e">
        <f t="shared" si="4"/>
        <v>#DIV/0!</v>
      </c>
      <c r="M29" s="367"/>
      <c r="N29" s="366" t="e">
        <f t="shared" si="5"/>
        <v>#DIV/0!</v>
      </c>
      <c r="O29" s="160">
        <f>SUM('DESGLOSE EUROPA I'!O29,C29,E29,G29,I29,K29,M29,)</f>
        <v>6444.1558633845343</v>
      </c>
      <c r="P29" s="224">
        <f t="shared" si="6"/>
        <v>8.4233742975455966E-3</v>
      </c>
      <c r="Q29" s="579"/>
    </row>
    <row r="30" spans="2:18" ht="15">
      <c r="B30" s="338" t="s">
        <v>46</v>
      </c>
      <c r="C30" s="223">
        <v>58</v>
      </c>
      <c r="D30" s="224">
        <f t="shared" si="0"/>
        <v>6.6401062416998667E-4</v>
      </c>
      <c r="E30" s="223">
        <v>13</v>
      </c>
      <c r="F30" s="224">
        <f t="shared" si="1"/>
        <v>1.35464643727987E-4</v>
      </c>
      <c r="G30" s="223">
        <v>61</v>
      </c>
      <c r="H30" s="224">
        <f t="shared" si="2"/>
        <v>7.894702783853391E-4</v>
      </c>
      <c r="I30" s="223">
        <v>174</v>
      </c>
      <c r="J30" s="224">
        <f t="shared" si="3"/>
        <v>2.439434724091521E-3</v>
      </c>
      <c r="K30" s="367"/>
      <c r="L30" s="366" t="e">
        <f t="shared" si="4"/>
        <v>#DIV/0!</v>
      </c>
      <c r="M30" s="367"/>
      <c r="N30" s="366" t="e">
        <f t="shared" si="5"/>
        <v>#DIV/0!</v>
      </c>
      <c r="O30" s="160">
        <f>SUM('DESGLOSE EUROPA I'!O30,C30,E30,G30,I30,K30,M30,)</f>
        <v>1205.5497811797356</v>
      </c>
      <c r="P30" s="224">
        <f t="shared" si="6"/>
        <v>1.5758149331707356E-3</v>
      </c>
      <c r="Q30" s="579"/>
    </row>
    <row r="31" spans="2:18" ht="15">
      <c r="B31" s="338" t="s">
        <v>104</v>
      </c>
      <c r="C31" s="223">
        <v>18</v>
      </c>
      <c r="D31" s="224">
        <f t="shared" si="0"/>
        <v>2.0607226267344415E-4</v>
      </c>
      <c r="E31" s="223">
        <v>30</v>
      </c>
      <c r="F31" s="224">
        <f t="shared" si="1"/>
        <v>3.1261071629535463E-4</v>
      </c>
      <c r="G31" s="223">
        <v>49</v>
      </c>
      <c r="H31" s="224">
        <f t="shared" si="2"/>
        <v>6.3416464985051834E-4</v>
      </c>
      <c r="I31" s="223">
        <v>26</v>
      </c>
      <c r="J31" s="224">
        <f t="shared" si="3"/>
        <v>3.6451323463436517E-4</v>
      </c>
      <c r="K31" s="367"/>
      <c r="L31" s="366" t="e">
        <f t="shared" si="4"/>
        <v>#DIV/0!</v>
      </c>
      <c r="M31" s="367"/>
      <c r="N31" s="366" t="e">
        <f t="shared" si="5"/>
        <v>#DIV/0!</v>
      </c>
      <c r="O31" s="160">
        <f>SUM('DESGLOSE EUROPA I'!O31,C31,E31,G31,I31,K31,M31,)</f>
        <v>343.93675044160028</v>
      </c>
      <c r="P31" s="224">
        <f t="shared" si="6"/>
        <v>4.4957137056730661E-4</v>
      </c>
      <c r="Q31" s="579"/>
    </row>
    <row r="32" spans="2:18" ht="15">
      <c r="B32" s="338" t="s">
        <v>107</v>
      </c>
      <c r="C32" s="223">
        <v>316</v>
      </c>
      <c r="D32" s="224">
        <f t="shared" si="0"/>
        <v>3.6177130558226861E-3</v>
      </c>
      <c r="E32" s="223">
        <v>349</v>
      </c>
      <c r="F32" s="224">
        <f t="shared" si="1"/>
        <v>3.6367046662359585E-3</v>
      </c>
      <c r="G32" s="223">
        <v>233</v>
      </c>
      <c r="H32" s="224">
        <f t="shared" si="2"/>
        <v>3.0155176207177707E-3</v>
      </c>
      <c r="I32" s="223">
        <v>1171</v>
      </c>
      <c r="J32" s="224">
        <f t="shared" si="3"/>
        <v>1.6417115298340064E-2</v>
      </c>
      <c r="K32" s="367"/>
      <c r="L32" s="366" t="e">
        <f t="shared" si="4"/>
        <v>#DIV/0!</v>
      </c>
      <c r="M32" s="367"/>
      <c r="N32" s="366" t="e">
        <f t="shared" si="5"/>
        <v>#DIV/0!</v>
      </c>
      <c r="O32" s="160">
        <f>SUM('DESGLOSE EUROPA I'!O32,C32,E32,G32,I32,K32,M32,)</f>
        <v>9181.7688941226697</v>
      </c>
      <c r="P32" s="224">
        <f t="shared" si="6"/>
        <v>1.200180097260032E-2</v>
      </c>
      <c r="Q32" s="579">
        <v>9</v>
      </c>
    </row>
    <row r="33" spans="2:17" ht="15">
      <c r="B33" s="338" t="s">
        <v>110</v>
      </c>
      <c r="C33" s="223">
        <v>30</v>
      </c>
      <c r="D33" s="224">
        <f t="shared" si="0"/>
        <v>3.4345377112240694E-4</v>
      </c>
      <c r="E33" s="223">
        <v>11</v>
      </c>
      <c r="F33" s="224">
        <f t="shared" si="1"/>
        <v>1.1462392930829669E-4</v>
      </c>
      <c r="G33" s="223">
        <v>7</v>
      </c>
      <c r="H33" s="224">
        <f t="shared" si="2"/>
        <v>9.0594949978645478E-5</v>
      </c>
      <c r="I33" s="223">
        <v>5</v>
      </c>
      <c r="J33" s="224">
        <f t="shared" si="3"/>
        <v>7.0098698968147147E-5</v>
      </c>
      <c r="K33" s="367"/>
      <c r="L33" s="366" t="e">
        <f t="shared" si="4"/>
        <v>#DIV/0!</v>
      </c>
      <c r="M33" s="367"/>
      <c r="N33" s="366" t="e">
        <f t="shared" si="5"/>
        <v>#DIV/0!</v>
      </c>
      <c r="O33" s="160">
        <f>SUM('DESGLOSE EUROPA I'!O33,C33,E33,G33,I33,K33,M33,)</f>
        <v>162.94422235306675</v>
      </c>
      <c r="P33" s="224">
        <f t="shared" si="6"/>
        <v>2.1298990955527657E-4</v>
      </c>
      <c r="Q33" s="579"/>
    </row>
    <row r="34" spans="2:17" ht="15">
      <c r="B34" s="338" t="s">
        <v>30</v>
      </c>
      <c r="C34" s="223">
        <v>318</v>
      </c>
      <c r="D34" s="224">
        <f t="shared" si="0"/>
        <v>3.6406099738975134E-3</v>
      </c>
      <c r="E34" s="223">
        <v>67</v>
      </c>
      <c r="F34" s="224">
        <f t="shared" si="1"/>
        <v>6.9816393305962524E-4</v>
      </c>
      <c r="G34" s="223">
        <v>91</v>
      </c>
      <c r="H34" s="224">
        <f t="shared" si="2"/>
        <v>1.1777343497223912E-3</v>
      </c>
      <c r="I34" s="223">
        <v>266</v>
      </c>
      <c r="J34" s="224">
        <f t="shared" si="3"/>
        <v>3.7292507851054285E-3</v>
      </c>
      <c r="K34" s="367"/>
      <c r="L34" s="366" t="e">
        <f t="shared" si="4"/>
        <v>#DIV/0!</v>
      </c>
      <c r="M34" s="367"/>
      <c r="N34" s="366" t="e">
        <f t="shared" si="5"/>
        <v>#DIV/0!</v>
      </c>
      <c r="O34" s="160">
        <f>SUM('DESGLOSE EUROPA I'!O34,C34,E34,G34,I34,K34,M34,)</f>
        <v>20559.181230007471</v>
      </c>
      <c r="P34" s="224">
        <f t="shared" si="6"/>
        <v>2.6873601821988235E-2</v>
      </c>
      <c r="Q34" s="579">
        <v>7</v>
      </c>
    </row>
    <row r="35" spans="2:17" ht="15">
      <c r="B35" s="338" t="s">
        <v>31</v>
      </c>
      <c r="C35" s="223">
        <v>934</v>
      </c>
      <c r="D35" s="224">
        <f t="shared" si="0"/>
        <v>1.069286074094427E-2</v>
      </c>
      <c r="E35" s="223">
        <v>321</v>
      </c>
      <c r="F35" s="224">
        <f t="shared" si="1"/>
        <v>3.3449346643602941E-3</v>
      </c>
      <c r="G35" s="223">
        <v>467</v>
      </c>
      <c r="H35" s="224">
        <f t="shared" si="2"/>
        <v>6.0439773771467763E-3</v>
      </c>
      <c r="I35" s="223">
        <v>429</v>
      </c>
      <c r="J35" s="224">
        <f t="shared" si="3"/>
        <v>6.0144683714670258E-3</v>
      </c>
      <c r="K35" s="367"/>
      <c r="L35" s="366" t="e">
        <f t="shared" si="4"/>
        <v>#DIV/0!</v>
      </c>
      <c r="M35" s="367"/>
      <c r="N35" s="366" t="e">
        <f t="shared" si="5"/>
        <v>#DIV/0!</v>
      </c>
      <c r="O35" s="160">
        <f>SUM('DESGLOSE EUROPA I'!O35,C35,E35,G35,I35,K35,M35,)</f>
        <v>8171.8017326570734</v>
      </c>
      <c r="P35" s="224">
        <f t="shared" si="6"/>
        <v>1.068163870315666E-2</v>
      </c>
      <c r="Q35" s="579">
        <v>10</v>
      </c>
    </row>
    <row r="36" spans="2:17" ht="15">
      <c r="B36" s="338" t="s">
        <v>86</v>
      </c>
      <c r="C36" s="223">
        <v>712</v>
      </c>
      <c r="D36" s="224">
        <f t="shared" si="0"/>
        <v>8.1513028346384582E-3</v>
      </c>
      <c r="E36" s="223">
        <v>705</v>
      </c>
      <c r="F36" s="224">
        <f t="shared" si="1"/>
        <v>7.3463518329408336E-3</v>
      </c>
      <c r="G36" s="223">
        <v>220</v>
      </c>
      <c r="H36" s="224">
        <f t="shared" si="2"/>
        <v>2.8472698564717151E-3</v>
      </c>
      <c r="I36" s="223">
        <v>503</v>
      </c>
      <c r="J36" s="224">
        <f t="shared" si="3"/>
        <v>7.0519291161956037E-3</v>
      </c>
      <c r="K36" s="367"/>
      <c r="L36" s="366" t="e">
        <f t="shared" si="4"/>
        <v>#DIV/0!</v>
      </c>
      <c r="M36" s="367"/>
      <c r="N36" s="366" t="e">
        <f>M36/$M$37</f>
        <v>#DIV/0!</v>
      </c>
      <c r="O36" s="160">
        <f>SUM('DESGLOSE EUROPA I'!O36,C36,E36,G36,I36,K36,M36,)</f>
        <v>9467</v>
      </c>
      <c r="P36" s="224">
        <f t="shared" si="6"/>
        <v>1.2374636207663324E-2</v>
      </c>
      <c r="Q36" s="277"/>
    </row>
    <row r="37" spans="2:17" ht="15">
      <c r="B37" s="394" t="s">
        <v>34</v>
      </c>
      <c r="C37" s="385">
        <f t="shared" ref="C37:N37" si="7">SUM(C10:C36)</f>
        <v>87348</v>
      </c>
      <c r="D37" s="386">
        <f t="shared" si="7"/>
        <v>0.99999999999999978</v>
      </c>
      <c r="E37" s="385">
        <f>SUM(E10:E36)</f>
        <v>95966</v>
      </c>
      <c r="F37" s="386">
        <f t="shared" si="7"/>
        <v>1</v>
      </c>
      <c r="G37" s="385">
        <f t="shared" si="7"/>
        <v>77267</v>
      </c>
      <c r="H37" s="386">
        <f t="shared" si="7"/>
        <v>1</v>
      </c>
      <c r="I37" s="385">
        <f t="shared" si="7"/>
        <v>71328</v>
      </c>
      <c r="J37" s="386">
        <f t="shared" si="7"/>
        <v>0.99999999999999989</v>
      </c>
      <c r="K37" s="385">
        <f t="shared" si="7"/>
        <v>0</v>
      </c>
      <c r="L37" s="386" t="e">
        <f t="shared" si="7"/>
        <v>#DIV/0!</v>
      </c>
      <c r="M37" s="385">
        <f t="shared" si="7"/>
        <v>0</v>
      </c>
      <c r="N37" s="386" t="e">
        <f t="shared" si="7"/>
        <v>#DIV/0!</v>
      </c>
      <c r="O37" s="385">
        <f>SUM(O10:O36)</f>
        <v>765032.59094900161</v>
      </c>
      <c r="P37" s="386">
        <f>SUM(P10:P36)</f>
        <v>1</v>
      </c>
      <c r="Q37" s="386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M8:N8"/>
    <mergeCell ref="O8:P8"/>
    <mergeCell ref="Q8:Q9"/>
    <mergeCell ref="B8:B9"/>
    <mergeCell ref="C8:D8"/>
    <mergeCell ref="E8:F8"/>
    <mergeCell ref="G8:H8"/>
    <mergeCell ref="I8:J8"/>
    <mergeCell ref="K8:L8"/>
  </mergeCells>
  <pageMargins left="0" right="0" top="0" bottom="0" header="0" footer="0"/>
  <pageSetup scale="96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7"/>
  <sheetViews>
    <sheetView workbookViewId="0">
      <selection activeCell="G31" sqref="G31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41"/>
      <c r="F2" s="241"/>
      <c r="G2" s="241"/>
      <c r="H2" s="241"/>
      <c r="I2" s="241"/>
      <c r="J2" s="241"/>
      <c r="K2" s="241"/>
      <c r="M2" s="241" t="s">
        <v>123</v>
      </c>
    </row>
    <row r="3" spans="1:19" ht="18.75">
      <c r="E3" s="241"/>
      <c r="F3" s="241"/>
      <c r="G3" s="241"/>
      <c r="H3" s="241"/>
      <c r="I3" s="241"/>
      <c r="J3" s="241"/>
      <c r="K3" s="241"/>
      <c r="L3" s="12"/>
      <c r="M3" s="241" t="s">
        <v>122</v>
      </c>
    </row>
    <row r="4" spans="1:19" ht="15.75">
      <c r="E4" s="352"/>
      <c r="F4" s="352"/>
      <c r="G4" s="352"/>
      <c r="H4" s="352"/>
      <c r="I4" s="352"/>
      <c r="J4" s="352"/>
      <c r="K4" s="352"/>
      <c r="M4" s="352" t="s">
        <v>379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15" t="s">
        <v>32</v>
      </c>
      <c r="C7" s="561"/>
      <c r="D7" s="555" t="s">
        <v>371</v>
      </c>
      <c r="E7" s="555"/>
      <c r="F7" s="553" t="s">
        <v>372</v>
      </c>
      <c r="G7" s="554"/>
      <c r="H7" s="553" t="s">
        <v>373</v>
      </c>
      <c r="I7" s="554"/>
      <c r="J7" s="553" t="s">
        <v>374</v>
      </c>
      <c r="K7" s="554"/>
      <c r="L7" s="553" t="s">
        <v>375</v>
      </c>
      <c r="M7" s="554"/>
      <c r="N7" s="553" t="s">
        <v>376</v>
      </c>
      <c r="O7" s="554"/>
      <c r="P7" s="560" t="s">
        <v>222</v>
      </c>
      <c r="Q7" s="560"/>
      <c r="R7" s="516" t="s">
        <v>335</v>
      </c>
      <c r="S7" s="516" t="s">
        <v>378</v>
      </c>
    </row>
    <row r="8" spans="1:19" ht="15">
      <c r="A8" s="5"/>
      <c r="B8" s="561"/>
      <c r="C8" s="561"/>
      <c r="D8" s="377" t="s">
        <v>55</v>
      </c>
      <c r="E8" s="377" t="s">
        <v>33</v>
      </c>
      <c r="F8" s="377" t="s">
        <v>55</v>
      </c>
      <c r="G8" s="377" t="s">
        <v>33</v>
      </c>
      <c r="H8" s="377" t="s">
        <v>55</v>
      </c>
      <c r="I8" s="377" t="s">
        <v>33</v>
      </c>
      <c r="J8" s="377" t="s">
        <v>55</v>
      </c>
      <c r="K8" s="377" t="s">
        <v>33</v>
      </c>
      <c r="L8" s="377" t="s">
        <v>55</v>
      </c>
      <c r="M8" s="377" t="s">
        <v>33</v>
      </c>
      <c r="N8" s="377" t="s">
        <v>55</v>
      </c>
      <c r="O8" s="377" t="s">
        <v>33</v>
      </c>
      <c r="P8" s="395" t="s">
        <v>55</v>
      </c>
      <c r="Q8" s="395" t="s">
        <v>33</v>
      </c>
      <c r="R8" s="516"/>
      <c r="S8" s="516"/>
    </row>
    <row r="9" spans="1:19">
      <c r="B9" s="56"/>
      <c r="C9" s="56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</row>
    <row r="10" spans="1:19">
      <c r="B10" s="56"/>
      <c r="C10" s="56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31"/>
      <c r="Q10" s="31"/>
    </row>
    <row r="11" spans="1:19">
      <c r="B11" s="271">
        <v>1</v>
      </c>
      <c r="C11" s="271" t="s">
        <v>76</v>
      </c>
      <c r="D11" s="235">
        <v>131554</v>
      </c>
      <c r="E11" s="339">
        <f t="shared" ref="E11:E27" si="0">D11/$D$34</f>
        <v>0.35284682809599932</v>
      </c>
      <c r="F11" s="235">
        <v>138390</v>
      </c>
      <c r="G11" s="339">
        <f>F11/$F$34</f>
        <v>0.38669062235423307</v>
      </c>
      <c r="H11" s="235">
        <v>162995</v>
      </c>
      <c r="I11" s="339">
        <f>H11/$H$34</f>
        <v>0.40758226287611871</v>
      </c>
      <c r="J11" s="235">
        <v>161463</v>
      </c>
      <c r="K11" s="339">
        <f>J11/$J$34</f>
        <v>0.406395590289576</v>
      </c>
      <c r="L11" s="235">
        <v>167599</v>
      </c>
      <c r="M11" s="339">
        <f>L11/$L$34</f>
        <v>0.37924417723208931</v>
      </c>
      <c r="N11" s="235">
        <v>180943</v>
      </c>
      <c r="O11" s="339">
        <f>N11/$N$34</f>
        <v>0.44519103727742665</v>
      </c>
      <c r="P11" s="340">
        <f>SUM(D11,F11,H11,J11,L11,N11,)</f>
        <v>942944</v>
      </c>
      <c r="Q11" s="339">
        <f t="shared" ref="Q11:Q27" si="1">P11/$P$34</f>
        <v>0.39681201734293536</v>
      </c>
      <c r="R11" s="134">
        <v>1</v>
      </c>
      <c r="S11" s="344">
        <v>1</v>
      </c>
    </row>
    <row r="12" spans="1:19">
      <c r="B12" s="271">
        <v>2</v>
      </c>
      <c r="C12" s="271" t="s">
        <v>148</v>
      </c>
      <c r="D12" s="235">
        <v>93591</v>
      </c>
      <c r="E12" s="339">
        <f t="shared" si="0"/>
        <v>0.25102457917153925</v>
      </c>
      <c r="F12" s="235">
        <v>94121</v>
      </c>
      <c r="G12" s="339">
        <f t="shared" ref="G12:G27" si="2">F12/$F$34</f>
        <v>0.26299377170751337</v>
      </c>
      <c r="H12" s="235">
        <v>100726</v>
      </c>
      <c r="I12" s="339">
        <f t="shared" ref="I12:I27" si="3">H12/$H$34</f>
        <v>0.25187356060284016</v>
      </c>
      <c r="J12" s="235">
        <v>79930</v>
      </c>
      <c r="K12" s="339">
        <f t="shared" ref="K12:K27" si="4">J12/$J$34</f>
        <v>0.20118045330413661</v>
      </c>
      <c r="L12" s="235">
        <v>50596</v>
      </c>
      <c r="M12" s="339">
        <f t="shared" ref="M12:M26" si="5">L12/$L$34</f>
        <v>0.11448897899888896</v>
      </c>
      <c r="N12" s="235">
        <v>36442</v>
      </c>
      <c r="O12" s="339">
        <f t="shared" ref="O12:O27" si="6">N12/$N$34</f>
        <v>8.9661671247099811E-2</v>
      </c>
      <c r="P12" s="340">
        <f t="shared" ref="P12:P24" si="7">SUM(D12,F12,H12,J12,L12,N12,)</f>
        <v>455406</v>
      </c>
      <c r="Q12" s="339">
        <f t="shared" si="1"/>
        <v>0.19164507496741781</v>
      </c>
      <c r="R12" s="134">
        <v>2</v>
      </c>
      <c r="S12" s="344">
        <v>2</v>
      </c>
    </row>
    <row r="13" spans="1:19">
      <c r="B13" s="271">
        <v>3</v>
      </c>
      <c r="C13" s="271" t="s">
        <v>78</v>
      </c>
      <c r="D13" s="235">
        <v>45956</v>
      </c>
      <c r="E13" s="339">
        <f t="shared" si="0"/>
        <v>0.12326062933836861</v>
      </c>
      <c r="F13" s="235">
        <v>35202</v>
      </c>
      <c r="G13" s="339">
        <f t="shared" si="2"/>
        <v>9.8361755098733392E-2</v>
      </c>
      <c r="H13" s="235">
        <v>47349</v>
      </c>
      <c r="I13" s="339">
        <f t="shared" si="3"/>
        <v>0.11840002800651152</v>
      </c>
      <c r="J13" s="235">
        <v>59055</v>
      </c>
      <c r="K13" s="339">
        <f t="shared" si="4"/>
        <v>0.14863895495903651</v>
      </c>
      <c r="L13" s="235">
        <v>96401</v>
      </c>
      <c r="M13" s="339">
        <f t="shared" si="5"/>
        <v>0.2181368500369969</v>
      </c>
      <c r="N13" s="235">
        <v>78566</v>
      </c>
      <c r="O13" s="339">
        <f t="shared" si="6"/>
        <v>0.19330330012621821</v>
      </c>
      <c r="P13" s="340">
        <f t="shared" si="7"/>
        <v>362529</v>
      </c>
      <c r="Q13" s="339">
        <f t="shared" si="1"/>
        <v>0.15256034699337079</v>
      </c>
      <c r="R13" s="134">
        <v>3</v>
      </c>
      <c r="S13" s="344">
        <v>3</v>
      </c>
    </row>
    <row r="14" spans="1:19">
      <c r="B14" s="271">
        <v>4</v>
      </c>
      <c r="C14" s="271" t="s">
        <v>19</v>
      </c>
      <c r="D14" s="235">
        <v>11700</v>
      </c>
      <c r="E14" s="339">
        <f t="shared" si="0"/>
        <v>3.1381089808924033E-2</v>
      </c>
      <c r="F14" s="235">
        <v>10051</v>
      </c>
      <c r="G14" s="339">
        <f t="shared" si="2"/>
        <v>2.8084597480182071E-2</v>
      </c>
      <c r="H14" s="235">
        <v>12658</v>
      </c>
      <c r="I14" s="339">
        <f t="shared" si="3"/>
        <v>3.1652359173507838E-2</v>
      </c>
      <c r="J14" s="235">
        <v>14574</v>
      </c>
      <c r="K14" s="339">
        <f t="shared" si="4"/>
        <v>3.6682145958394682E-2</v>
      </c>
      <c r="L14" s="235">
        <v>16046</v>
      </c>
      <c r="M14" s="339">
        <f t="shared" si="5"/>
        <v>3.6308999861968776E-2</v>
      </c>
      <c r="N14" s="235">
        <v>8464</v>
      </c>
      <c r="O14" s="339">
        <f t="shared" si="6"/>
        <v>2.0824773213200504E-2</v>
      </c>
      <c r="P14" s="340">
        <f t="shared" si="7"/>
        <v>73493</v>
      </c>
      <c r="Q14" s="339">
        <f t="shared" si="1"/>
        <v>3.0927505334976787E-2</v>
      </c>
      <c r="R14" s="134">
        <v>5</v>
      </c>
      <c r="S14" s="344">
        <v>6</v>
      </c>
    </row>
    <row r="15" spans="1:19">
      <c r="B15" s="271">
        <v>5</v>
      </c>
      <c r="C15" s="271" t="s">
        <v>147</v>
      </c>
      <c r="D15" s="235">
        <v>916</v>
      </c>
      <c r="E15" s="339">
        <f t="shared" si="0"/>
        <v>2.4568442961516593E-3</v>
      </c>
      <c r="F15" s="235">
        <v>1276</v>
      </c>
      <c r="G15" s="339">
        <f t="shared" si="2"/>
        <v>3.5654110421562352E-3</v>
      </c>
      <c r="H15" s="235">
        <v>899</v>
      </c>
      <c r="I15" s="339">
        <f t="shared" si="3"/>
        <v>2.2480226652696754E-3</v>
      </c>
      <c r="J15" s="235">
        <v>941</v>
      </c>
      <c r="K15" s="339">
        <f t="shared" si="4"/>
        <v>2.3684574822869079E-3</v>
      </c>
      <c r="L15" s="235">
        <v>1317</v>
      </c>
      <c r="M15" s="339">
        <f t="shared" si="5"/>
        <v>2.9801167155810095E-3</v>
      </c>
      <c r="N15" s="235">
        <v>1113</v>
      </c>
      <c r="O15" s="339">
        <f t="shared" si="6"/>
        <v>2.7384183112348962E-3</v>
      </c>
      <c r="P15" s="340">
        <f>SUM(D15,F15,H15,J15,L15,N15,)</f>
        <v>6462</v>
      </c>
      <c r="Q15" s="339">
        <f t="shared" si="1"/>
        <v>2.7193547613326438E-3</v>
      </c>
      <c r="R15" s="134">
        <v>16</v>
      </c>
      <c r="S15" s="344">
        <v>16</v>
      </c>
    </row>
    <row r="16" spans="1:19">
      <c r="B16" s="271">
        <v>6</v>
      </c>
      <c r="C16" s="271" t="s">
        <v>22</v>
      </c>
      <c r="D16" s="235">
        <v>6263</v>
      </c>
      <c r="E16" s="339">
        <f t="shared" si="0"/>
        <v>1.6798270553272751E-2</v>
      </c>
      <c r="F16" s="235">
        <v>5819</v>
      </c>
      <c r="G16" s="339">
        <f t="shared" si="2"/>
        <v>1.6259503804315935E-2</v>
      </c>
      <c r="H16" s="235">
        <v>7318</v>
      </c>
      <c r="I16" s="339">
        <f t="shared" si="3"/>
        <v>1.8299254576689079E-2</v>
      </c>
      <c r="J16" s="235">
        <v>9074</v>
      </c>
      <c r="K16" s="339">
        <f t="shared" si="4"/>
        <v>2.2838876933338366E-2</v>
      </c>
      <c r="L16" s="235">
        <v>13234</v>
      </c>
      <c r="M16" s="339">
        <f t="shared" si="5"/>
        <v>2.9945986798784421E-2</v>
      </c>
      <c r="N16" s="235">
        <v>15115</v>
      </c>
      <c r="O16" s="339">
        <f t="shared" si="6"/>
        <v>3.7188852447722784E-2</v>
      </c>
      <c r="P16" s="340">
        <f t="shared" si="7"/>
        <v>56823</v>
      </c>
      <c r="Q16" s="339">
        <f t="shared" si="1"/>
        <v>2.3912394862767691E-2</v>
      </c>
      <c r="R16" s="134">
        <v>6</v>
      </c>
      <c r="S16" s="344">
        <v>7</v>
      </c>
    </row>
    <row r="17" spans="2:19">
      <c r="B17" s="271">
        <v>7</v>
      </c>
      <c r="C17" s="271" t="s">
        <v>24</v>
      </c>
      <c r="D17" s="235">
        <v>8504</v>
      </c>
      <c r="E17" s="339">
        <f t="shared" si="0"/>
        <v>2.2808956216674354E-2</v>
      </c>
      <c r="F17" s="235">
        <v>9466</v>
      </c>
      <c r="G17" s="339">
        <f t="shared" si="2"/>
        <v>2.6449985050980347E-2</v>
      </c>
      <c r="H17" s="235">
        <v>8440</v>
      </c>
      <c r="I17" s="339">
        <f t="shared" si="3"/>
        <v>2.1104906890852124E-2</v>
      </c>
      <c r="J17" s="235">
        <v>9047</v>
      </c>
      <c r="K17" s="339">
        <f t="shared" si="4"/>
        <v>2.2770919067215362E-2</v>
      </c>
      <c r="L17" s="235">
        <v>6951</v>
      </c>
      <c r="M17" s="339">
        <f t="shared" si="5"/>
        <v>1.5728770911164463E-2</v>
      </c>
      <c r="N17" s="235">
        <v>3904</v>
      </c>
      <c r="O17" s="339">
        <f t="shared" si="6"/>
        <v>9.6053774367125203E-3</v>
      </c>
      <c r="P17" s="340">
        <f>SUM(D17,F17,H17,J17,L17,N17,)</f>
        <v>46312</v>
      </c>
      <c r="Q17" s="339">
        <f t="shared" si="1"/>
        <v>1.9489129945347787E-2</v>
      </c>
      <c r="R17" s="134">
        <v>8</v>
      </c>
      <c r="S17" s="344">
        <v>8</v>
      </c>
    </row>
    <row r="18" spans="2:19">
      <c r="B18" s="271">
        <v>8</v>
      </c>
      <c r="C18" s="271" t="s">
        <v>25</v>
      </c>
      <c r="D18" s="235">
        <v>15502</v>
      </c>
      <c r="E18" s="339">
        <f t="shared" si="0"/>
        <v>4.1578602924610283E-2</v>
      </c>
      <c r="F18" s="235">
        <v>14514</v>
      </c>
      <c r="G18" s="339">
        <f t="shared" si="2"/>
        <v>4.0555153499886837E-2</v>
      </c>
      <c r="H18" s="235">
        <v>16670</v>
      </c>
      <c r="I18" s="339">
        <f t="shared" si="3"/>
        <v>4.1684691690818114E-2</v>
      </c>
      <c r="J18" s="235">
        <v>24775</v>
      </c>
      <c r="K18" s="339">
        <f t="shared" si="4"/>
        <v>6.2357634562867317E-2</v>
      </c>
      <c r="L18" s="235">
        <v>31254</v>
      </c>
      <c r="M18" s="339">
        <f t="shared" si="5"/>
        <v>7.0721767523742499E-2</v>
      </c>
      <c r="N18" s="235">
        <v>33179</v>
      </c>
      <c r="O18" s="339">
        <f t="shared" si="6"/>
        <v>8.1633406243003262E-2</v>
      </c>
      <c r="P18" s="340">
        <f>SUM(D18,F18,H18,J18,L18,N18,)</f>
        <v>135894</v>
      </c>
      <c r="Q18" s="339">
        <f t="shared" si="1"/>
        <v>5.7187247901042758E-2</v>
      </c>
      <c r="R18" s="134">
        <v>4</v>
      </c>
      <c r="S18" s="344">
        <v>4</v>
      </c>
    </row>
    <row r="19" spans="2:19">
      <c r="B19" s="271">
        <v>9</v>
      </c>
      <c r="C19" s="271" t="s">
        <v>26</v>
      </c>
      <c r="D19" s="235">
        <v>3140</v>
      </c>
      <c r="E19" s="339">
        <f t="shared" si="0"/>
        <v>8.421933504275338E-3</v>
      </c>
      <c r="F19" s="235">
        <v>2513</v>
      </c>
      <c r="G19" s="339">
        <f t="shared" si="2"/>
        <v>7.0218479223656894E-3</v>
      </c>
      <c r="H19" s="235">
        <v>2370</v>
      </c>
      <c r="I19" s="339">
        <f t="shared" si="3"/>
        <v>5.9263778828577644E-3</v>
      </c>
      <c r="J19" s="235">
        <v>2363</v>
      </c>
      <c r="K19" s="339">
        <f t="shared" si="4"/>
        <v>5.947571764765105E-3</v>
      </c>
      <c r="L19" s="235">
        <v>3880</v>
      </c>
      <c r="M19" s="339">
        <f t="shared" si="5"/>
        <v>8.7796908553183887E-3</v>
      </c>
      <c r="N19" s="235">
        <v>3896</v>
      </c>
      <c r="O19" s="339">
        <f t="shared" si="6"/>
        <v>9.5856942862274537E-3</v>
      </c>
      <c r="P19" s="340">
        <f>SUM(D19,F19,H19,J19,L19,N19,)</f>
        <v>18162</v>
      </c>
      <c r="Q19" s="339">
        <f t="shared" si="1"/>
        <v>7.6429775882580434E-3</v>
      </c>
      <c r="R19" s="134">
        <v>14</v>
      </c>
      <c r="S19" s="344">
        <v>11</v>
      </c>
    </row>
    <row r="20" spans="2:19">
      <c r="B20" s="271">
        <v>10</v>
      </c>
      <c r="C20" s="271" t="s">
        <v>27</v>
      </c>
      <c r="D20" s="235">
        <v>7099</v>
      </c>
      <c r="E20" s="339">
        <f t="shared" si="0"/>
        <v>1.904054329517536E-2</v>
      </c>
      <c r="F20" s="235">
        <v>5752</v>
      </c>
      <c r="G20" s="339">
        <f t="shared" si="2"/>
        <v>1.6072291782509927E-2</v>
      </c>
      <c r="H20" s="235">
        <v>5964</v>
      </c>
      <c r="I20" s="339">
        <f t="shared" si="3"/>
        <v>1.4913467381166121E-2</v>
      </c>
      <c r="J20" s="235">
        <v>4706</v>
      </c>
      <c r="K20" s="339">
        <f t="shared" si="4"/>
        <v>1.1844804369439096E-2</v>
      </c>
      <c r="L20" s="235">
        <v>6283</v>
      </c>
      <c r="M20" s="339">
        <f t="shared" si="5"/>
        <v>1.4217215887619957E-2</v>
      </c>
      <c r="N20" s="235">
        <v>9068</v>
      </c>
      <c r="O20" s="339">
        <f t="shared" si="6"/>
        <v>2.2310851074823036E-2</v>
      </c>
      <c r="P20" s="340">
        <f>SUM(D20,F20,H20,J20,L20,N20,)</f>
        <v>38872</v>
      </c>
      <c r="Q20" s="339">
        <f t="shared" si="1"/>
        <v>1.6358210814379839E-2</v>
      </c>
      <c r="R20" s="134">
        <v>9</v>
      </c>
      <c r="S20" s="344">
        <v>9</v>
      </c>
    </row>
    <row r="21" spans="2:19">
      <c r="B21" s="271">
        <v>11</v>
      </c>
      <c r="C21" s="271" t="s">
        <v>107</v>
      </c>
      <c r="D21" s="235">
        <v>3723</v>
      </c>
      <c r="E21" s="339">
        <f t="shared" si="0"/>
        <v>9.9856237058653131E-3</v>
      </c>
      <c r="F21" s="235">
        <v>1234</v>
      </c>
      <c r="G21" s="339">
        <f t="shared" si="2"/>
        <v>3.4480542523673938E-3</v>
      </c>
      <c r="H21" s="235">
        <v>974</v>
      </c>
      <c r="I21" s="339">
        <f t="shared" si="3"/>
        <v>2.4355662691575792E-3</v>
      </c>
      <c r="J21" s="235">
        <v>438</v>
      </c>
      <c r="K21" s="339">
        <f t="shared" si="4"/>
        <v>1.1024276059953941E-3</v>
      </c>
      <c r="L21" s="235">
        <v>459</v>
      </c>
      <c r="M21" s="339">
        <f t="shared" si="5"/>
        <v>1.0386283769564795E-3</v>
      </c>
      <c r="N21" s="235">
        <v>285</v>
      </c>
      <c r="O21" s="339">
        <f t="shared" si="6"/>
        <v>7.0121223603049907E-4</v>
      </c>
      <c r="P21" s="340">
        <f>SUM(D21,F21,H21,J21,L21,N21,)</f>
        <v>7113</v>
      </c>
      <c r="Q21" s="339">
        <f t="shared" si="1"/>
        <v>2.9933101852923391E-3</v>
      </c>
      <c r="R21" s="134">
        <v>11</v>
      </c>
      <c r="S21" s="344">
        <v>15</v>
      </c>
    </row>
    <row r="22" spans="2:19">
      <c r="B22" s="271">
        <v>12</v>
      </c>
      <c r="C22" s="271" t="s">
        <v>30</v>
      </c>
      <c r="D22" s="235">
        <v>7370</v>
      </c>
      <c r="E22" s="339">
        <f t="shared" si="0"/>
        <v>1.9767404435194025E-2</v>
      </c>
      <c r="F22" s="235">
        <v>6201</v>
      </c>
      <c r="G22" s="339">
        <f t="shared" si="2"/>
        <v>1.7326891749538258E-2</v>
      </c>
      <c r="H22" s="235">
        <v>5286</v>
      </c>
      <c r="I22" s="339">
        <f t="shared" si="3"/>
        <v>1.3218073202019469E-2</v>
      </c>
      <c r="J22" s="235">
        <v>651</v>
      </c>
      <c r="K22" s="339">
        <f t="shared" si="4"/>
        <v>1.6385396609657568E-3</v>
      </c>
      <c r="L22" s="235">
        <v>156</v>
      </c>
      <c r="M22" s="339">
        <f t="shared" si="5"/>
        <v>3.529978797499146E-4</v>
      </c>
      <c r="N22" s="235">
        <v>153</v>
      </c>
      <c r="O22" s="339">
        <f t="shared" si="6"/>
        <v>3.7644025302689948E-4</v>
      </c>
      <c r="P22" s="340">
        <v>7370</v>
      </c>
      <c r="Q22" s="339">
        <f t="shared" si="1"/>
        <v>3.1014615584991621E-3</v>
      </c>
      <c r="R22" s="134">
        <v>12</v>
      </c>
      <c r="S22" s="344">
        <v>14</v>
      </c>
    </row>
    <row r="23" spans="2:19">
      <c r="B23" s="271">
        <v>13</v>
      </c>
      <c r="C23" s="271" t="s">
        <v>31</v>
      </c>
      <c r="D23" s="235">
        <v>1257</v>
      </c>
      <c r="E23" s="339">
        <f t="shared" si="0"/>
        <v>3.3714555461382485E-3</v>
      </c>
      <c r="F23" s="235">
        <v>1519</v>
      </c>
      <c r="G23" s="339">
        <f t="shared" si="2"/>
        <v>4.2444038973631047E-3</v>
      </c>
      <c r="H23" s="235">
        <v>1329</v>
      </c>
      <c r="I23" s="339">
        <f t="shared" si="3"/>
        <v>3.3232726608936579E-3</v>
      </c>
      <c r="J23" s="235">
        <v>873</v>
      </c>
      <c r="K23" s="339">
        <f t="shared" si="4"/>
        <v>2.1973043379771209E-3</v>
      </c>
      <c r="L23" s="235">
        <v>732</v>
      </c>
      <c r="M23" s="339">
        <f t="shared" si="5"/>
        <v>1.6563746665188299E-3</v>
      </c>
      <c r="N23" s="235">
        <v>311</v>
      </c>
      <c r="O23" s="339">
        <f t="shared" si="6"/>
        <v>7.6518247510696559E-4</v>
      </c>
      <c r="P23" s="340">
        <f t="shared" si="7"/>
        <v>6021</v>
      </c>
      <c r="Q23" s="339">
        <f t="shared" si="1"/>
        <v>2.5337720547793019E-3</v>
      </c>
      <c r="R23" s="134">
        <v>16</v>
      </c>
      <c r="S23" s="344">
        <v>17</v>
      </c>
    </row>
    <row r="24" spans="2:19">
      <c r="B24" s="271">
        <v>14</v>
      </c>
      <c r="C24" s="271" t="s">
        <v>100</v>
      </c>
      <c r="D24" s="235">
        <v>12779</v>
      </c>
      <c r="E24" s="339">
        <f t="shared" si="0"/>
        <v>3.4275123646858134E-2</v>
      </c>
      <c r="F24" s="235">
        <v>11591</v>
      </c>
      <c r="G24" s="339">
        <f t="shared" si="2"/>
        <v>3.2387679772439594E-2</v>
      </c>
      <c r="H24" s="235">
        <v>11514</v>
      </c>
      <c r="I24" s="339">
        <f t="shared" si="3"/>
        <v>2.8791694068871013E-2</v>
      </c>
      <c r="J24" s="235">
        <v>13898</v>
      </c>
      <c r="K24" s="339">
        <f t="shared" si="4"/>
        <v>3.4980682347315037E-2</v>
      </c>
      <c r="L24" s="235">
        <v>21756</v>
      </c>
      <c r="M24" s="339">
        <f t="shared" si="5"/>
        <v>4.9229627383584239E-2</v>
      </c>
      <c r="N24" s="235">
        <v>13477</v>
      </c>
      <c r="O24" s="339">
        <f t="shared" si="6"/>
        <v>3.315872738590539E-2</v>
      </c>
      <c r="P24" s="340">
        <f t="shared" si="7"/>
        <v>85015</v>
      </c>
      <c r="Q24" s="339">
        <f t="shared" si="1"/>
        <v>3.5776221763338702E-2</v>
      </c>
      <c r="R24" s="134">
        <v>7</v>
      </c>
      <c r="S24" s="344">
        <v>5</v>
      </c>
    </row>
    <row r="25" spans="2:19">
      <c r="B25" s="271">
        <v>15</v>
      </c>
      <c r="C25" s="271" t="s">
        <v>105</v>
      </c>
      <c r="D25" s="235">
        <v>5222</v>
      </c>
      <c r="E25" s="339">
        <f t="shared" si="0"/>
        <v>1.4006158203606948E-2</v>
      </c>
      <c r="F25" s="235">
        <v>1506</v>
      </c>
      <c r="G25" s="339">
        <f t="shared" si="2"/>
        <v>4.2080791767141771E-3</v>
      </c>
      <c r="H25" s="235">
        <v>1487</v>
      </c>
      <c r="I25" s="339">
        <f t="shared" si="3"/>
        <v>3.7183645197508422E-3</v>
      </c>
      <c r="J25" s="271">
        <v>1605</v>
      </c>
      <c r="K25" s="339">
        <f t="shared" si="4"/>
        <v>4.0397175973118891E-3</v>
      </c>
      <c r="L25" s="270">
        <v>2301</v>
      </c>
      <c r="M25" s="339">
        <f t="shared" si="5"/>
        <v>5.2067187263112403E-3</v>
      </c>
      <c r="N25" s="235">
        <v>1243</v>
      </c>
      <c r="O25" s="339">
        <f t="shared" si="6"/>
        <v>3.0582695066172292E-3</v>
      </c>
      <c r="P25" s="340">
        <f>SUM(D25,F25,H25,J25,L25,N25,)</f>
        <v>13364</v>
      </c>
      <c r="Q25" s="339">
        <f t="shared" si="1"/>
        <v>5.6238714067547895E-3</v>
      </c>
      <c r="R25" s="134">
        <v>15</v>
      </c>
      <c r="S25" s="344">
        <v>12</v>
      </c>
    </row>
    <row r="26" spans="2:19">
      <c r="B26" s="271">
        <v>16</v>
      </c>
      <c r="C26" s="271" t="s">
        <v>108</v>
      </c>
      <c r="D26" s="235">
        <v>3425</v>
      </c>
      <c r="E26" s="339">
        <f t="shared" si="0"/>
        <v>9.1863446662875901E-3</v>
      </c>
      <c r="F26" s="235">
        <v>5224</v>
      </c>
      <c r="G26" s="339">
        <f t="shared" si="2"/>
        <v>1.4596949282307346E-2</v>
      </c>
      <c r="H26" s="235">
        <v>1994</v>
      </c>
      <c r="I26" s="339">
        <f t="shared" si="3"/>
        <v>4.9861592820330727E-3</v>
      </c>
      <c r="J26" s="235">
        <v>2731</v>
      </c>
      <c r="K26" s="339">
        <f t="shared" si="4"/>
        <v>6.8738123104416004E-3</v>
      </c>
      <c r="L26" s="235">
        <v>4825</v>
      </c>
      <c r="M26" s="339">
        <f t="shared" si="5"/>
        <v>1.0918043396111139E-2</v>
      </c>
      <c r="N26" s="235">
        <v>3415</v>
      </c>
      <c r="O26" s="339">
        <f t="shared" si="6"/>
        <v>8.402244863312822E-3</v>
      </c>
      <c r="P26" s="340">
        <f>SUM(D26,F26,H26,J26,L26,N26,)</f>
        <v>21614</v>
      </c>
      <c r="Q26" s="339">
        <f t="shared" si="1"/>
        <v>9.0956567334329556E-3</v>
      </c>
      <c r="R26" s="134">
        <v>13</v>
      </c>
      <c r="S26" s="344">
        <v>10</v>
      </c>
    </row>
    <row r="27" spans="2:19">
      <c r="B27" s="271">
        <v>17</v>
      </c>
      <c r="C27" s="271" t="s">
        <v>111</v>
      </c>
      <c r="D27" s="235">
        <v>2617</v>
      </c>
      <c r="E27" s="339">
        <f t="shared" si="0"/>
        <v>7.0191719683721527E-3</v>
      </c>
      <c r="F27" s="235">
        <v>791</v>
      </c>
      <c r="G27" s="339">
        <f t="shared" si="2"/>
        <v>2.2102195410231835E-3</v>
      </c>
      <c r="H27" s="235">
        <v>1406</v>
      </c>
      <c r="I27" s="339">
        <f t="shared" si="3"/>
        <v>3.5158174275519058E-3</v>
      </c>
      <c r="J27" s="235">
        <v>1317</v>
      </c>
      <c r="K27" s="339">
        <f t="shared" si="4"/>
        <v>3.314833691999849E-3</v>
      </c>
      <c r="L27" s="235">
        <v>2896</v>
      </c>
      <c r="M27" s="339">
        <f>L27/$L$34</f>
        <v>6.5530888445881575E-3</v>
      </c>
      <c r="N27" s="235">
        <v>3922</v>
      </c>
      <c r="O27" s="339">
        <f t="shared" si="6"/>
        <v>9.6496645253039207E-3</v>
      </c>
      <c r="P27" s="340">
        <f>SUM(D27,F27,H27,J27,L27,N27,)</f>
        <v>12949</v>
      </c>
      <c r="Q27" s="339">
        <f t="shared" si="1"/>
        <v>5.4492300842612822E-3</v>
      </c>
      <c r="R27" s="134">
        <v>10</v>
      </c>
      <c r="S27" s="344">
        <v>13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396"/>
      <c r="C34" s="396" t="s">
        <v>161</v>
      </c>
      <c r="D34" s="397">
        <v>372836</v>
      </c>
      <c r="E34" s="398">
        <f>SUM(E11:E27)</f>
        <v>0.96722955937731336</v>
      </c>
      <c r="F34" s="397">
        <v>357883</v>
      </c>
      <c r="G34" s="398">
        <f>SUM(G11:G27)</f>
        <v>0.96447721741463011</v>
      </c>
      <c r="H34" s="397">
        <v>399907</v>
      </c>
      <c r="I34" s="398">
        <f>SUM(I11:I27)</f>
        <v>0.97367387917690873</v>
      </c>
      <c r="J34" s="397">
        <v>397305</v>
      </c>
      <c r="K34" s="398">
        <f>SUM(K11:K27)</f>
        <v>0.97517272624306273</v>
      </c>
      <c r="L34" s="397">
        <v>441929</v>
      </c>
      <c r="M34" s="398">
        <f>SUM(M11:M27)</f>
        <v>0.96550803409597463</v>
      </c>
      <c r="N34" s="397">
        <v>406439</v>
      </c>
      <c r="O34" s="398">
        <f>SUM(O11:O27)</f>
        <v>0.96815512290897288</v>
      </c>
      <c r="P34" s="397">
        <f>SUM(D34,F34,H34,J34,L34,N34,)</f>
        <v>2376299</v>
      </c>
      <c r="Q34" s="398">
        <f>SUM(Q11:Q27)</f>
        <v>0.96382778429818794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279</v>
      </c>
    </row>
  </sheetData>
  <mergeCells count="10">
    <mergeCell ref="N7:O7"/>
    <mergeCell ref="P7:Q7"/>
    <mergeCell ref="R7:R8"/>
    <mergeCell ref="S7:S8"/>
    <mergeCell ref="B7:C8"/>
    <mergeCell ref="D7:E7"/>
    <mergeCell ref="F7:G7"/>
    <mergeCell ref="H7:I7"/>
    <mergeCell ref="J7:K7"/>
    <mergeCell ref="L7:M7"/>
  </mergeCells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G50"/>
  <sheetViews>
    <sheetView showGridLines="0" workbookViewId="0">
      <selection activeCell="D15" sqref="D15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7" ht="18.75">
      <c r="A1" s="486" t="s">
        <v>154</v>
      </c>
      <c r="B1" s="486"/>
      <c r="C1" s="486"/>
      <c r="D1" s="486"/>
      <c r="E1" s="486"/>
      <c r="F1" s="486"/>
      <c r="G1" s="486"/>
    </row>
    <row r="2" spans="1:7" ht="18.75">
      <c r="A2" s="487" t="s">
        <v>42</v>
      </c>
      <c r="B2" s="487"/>
      <c r="C2" s="487"/>
      <c r="D2" s="487"/>
      <c r="E2" s="487"/>
      <c r="F2" s="487"/>
      <c r="G2" s="487"/>
    </row>
    <row r="3" spans="1:7" ht="15.75">
      <c r="A3" s="488" t="s">
        <v>409</v>
      </c>
      <c r="B3" s="488"/>
      <c r="C3" s="488"/>
      <c r="D3" s="488"/>
      <c r="E3" s="488"/>
      <c r="F3" s="488"/>
      <c r="G3" s="488"/>
    </row>
    <row r="4" spans="1:7" ht="8.25" customHeight="1"/>
    <row r="5" spans="1:7" ht="15.75">
      <c r="A5" s="10"/>
      <c r="B5" s="368"/>
      <c r="C5" s="491" t="s">
        <v>44</v>
      </c>
      <c r="D5" s="491"/>
      <c r="E5" s="489" t="s">
        <v>159</v>
      </c>
      <c r="F5" s="490"/>
    </row>
    <row r="6" spans="1:7" ht="15.75">
      <c r="A6" s="10"/>
      <c r="B6" s="369" t="s">
        <v>49</v>
      </c>
      <c r="C6" s="467">
        <v>2014</v>
      </c>
      <c r="D6" s="467">
        <v>2015</v>
      </c>
      <c r="E6" s="468" t="s">
        <v>48</v>
      </c>
      <c r="F6" s="370" t="s">
        <v>33</v>
      </c>
    </row>
    <row r="7" spans="1:7" ht="6" customHeight="1"/>
    <row r="8" spans="1:7">
      <c r="B8" s="170" t="s">
        <v>0</v>
      </c>
      <c r="C8" s="171"/>
      <c r="D8" s="171"/>
      <c r="E8" s="171"/>
      <c r="F8" s="172"/>
    </row>
    <row r="9" spans="1:7">
      <c r="B9" s="173" t="s">
        <v>1</v>
      </c>
      <c r="C9" s="174">
        <v>41295</v>
      </c>
      <c r="D9" s="174">
        <v>41839</v>
      </c>
      <c r="E9" s="175">
        <f>D9-C9</f>
        <v>544</v>
      </c>
      <c r="F9" s="176">
        <f>(D9/C9)-100%</f>
        <v>1.3173507688582164E-2</v>
      </c>
    </row>
    <row r="10" spans="1:7" ht="7.5" customHeight="1"/>
    <row r="11" spans="1:7">
      <c r="B11" s="177" t="s">
        <v>2</v>
      </c>
      <c r="C11" s="178">
        <v>1264715</v>
      </c>
      <c r="D11" s="178">
        <v>1290546</v>
      </c>
      <c r="E11" s="178">
        <f>D11-C11</f>
        <v>25831</v>
      </c>
      <c r="F11" s="179">
        <f>(D11/C11)-100%</f>
        <v>2.0424364382489291E-2</v>
      </c>
    </row>
    <row r="12" spans="1:7">
      <c r="B12" s="180" t="s">
        <v>3</v>
      </c>
      <c r="C12" s="107">
        <v>879569</v>
      </c>
      <c r="D12" s="107">
        <v>906865</v>
      </c>
      <c r="E12" s="107">
        <f>D12-C12</f>
        <v>27296</v>
      </c>
      <c r="F12" s="181">
        <f>(D12/C12)-100%</f>
        <v>3.1033381121890358E-2</v>
      </c>
    </row>
    <row r="13" spans="1:7">
      <c r="B13" s="173" t="s">
        <v>4</v>
      </c>
      <c r="C13" s="183">
        <f>C12/C11</f>
        <v>0.69546814895055409</v>
      </c>
      <c r="D13" s="183">
        <f>D12/D11</f>
        <v>0.70269870271962409</v>
      </c>
      <c r="E13" s="182">
        <f>D13-C13</f>
        <v>7.2305537690700028E-3</v>
      </c>
      <c r="F13" s="176"/>
    </row>
    <row r="14" spans="1:7" ht="9" customHeight="1"/>
    <row r="15" spans="1:7" ht="20.25" customHeight="1">
      <c r="B15" s="184" t="s">
        <v>5</v>
      </c>
      <c r="C15" s="185">
        <v>0.7268</v>
      </c>
      <c r="D15" s="185">
        <v>0.71779999999999999</v>
      </c>
      <c r="E15" s="186">
        <f>D15-C15</f>
        <v>-9.000000000000008E-3</v>
      </c>
      <c r="F15" s="16"/>
    </row>
    <row r="16" spans="1:7" ht="8.25" customHeight="1"/>
    <row r="17" spans="2:7">
      <c r="B17" s="170" t="s">
        <v>14</v>
      </c>
      <c r="C17" s="171"/>
      <c r="D17" s="171"/>
      <c r="E17" s="172"/>
      <c r="F17" s="15" t="s">
        <v>142</v>
      </c>
      <c r="G17" s="15" t="s">
        <v>141</v>
      </c>
    </row>
    <row r="18" spans="2:7">
      <c r="B18" s="180" t="s">
        <v>13</v>
      </c>
      <c r="C18" s="104">
        <v>6.01</v>
      </c>
      <c r="D18" s="104">
        <v>5.52</v>
      </c>
      <c r="E18" s="187">
        <f>D18-C18</f>
        <v>-0.49000000000000021</v>
      </c>
      <c r="F18" s="16"/>
    </row>
    <row r="19" spans="2:7">
      <c r="B19" s="180" t="s">
        <v>15</v>
      </c>
      <c r="C19" s="105">
        <v>3.12</v>
      </c>
      <c r="D19" s="105">
        <v>3.51</v>
      </c>
      <c r="E19" s="187">
        <f>D19-C19</f>
        <v>0.38999999999999968</v>
      </c>
      <c r="F19" s="16"/>
    </row>
    <row r="20" spans="2:7">
      <c r="B20" s="173" t="s">
        <v>16</v>
      </c>
      <c r="C20" s="188">
        <v>6.75</v>
      </c>
      <c r="D20" s="188">
        <v>6.63</v>
      </c>
      <c r="E20" s="189">
        <f>D20-C20</f>
        <v>-0.12000000000000011</v>
      </c>
      <c r="F20" s="16"/>
    </row>
    <row r="21" spans="2:7" ht="8.25" customHeight="1"/>
    <row r="22" spans="2:7" ht="17.25" customHeight="1">
      <c r="B22" s="190" t="s">
        <v>50</v>
      </c>
      <c r="C22" s="191">
        <v>2475.0500000000002</v>
      </c>
      <c r="D22" s="473">
        <v>3253.91</v>
      </c>
      <c r="E22" s="192">
        <f>D22-C22</f>
        <v>778.85999999999967</v>
      </c>
      <c r="F22" s="186">
        <f>(D22/C22)-100%</f>
        <v>0.31468455182723565</v>
      </c>
    </row>
    <row r="23" spans="2:7" ht="9" customHeight="1"/>
    <row r="24" spans="2:7">
      <c r="B24" s="170" t="s">
        <v>35</v>
      </c>
      <c r="C24" s="244">
        <v>2014</v>
      </c>
      <c r="D24" s="244">
        <v>2015</v>
      </c>
      <c r="E24" s="171"/>
      <c r="F24" s="172"/>
    </row>
    <row r="25" spans="2:7">
      <c r="B25" s="180" t="s">
        <v>6</v>
      </c>
      <c r="C25" s="106">
        <v>311083</v>
      </c>
      <c r="D25" s="106">
        <v>341681</v>
      </c>
      <c r="E25" s="107">
        <f>D25-C25</f>
        <v>30598</v>
      </c>
      <c r="F25" s="181">
        <f>(D25/C25)-100%</f>
        <v>9.8359601778303496E-2</v>
      </c>
    </row>
    <row r="26" spans="2:7">
      <c r="B26" s="180" t="s">
        <v>7</v>
      </c>
      <c r="C26" s="107">
        <v>70340</v>
      </c>
      <c r="D26" s="107">
        <v>79004</v>
      </c>
      <c r="E26" s="107">
        <f>D26-C26</f>
        <v>8664</v>
      </c>
      <c r="F26" s="181">
        <f>(D26/C26)-100%</f>
        <v>0.12317315894228043</v>
      </c>
      <c r="G26" s="17"/>
    </row>
    <row r="27" spans="2:7">
      <c r="B27" s="173" t="s">
        <v>8</v>
      </c>
      <c r="C27" s="175">
        <v>240743</v>
      </c>
      <c r="D27" s="175">
        <v>262677</v>
      </c>
      <c r="E27" s="175">
        <f>D27-C27</f>
        <v>21934</v>
      </c>
      <c r="F27" s="176">
        <f>(D27/C27)-100%</f>
        <v>9.1109606509846675E-2</v>
      </c>
      <c r="G27" s="17"/>
    </row>
    <row r="28" spans="2:7" ht="11.25" customHeight="1"/>
    <row r="29" spans="2:7">
      <c r="B29" s="194" t="s">
        <v>322</v>
      </c>
      <c r="C29" s="197">
        <v>2014</v>
      </c>
      <c r="D29" s="193"/>
      <c r="E29" s="193">
        <v>2015</v>
      </c>
      <c r="F29" s="195"/>
      <c r="G29" s="18"/>
    </row>
    <row r="30" spans="2:7">
      <c r="B30" s="180" t="s">
        <v>9</v>
      </c>
      <c r="C30" s="107">
        <v>76150</v>
      </c>
      <c r="D30" s="108">
        <f>C30/$C$35</f>
        <v>0.31631241614501771</v>
      </c>
      <c r="E30" s="107">
        <v>71328</v>
      </c>
      <c r="F30" s="181">
        <f>E30/$E$35</f>
        <v>0.27154261697826609</v>
      </c>
      <c r="G30" s="19"/>
    </row>
    <row r="31" spans="2:7">
      <c r="B31" s="180" t="s">
        <v>11</v>
      </c>
      <c r="C31" s="107">
        <v>103432</v>
      </c>
      <c r="D31" s="108">
        <f>C31/$C$35</f>
        <v>0.42963658341052491</v>
      </c>
      <c r="E31" s="107">
        <v>117915</v>
      </c>
      <c r="F31" s="181">
        <f>E31/$E$35</f>
        <v>0.44889731495334573</v>
      </c>
      <c r="G31" s="19"/>
    </row>
    <row r="32" spans="2:7">
      <c r="B32" s="180" t="s">
        <v>153</v>
      </c>
      <c r="C32" s="107">
        <v>35906</v>
      </c>
      <c r="D32" s="108">
        <f>C32/$C$35</f>
        <v>0.14914660031652011</v>
      </c>
      <c r="E32" s="107">
        <v>37060</v>
      </c>
      <c r="F32" s="181">
        <f>E32/$E$35</f>
        <v>0.14108582022788443</v>
      </c>
      <c r="G32" s="19"/>
    </row>
    <row r="33" spans="2:7">
      <c r="B33" s="180" t="s">
        <v>10</v>
      </c>
      <c r="C33" s="107">
        <v>21432</v>
      </c>
      <c r="D33" s="108">
        <f>C33/$C$35</f>
        <v>8.9024395309520943E-2</v>
      </c>
      <c r="E33" s="107">
        <v>30610</v>
      </c>
      <c r="F33" s="181">
        <f>E33/$E$35</f>
        <v>0.11653094865557319</v>
      </c>
      <c r="G33" s="19"/>
    </row>
    <row r="34" spans="2:7">
      <c r="B34" s="180" t="s">
        <v>12</v>
      </c>
      <c r="C34" s="107">
        <v>3823</v>
      </c>
      <c r="D34" s="108">
        <f>C34/$C$35</f>
        <v>1.588000481841632E-2</v>
      </c>
      <c r="E34" s="107">
        <v>5764</v>
      </c>
      <c r="F34" s="181">
        <f>E34/$E$35</f>
        <v>2.1943299184930543E-2</v>
      </c>
      <c r="G34" s="19"/>
    </row>
    <row r="35" spans="2:7">
      <c r="B35" s="173"/>
      <c r="C35" s="174">
        <f>SUM(C30:C34)</f>
        <v>240743</v>
      </c>
      <c r="D35" s="182">
        <f>SUM(D30:D34)</f>
        <v>0.99999999999999989</v>
      </c>
      <c r="E35" s="174">
        <f>SUM(E30:E34)</f>
        <v>262677</v>
      </c>
      <c r="F35" s="176">
        <f>SUM(F30:F34)</f>
        <v>1</v>
      </c>
      <c r="G35" s="20"/>
    </row>
    <row r="36" spans="2:7" ht="9.75" customHeight="1"/>
    <row r="37" spans="2:7">
      <c r="B37" s="196" t="s">
        <v>155</v>
      </c>
      <c r="C37" s="243">
        <v>2014</v>
      </c>
      <c r="D37" s="243">
        <v>2015</v>
      </c>
      <c r="E37" s="171"/>
      <c r="F37" s="172"/>
    </row>
    <row r="38" spans="2:7">
      <c r="B38" s="180" t="s">
        <v>6</v>
      </c>
      <c r="C38" s="445">
        <v>879569</v>
      </c>
      <c r="D38" s="445">
        <v>906865</v>
      </c>
      <c r="E38" s="446">
        <f>D38-C38</f>
        <v>27296</v>
      </c>
      <c r="F38" s="450">
        <f>(D38/C38)-100%</f>
        <v>3.1033381121890358E-2</v>
      </c>
      <c r="G38" s="451"/>
    </row>
    <row r="39" spans="2:7">
      <c r="B39" s="180" t="s">
        <v>7</v>
      </c>
      <c r="C39" s="446">
        <v>91442</v>
      </c>
      <c r="D39" s="446">
        <v>115543</v>
      </c>
      <c r="E39" s="446">
        <f>D39-C39</f>
        <v>24101</v>
      </c>
      <c r="F39" s="450">
        <f>(D39/C39)-100%</f>
        <v>0.26356597624723865</v>
      </c>
      <c r="G39" s="451"/>
    </row>
    <row r="40" spans="2:7">
      <c r="B40" s="173" t="s">
        <v>283</v>
      </c>
      <c r="C40" s="447">
        <v>788127</v>
      </c>
      <c r="D40" s="447">
        <v>791322</v>
      </c>
      <c r="E40" s="447">
        <f>D40-C40</f>
        <v>3195</v>
      </c>
      <c r="F40" s="452">
        <f>(D40/C40)-100%</f>
        <v>4.0539151684944041E-3</v>
      </c>
      <c r="G40" s="453"/>
    </row>
    <row r="41" spans="2:7" ht="9.75" customHeight="1">
      <c r="C41" s="451"/>
      <c r="D41" s="451"/>
      <c r="E41" s="451"/>
      <c r="F41" s="451"/>
      <c r="G41" s="451"/>
    </row>
    <row r="42" spans="2:7">
      <c r="B42" s="196" t="s">
        <v>217</v>
      </c>
      <c r="C42" s="464">
        <v>2014</v>
      </c>
      <c r="D42" s="465"/>
      <c r="E42" s="455">
        <v>2015</v>
      </c>
      <c r="F42" s="456"/>
      <c r="G42" s="457"/>
    </row>
    <row r="43" spans="2:7">
      <c r="B43" s="180" t="s">
        <v>264</v>
      </c>
      <c r="C43" s="446">
        <v>341613</v>
      </c>
      <c r="D43" s="458">
        <f>C43/$C$48</f>
        <v>0.43344917760716228</v>
      </c>
      <c r="E43" s="446">
        <v>293706</v>
      </c>
      <c r="F43" s="459">
        <f>E43/$E$48</f>
        <v>0.37115864338410914</v>
      </c>
      <c r="G43" s="460"/>
    </row>
    <row r="44" spans="2:7">
      <c r="B44" s="180" t="s">
        <v>11</v>
      </c>
      <c r="C44" s="446">
        <v>247375</v>
      </c>
      <c r="D44" s="458">
        <f>C44/$C$48</f>
        <v>0.31387707818663746</v>
      </c>
      <c r="E44" s="446">
        <v>242217</v>
      </c>
      <c r="F44" s="459">
        <f>E44/$E$48</f>
        <v>0.30609157839665774</v>
      </c>
      <c r="G44" s="460"/>
    </row>
    <row r="45" spans="2:7">
      <c r="B45" s="180" t="s">
        <v>153</v>
      </c>
      <c r="C45" s="446">
        <v>115049</v>
      </c>
      <c r="D45" s="458">
        <f>C45/$C$48</f>
        <v>0.14597774216591997</v>
      </c>
      <c r="E45" s="446">
        <v>100062</v>
      </c>
      <c r="F45" s="459">
        <f>E45/$E$48</f>
        <v>0.12644915723308589</v>
      </c>
      <c r="G45" s="460"/>
    </row>
    <row r="46" spans="2:7">
      <c r="B46" s="180" t="s">
        <v>265</v>
      </c>
      <c r="C46" s="446">
        <v>42806</v>
      </c>
      <c r="D46" s="458">
        <f>C46/$C$48</f>
        <v>5.4313581440554634E-2</v>
      </c>
      <c r="E46" s="446">
        <v>60842</v>
      </c>
      <c r="F46" s="459">
        <f>E46/$E$48</f>
        <v>7.6886526597263818E-2</v>
      </c>
      <c r="G46" s="460"/>
    </row>
    <row r="47" spans="2:7">
      <c r="B47" s="198" t="s">
        <v>313</v>
      </c>
      <c r="C47" s="446">
        <v>41284</v>
      </c>
      <c r="D47" s="461">
        <f>C47/$C$48</f>
        <v>5.2382420599725678E-2</v>
      </c>
      <c r="E47" s="446">
        <v>94495</v>
      </c>
      <c r="F47" s="459">
        <f>E47/$E$48</f>
        <v>0.11941409438888341</v>
      </c>
      <c r="G47" s="460"/>
    </row>
    <row r="48" spans="2:7">
      <c r="B48" s="199"/>
      <c r="C48" s="449">
        <f>SUM(C43:C47)</f>
        <v>788127</v>
      </c>
      <c r="D48" s="462">
        <f>SUM(D43:D47)</f>
        <v>1</v>
      </c>
      <c r="E48" s="449">
        <f>SUM(E43:E47)</f>
        <v>791322</v>
      </c>
      <c r="F48" s="452">
        <f>SUM(F43:F47)</f>
        <v>1</v>
      </c>
      <c r="G48" s="463"/>
    </row>
    <row r="49" spans="2:6" ht="9.75" customHeight="1"/>
    <row r="50" spans="2:6">
      <c r="B50" s="483"/>
      <c r="C50" s="484"/>
      <c r="D50" s="484"/>
      <c r="E50" s="484"/>
      <c r="F50" s="485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2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35 E4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showGridLines="0" workbookViewId="0">
      <selection activeCell="T8" sqref="T8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352" t="s">
        <v>394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15" t="s">
        <v>32</v>
      </c>
      <c r="C7" s="561"/>
      <c r="D7" s="537" t="s">
        <v>388</v>
      </c>
      <c r="E7" s="537"/>
      <c r="F7" s="556" t="s">
        <v>389</v>
      </c>
      <c r="G7" s="557"/>
      <c r="H7" s="556" t="s">
        <v>390</v>
      </c>
      <c r="I7" s="557"/>
      <c r="J7" s="556" t="s">
        <v>391</v>
      </c>
      <c r="K7" s="557"/>
      <c r="L7" s="556" t="s">
        <v>395</v>
      </c>
      <c r="M7" s="557"/>
      <c r="N7" s="556" t="s">
        <v>393</v>
      </c>
      <c r="O7" s="557"/>
      <c r="P7" s="558" t="s">
        <v>433</v>
      </c>
      <c r="Q7" s="559"/>
      <c r="R7" s="516" t="s">
        <v>335</v>
      </c>
      <c r="S7" s="516" t="s">
        <v>378</v>
      </c>
    </row>
    <row r="8" spans="1:19" ht="15">
      <c r="A8" s="5"/>
      <c r="B8" s="561"/>
      <c r="C8" s="561"/>
      <c r="D8" s="377" t="s">
        <v>55</v>
      </c>
      <c r="E8" s="377" t="s">
        <v>33</v>
      </c>
      <c r="F8" s="377" t="s">
        <v>55</v>
      </c>
      <c r="G8" s="377" t="s">
        <v>33</v>
      </c>
      <c r="H8" s="377" t="s">
        <v>55</v>
      </c>
      <c r="I8" s="377" t="s">
        <v>33</v>
      </c>
      <c r="J8" s="377" t="s">
        <v>55</v>
      </c>
      <c r="K8" s="377" t="s">
        <v>33</v>
      </c>
      <c r="L8" s="377" t="s">
        <v>55</v>
      </c>
      <c r="M8" s="377" t="s">
        <v>33</v>
      </c>
      <c r="N8" s="377" t="s">
        <v>55</v>
      </c>
      <c r="O8" s="377" t="s">
        <v>33</v>
      </c>
      <c r="P8" s="395" t="s">
        <v>55</v>
      </c>
      <c r="Q8" s="395" t="s">
        <v>33</v>
      </c>
      <c r="R8" s="516"/>
      <c r="S8" s="516"/>
    </row>
    <row r="9" spans="1:19">
      <c r="B9" s="56"/>
      <c r="C9" s="56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</row>
    <row r="10" spans="1:19">
      <c r="B10" s="56"/>
      <c r="C10" s="56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31"/>
      <c r="Q10" s="31"/>
    </row>
    <row r="11" spans="1:19">
      <c r="B11" s="271">
        <v>1</v>
      </c>
      <c r="C11" s="271" t="s">
        <v>76</v>
      </c>
      <c r="D11" s="235">
        <v>193714</v>
      </c>
      <c r="E11" s="339">
        <f t="shared" ref="E11:E27" si="0">D11/$D$34</f>
        <v>0.41485666314017589</v>
      </c>
      <c r="F11" s="235">
        <v>146847</v>
      </c>
      <c r="G11" s="339">
        <f>F11/$F$34</f>
        <v>0.35393177184009716</v>
      </c>
      <c r="H11" s="235">
        <v>91198</v>
      </c>
      <c r="I11" s="339">
        <f>H11/$H$34</f>
        <v>0.29634949210042311</v>
      </c>
      <c r="J11" s="235">
        <v>117915</v>
      </c>
      <c r="K11" s="339">
        <f>J11/$J$34</f>
        <v>0.34510259569598545</v>
      </c>
      <c r="L11" s="357"/>
      <c r="M11" s="364" t="e">
        <f>L11/$L$34</f>
        <v>#DIV/0!</v>
      </c>
      <c r="N11" s="357"/>
      <c r="O11" s="364" t="e">
        <f>N11/$N$34</f>
        <v>#DIV/0!</v>
      </c>
      <c r="P11" s="340">
        <f>SUM('PRINCIPALES MERCADOS I'!P11,D11,F11,H11,J11,L11,N11,)</f>
        <v>1492618</v>
      </c>
      <c r="Q11" s="339">
        <f t="shared" ref="Q11:Q27" si="1">P11/$P$34</f>
        <v>0.38198191097159817</v>
      </c>
      <c r="R11" s="277">
        <v>1</v>
      </c>
      <c r="S11" s="580">
        <v>1</v>
      </c>
    </row>
    <row r="12" spans="1:19">
      <c r="B12" s="271">
        <v>2</v>
      </c>
      <c r="C12" s="271" t="s">
        <v>148</v>
      </c>
      <c r="D12" s="235">
        <v>42339</v>
      </c>
      <c r="E12" s="339">
        <f t="shared" si="0"/>
        <v>9.0672931541818894E-2</v>
      </c>
      <c r="F12" s="235">
        <v>39586</v>
      </c>
      <c r="G12" s="339">
        <f t="shared" ref="G12:G27" si="2">F12/$F$34</f>
        <v>9.5410482475379726E-2</v>
      </c>
      <c r="H12" s="235">
        <v>28046</v>
      </c>
      <c r="I12" s="339">
        <f t="shared" ref="I12:I27" si="3">H12/$H$34</f>
        <v>9.1135966309003114E-2</v>
      </c>
      <c r="J12" s="235">
        <v>37060</v>
      </c>
      <c r="K12" s="339">
        <f t="shared" ref="K12:K27" si="4">J12/$J$34</f>
        <v>0.10846374249665623</v>
      </c>
      <c r="L12" s="357"/>
      <c r="M12" s="364" t="e">
        <f t="shared" ref="M12:M26" si="5">L12/$L$34</f>
        <v>#DIV/0!</v>
      </c>
      <c r="N12" s="357"/>
      <c r="O12" s="364" t="e">
        <f t="shared" ref="O12:O27" si="6">N12/$N$34</f>
        <v>#DIV/0!</v>
      </c>
      <c r="P12" s="340">
        <f>SUM('PRINCIPALES MERCADOS I'!P12,D12,F12,H12,J12,L12,N12,)</f>
        <v>602437</v>
      </c>
      <c r="Q12" s="339">
        <f t="shared" si="1"/>
        <v>0.15417208991181713</v>
      </c>
      <c r="R12" s="277">
        <v>3</v>
      </c>
      <c r="S12" s="580">
        <v>3</v>
      </c>
    </row>
    <row r="13" spans="1:19">
      <c r="B13" s="271">
        <v>3</v>
      </c>
      <c r="C13" s="271" t="s">
        <v>78</v>
      </c>
      <c r="D13" s="235">
        <v>103934</v>
      </c>
      <c r="E13" s="339">
        <f t="shared" si="0"/>
        <v>0.22258438949591169</v>
      </c>
      <c r="F13" s="235">
        <v>97872</v>
      </c>
      <c r="G13" s="339">
        <f t="shared" si="2"/>
        <v>0.23589184915956057</v>
      </c>
      <c r="H13" s="235">
        <v>70699</v>
      </c>
      <c r="I13" s="339">
        <f t="shared" si="3"/>
        <v>0.22973763396135674</v>
      </c>
      <c r="J13" s="235">
        <v>79004</v>
      </c>
      <c r="K13" s="339">
        <f t="shared" si="4"/>
        <v>0.23122151948747516</v>
      </c>
      <c r="L13" s="357"/>
      <c r="M13" s="364" t="e">
        <f t="shared" si="5"/>
        <v>#DIV/0!</v>
      </c>
      <c r="N13" s="357"/>
      <c r="O13" s="364" t="e">
        <f t="shared" si="6"/>
        <v>#DIV/0!</v>
      </c>
      <c r="P13" s="340">
        <f>SUM('PRINCIPALES MERCADOS I'!P13,D13,F13,H13,J13,L13,N13,)</f>
        <v>714038</v>
      </c>
      <c r="Q13" s="339">
        <f t="shared" si="1"/>
        <v>0.18273235331902604</v>
      </c>
      <c r="R13" s="277">
        <v>2</v>
      </c>
      <c r="S13" s="580">
        <v>2</v>
      </c>
    </row>
    <row r="14" spans="1:19">
      <c r="B14" s="271">
        <v>4</v>
      </c>
      <c r="C14" s="271" t="s">
        <v>19</v>
      </c>
      <c r="D14" s="235">
        <v>6972</v>
      </c>
      <c r="E14" s="339">
        <f t="shared" si="0"/>
        <v>1.4931190597547448E-2</v>
      </c>
      <c r="F14" s="235">
        <v>8508</v>
      </c>
      <c r="G14" s="339">
        <f t="shared" si="2"/>
        <v>2.0506047211148657E-2</v>
      </c>
      <c r="H14" s="235">
        <v>8923</v>
      </c>
      <c r="I14" s="339">
        <f t="shared" si="3"/>
        <v>2.8995444176539785E-2</v>
      </c>
      <c r="J14" s="235">
        <v>10140</v>
      </c>
      <c r="K14" s="339">
        <f t="shared" si="4"/>
        <v>2.9676803802377073E-2</v>
      </c>
      <c r="L14" s="357"/>
      <c r="M14" s="364" t="e">
        <f t="shared" si="5"/>
        <v>#DIV/0!</v>
      </c>
      <c r="N14" s="357"/>
      <c r="O14" s="364" t="e">
        <f t="shared" si="6"/>
        <v>#DIV/0!</v>
      </c>
      <c r="P14" s="340">
        <f>SUM('PRINCIPALES MERCADOS I'!P14,D14,F14,H14,J14,L14,N14,)</f>
        <v>108036</v>
      </c>
      <c r="Q14" s="339">
        <f t="shared" si="1"/>
        <v>2.7647929834510622E-2</v>
      </c>
      <c r="R14" s="277">
        <v>6</v>
      </c>
      <c r="S14" s="580">
        <v>7</v>
      </c>
    </row>
    <row r="15" spans="1:19">
      <c r="B15" s="271">
        <v>5</v>
      </c>
      <c r="C15" s="271" t="s">
        <v>147</v>
      </c>
      <c r="D15" s="235">
        <v>1638</v>
      </c>
      <c r="E15" s="339">
        <f t="shared" si="0"/>
        <v>3.5079303211105447E-3</v>
      </c>
      <c r="F15" s="235">
        <v>1292</v>
      </c>
      <c r="G15" s="339">
        <f t="shared" si="2"/>
        <v>3.113988363517168E-3</v>
      </c>
      <c r="H15" s="235">
        <v>1103</v>
      </c>
      <c r="I15" s="339">
        <f t="shared" si="3"/>
        <v>3.5842177436650659E-3</v>
      </c>
      <c r="J15" s="235">
        <v>1359</v>
      </c>
      <c r="K15" s="339">
        <f t="shared" si="4"/>
        <v>3.9773941190759804E-3</v>
      </c>
      <c r="L15" s="357"/>
      <c r="M15" s="364" t="e">
        <f t="shared" si="5"/>
        <v>#DIV/0!</v>
      </c>
      <c r="N15" s="357"/>
      <c r="O15" s="364" t="e">
        <f t="shared" si="6"/>
        <v>#DIV/0!</v>
      </c>
      <c r="P15" s="340">
        <f>SUM('PRINCIPALES MERCADOS I'!P15,D15,F15,H15,J15,L15,N15,)</f>
        <v>11854</v>
      </c>
      <c r="Q15" s="339">
        <f t="shared" si="1"/>
        <v>3.033605096988864E-3</v>
      </c>
      <c r="R15" s="277">
        <v>15</v>
      </c>
      <c r="S15" s="580">
        <v>14</v>
      </c>
    </row>
    <row r="16" spans="1:19">
      <c r="B16" s="271">
        <v>6</v>
      </c>
      <c r="C16" s="271" t="s">
        <v>22</v>
      </c>
      <c r="D16" s="235">
        <v>23491</v>
      </c>
      <c r="E16" s="339">
        <f t="shared" si="0"/>
        <v>5.0308175319418683E-2</v>
      </c>
      <c r="F16" s="235">
        <v>28069</v>
      </c>
      <c r="G16" s="339">
        <f t="shared" si="2"/>
        <v>6.7652120259723988E-2</v>
      </c>
      <c r="H16" s="235">
        <v>19668</v>
      </c>
      <c r="I16" s="339">
        <f t="shared" si="3"/>
        <v>6.3911509140892581E-2</v>
      </c>
      <c r="J16" s="235">
        <v>13530</v>
      </c>
      <c r="K16" s="339">
        <f t="shared" si="4"/>
        <v>3.9598338801396626E-2</v>
      </c>
      <c r="L16" s="357"/>
      <c r="M16" s="364" t="e">
        <f t="shared" si="5"/>
        <v>#DIV/0!</v>
      </c>
      <c r="N16" s="357"/>
      <c r="O16" s="364" t="e">
        <f t="shared" si="6"/>
        <v>#DIV/0!</v>
      </c>
      <c r="P16" s="340">
        <f>SUM('PRINCIPALES MERCADOS I'!P16,D16,F16,H16,J16,L16,N16,)</f>
        <v>141581</v>
      </c>
      <c r="Q16" s="339">
        <f t="shared" si="1"/>
        <v>3.6232566495426048E-2</v>
      </c>
      <c r="R16" s="277">
        <v>5</v>
      </c>
      <c r="S16" s="580">
        <v>5</v>
      </c>
    </row>
    <row r="17" spans="2:19">
      <c r="B17" s="271">
        <v>7</v>
      </c>
      <c r="C17" s="271" t="s">
        <v>24</v>
      </c>
      <c r="D17" s="235">
        <v>5484</v>
      </c>
      <c r="E17" s="339">
        <f t="shared" si="0"/>
        <v>1.1744499316831641E-2</v>
      </c>
      <c r="F17" s="235">
        <v>6979</v>
      </c>
      <c r="G17" s="339">
        <f t="shared" si="2"/>
        <v>1.6820839619958446E-2</v>
      </c>
      <c r="H17" s="235">
        <v>2959</v>
      </c>
      <c r="I17" s="339">
        <f t="shared" si="3"/>
        <v>9.6153221246644879E-3</v>
      </c>
      <c r="J17" s="235">
        <v>4273</v>
      </c>
      <c r="K17" s="339">
        <f t="shared" si="4"/>
        <v>1.2505816829147655E-2</v>
      </c>
      <c r="L17" s="357"/>
      <c r="M17" s="364" t="e">
        <f t="shared" si="5"/>
        <v>#DIV/0!</v>
      </c>
      <c r="N17" s="357"/>
      <c r="O17" s="364" t="e">
        <f t="shared" si="6"/>
        <v>#DIV/0!</v>
      </c>
      <c r="P17" s="340">
        <f>SUM('PRINCIPALES MERCADOS I'!P17,D17,F17,H17,J17,L17,N17,)</f>
        <v>66007</v>
      </c>
      <c r="Q17" s="339">
        <f t="shared" si="1"/>
        <v>1.6892118410405259E-2</v>
      </c>
      <c r="R17" s="277">
        <v>9</v>
      </c>
      <c r="S17" s="580">
        <v>9</v>
      </c>
    </row>
    <row r="18" spans="2:19">
      <c r="B18" s="271">
        <v>8</v>
      </c>
      <c r="C18" s="271" t="s">
        <v>25</v>
      </c>
      <c r="D18" s="235">
        <v>29355</v>
      </c>
      <c r="E18" s="339">
        <f t="shared" si="0"/>
        <v>6.2866480205250333E-2</v>
      </c>
      <c r="F18" s="235">
        <v>30890</v>
      </c>
      <c r="G18" s="339">
        <f t="shared" si="2"/>
        <v>7.4451316214431365E-2</v>
      </c>
      <c r="H18" s="235">
        <v>30382</v>
      </c>
      <c r="I18" s="339">
        <f t="shared" si="3"/>
        <v>9.8726839064398941E-2</v>
      </c>
      <c r="J18" s="235">
        <v>28675</v>
      </c>
      <c r="K18" s="339">
        <f t="shared" si="4"/>
        <v>8.3923308583152126E-2</v>
      </c>
      <c r="L18" s="357"/>
      <c r="M18" s="364" t="e">
        <f t="shared" si="5"/>
        <v>#DIV/0!</v>
      </c>
      <c r="N18" s="357"/>
      <c r="O18" s="364" t="e">
        <f t="shared" si="6"/>
        <v>#DIV/0!</v>
      </c>
      <c r="P18" s="340">
        <f>SUM('PRINCIPALES MERCADOS I'!P18,D18,F18,H18,J18,L18,N18,)</f>
        <v>255196</v>
      </c>
      <c r="Q18" s="339">
        <f t="shared" si="1"/>
        <v>6.5308240790549199E-2</v>
      </c>
      <c r="R18" s="277">
        <v>4</v>
      </c>
      <c r="S18" s="580">
        <v>4</v>
      </c>
    </row>
    <row r="19" spans="2:19">
      <c r="B19" s="271">
        <v>9</v>
      </c>
      <c r="C19" s="271" t="s">
        <v>26</v>
      </c>
      <c r="D19" s="235">
        <v>3726</v>
      </c>
      <c r="E19" s="339">
        <f t="shared" si="0"/>
        <v>7.9795777634053058E-3</v>
      </c>
      <c r="F19" s="235">
        <v>2988</v>
      </c>
      <c r="G19" s="339">
        <f t="shared" si="2"/>
        <v>7.2017006425613758E-3</v>
      </c>
      <c r="H19" s="235">
        <v>3674</v>
      </c>
      <c r="I19" s="339">
        <f t="shared" si="3"/>
        <v>1.1938727099025794E-2</v>
      </c>
      <c r="J19" s="235">
        <v>3126</v>
      </c>
      <c r="K19" s="339">
        <f t="shared" si="4"/>
        <v>9.14888448582157E-3</v>
      </c>
      <c r="L19" s="357"/>
      <c r="M19" s="364" t="e">
        <f t="shared" si="5"/>
        <v>#DIV/0!</v>
      </c>
      <c r="N19" s="357"/>
      <c r="O19" s="364" t="e">
        <f t="shared" si="6"/>
        <v>#DIV/0!</v>
      </c>
      <c r="P19" s="340">
        <f>SUM('PRINCIPALES MERCADOS I'!P19,D19,F19,H19,J19,L19,N19,)</f>
        <v>31676</v>
      </c>
      <c r="Q19" s="339">
        <f t="shared" si="1"/>
        <v>8.1063333096186314E-3</v>
      </c>
      <c r="R19" s="277">
        <v>12</v>
      </c>
      <c r="S19" s="580">
        <v>11</v>
      </c>
    </row>
    <row r="20" spans="2:19">
      <c r="B20" s="271">
        <v>10</v>
      </c>
      <c r="C20" s="271" t="s">
        <v>27</v>
      </c>
      <c r="D20" s="235">
        <v>11041</v>
      </c>
      <c r="E20" s="339">
        <f t="shared" si="0"/>
        <v>2.3645334966655388E-2</v>
      </c>
      <c r="F20" s="235">
        <v>13029</v>
      </c>
      <c r="G20" s="339">
        <f t="shared" si="2"/>
        <v>3.1402596275747041E-2</v>
      </c>
      <c r="H20" s="235">
        <v>6824</v>
      </c>
      <c r="I20" s="339">
        <f t="shared" si="3"/>
        <v>2.2174707056002184E-2</v>
      </c>
      <c r="J20" s="235">
        <v>5613</v>
      </c>
      <c r="K20" s="339">
        <f t="shared" si="4"/>
        <v>1.6427603524925297E-2</v>
      </c>
      <c r="L20" s="357"/>
      <c r="M20" s="364" t="e">
        <f t="shared" si="5"/>
        <v>#DIV/0!</v>
      </c>
      <c r="N20" s="357"/>
      <c r="O20" s="364" t="e">
        <f t="shared" si="6"/>
        <v>#DIV/0!</v>
      </c>
      <c r="P20" s="340">
        <f>SUM('PRINCIPALES MERCADOS I'!P20,D20,F20,H20,J20,L20,N20,)</f>
        <v>75379</v>
      </c>
      <c r="Q20" s="339">
        <f t="shared" si="1"/>
        <v>1.9290544846121443E-2</v>
      </c>
      <c r="R20" s="277">
        <v>8</v>
      </c>
      <c r="S20" s="580">
        <v>8</v>
      </c>
    </row>
    <row r="21" spans="2:19">
      <c r="B21" s="271">
        <v>11</v>
      </c>
      <c r="C21" s="271" t="s">
        <v>107</v>
      </c>
      <c r="D21" s="235">
        <v>316</v>
      </c>
      <c r="E21" s="339">
        <f t="shared" si="0"/>
        <v>6.7674357843158252E-4</v>
      </c>
      <c r="F21" s="235">
        <v>349</v>
      </c>
      <c r="G21" s="339">
        <f t="shared" si="2"/>
        <v>8.4116249138350746E-4</v>
      </c>
      <c r="H21" s="235">
        <v>233</v>
      </c>
      <c r="I21" s="339">
        <f t="shared" si="3"/>
        <v>7.5713756507158692E-4</v>
      </c>
      <c r="J21" s="235">
        <v>1171</v>
      </c>
      <c r="K21" s="339">
        <f t="shared" si="4"/>
        <v>3.4271732990713562E-3</v>
      </c>
      <c r="L21" s="357"/>
      <c r="M21" s="364" t="e">
        <f t="shared" si="5"/>
        <v>#DIV/0!</v>
      </c>
      <c r="N21" s="357"/>
      <c r="O21" s="364" t="e">
        <f t="shared" si="6"/>
        <v>#DIV/0!</v>
      </c>
      <c r="P21" s="340">
        <f>SUM('PRINCIPALES MERCADOS I'!P21,D21,F21,H21,J21,L21,N21,)</f>
        <v>9182</v>
      </c>
      <c r="Q21" s="339">
        <f t="shared" si="1"/>
        <v>2.3498027670450271E-3</v>
      </c>
      <c r="R21" s="277">
        <v>10</v>
      </c>
      <c r="S21" s="580">
        <v>15</v>
      </c>
    </row>
    <row r="22" spans="2:19">
      <c r="B22" s="271">
        <v>12</v>
      </c>
      <c r="C22" s="271" t="s">
        <v>30</v>
      </c>
      <c r="D22" s="235">
        <v>318</v>
      </c>
      <c r="E22" s="339">
        <f t="shared" si="0"/>
        <v>6.8102676563684564E-4</v>
      </c>
      <c r="F22" s="235">
        <v>67</v>
      </c>
      <c r="G22" s="339">
        <f t="shared" si="2"/>
        <v>1.6148391668393983E-4</v>
      </c>
      <c r="H22" s="235">
        <v>91</v>
      </c>
      <c r="I22" s="339">
        <f t="shared" si="3"/>
        <v>2.9570608764598456E-4</v>
      </c>
      <c r="J22" s="235">
        <v>266</v>
      </c>
      <c r="K22" s="339">
        <f t="shared" si="4"/>
        <v>7.7850392617675557E-4</v>
      </c>
      <c r="L22" s="357"/>
      <c r="M22" s="364" t="e">
        <f t="shared" si="5"/>
        <v>#DIV/0!</v>
      </c>
      <c r="N22" s="357"/>
      <c r="O22" s="364" t="e">
        <f t="shared" si="6"/>
        <v>#DIV/0!</v>
      </c>
      <c r="P22" s="340">
        <f>SUM('PRINCIPALES MERCADOS I'!P22,D22,F22,H22,J22,L22,N22,)</f>
        <v>8112</v>
      </c>
      <c r="Q22" s="339">
        <f t="shared" si="1"/>
        <v>2.075974738212727E-3</v>
      </c>
      <c r="R22" s="277">
        <v>13</v>
      </c>
      <c r="S22" s="580">
        <v>17</v>
      </c>
    </row>
    <row r="23" spans="2:19">
      <c r="B23" s="271">
        <v>13</v>
      </c>
      <c r="C23" s="271" t="s">
        <v>31</v>
      </c>
      <c r="D23" s="235">
        <v>934</v>
      </c>
      <c r="E23" s="339">
        <f t="shared" si="0"/>
        <v>2.0002484248579054E-3</v>
      </c>
      <c r="F23" s="235">
        <v>321</v>
      </c>
      <c r="G23" s="339">
        <f t="shared" si="2"/>
        <v>7.7367667545589082E-4</v>
      </c>
      <c r="H23" s="235">
        <v>467</v>
      </c>
      <c r="I23" s="339">
        <f t="shared" si="3"/>
        <v>1.517524647589833E-3</v>
      </c>
      <c r="J23" s="235">
        <v>429</v>
      </c>
      <c r="K23" s="339">
        <f t="shared" si="4"/>
        <v>1.2555570839467222E-3</v>
      </c>
      <c r="L23" s="357"/>
      <c r="M23" s="364" t="e">
        <f t="shared" si="5"/>
        <v>#DIV/0!</v>
      </c>
      <c r="N23" s="357"/>
      <c r="O23" s="364" t="e">
        <f t="shared" si="6"/>
        <v>#DIV/0!</v>
      </c>
      <c r="P23" s="340">
        <f>SUM('PRINCIPALES MERCADOS I'!P23,D23,F23,H23,J23,L23,N23,)</f>
        <v>8172</v>
      </c>
      <c r="Q23" s="339">
        <f t="shared" si="1"/>
        <v>2.0913295809509868E-3</v>
      </c>
      <c r="R23" s="277">
        <v>17</v>
      </c>
      <c r="S23" s="580">
        <v>16</v>
      </c>
    </row>
    <row r="24" spans="2:19">
      <c r="B24" s="271">
        <v>14</v>
      </c>
      <c r="C24" s="271" t="s">
        <v>100</v>
      </c>
      <c r="D24" s="235">
        <v>16636</v>
      </c>
      <c r="E24" s="339">
        <f t="shared" si="0"/>
        <v>3.5627551173379138E-2</v>
      </c>
      <c r="F24" s="235">
        <v>12888</v>
      </c>
      <c r="G24" s="339">
        <f t="shared" si="2"/>
        <v>3.106275698839726E-2</v>
      </c>
      <c r="H24" s="235">
        <v>13541</v>
      </c>
      <c r="I24" s="339">
        <f t="shared" si="3"/>
        <v>4.4001715745211833E-2</v>
      </c>
      <c r="J24" s="235">
        <v>13411</v>
      </c>
      <c r="K24" s="339">
        <f t="shared" si="4"/>
        <v>3.9250060729159653E-2</v>
      </c>
      <c r="L24" s="357"/>
      <c r="M24" s="364" t="e">
        <f t="shared" si="5"/>
        <v>#DIV/0!</v>
      </c>
      <c r="N24" s="357"/>
      <c r="O24" s="364" t="e">
        <f t="shared" si="6"/>
        <v>#DIV/0!</v>
      </c>
      <c r="P24" s="340">
        <f>SUM('PRINCIPALES MERCADOS I'!P24,D24,F24,H24,J24,L24,N24,)</f>
        <v>141491</v>
      </c>
      <c r="Q24" s="339">
        <f t="shared" si="1"/>
        <v>3.620953423131866E-2</v>
      </c>
      <c r="R24" s="277">
        <v>7</v>
      </c>
      <c r="S24" s="580">
        <v>6</v>
      </c>
    </row>
    <row r="25" spans="2:19">
      <c r="B25" s="271">
        <v>15</v>
      </c>
      <c r="C25" s="271" t="s">
        <v>105</v>
      </c>
      <c r="D25" s="235">
        <v>2424</v>
      </c>
      <c r="E25" s="339">
        <f t="shared" si="0"/>
        <v>5.1912228927789746E-3</v>
      </c>
      <c r="F25" s="235">
        <v>1687</v>
      </c>
      <c r="G25" s="339">
        <f t="shared" si="2"/>
        <v>4.0660204096389027E-3</v>
      </c>
      <c r="H25" s="235">
        <v>1424</v>
      </c>
      <c r="I25" s="339">
        <f t="shared" si="3"/>
        <v>4.6273128440426593E-3</v>
      </c>
      <c r="J25" s="271">
        <v>1339</v>
      </c>
      <c r="K25" s="339">
        <f t="shared" si="4"/>
        <v>3.918859989288254E-3</v>
      </c>
      <c r="L25" s="365"/>
      <c r="M25" s="364" t="e">
        <f t="shared" si="5"/>
        <v>#DIV/0!</v>
      </c>
      <c r="N25" s="357"/>
      <c r="O25" s="364" t="e">
        <f t="shared" si="6"/>
        <v>#DIV/0!</v>
      </c>
      <c r="P25" s="340">
        <f>SUM('PRINCIPALES MERCADOS I'!P25,D25,F25,H25,J25,L25,N25,)</f>
        <v>20238</v>
      </c>
      <c r="Q25" s="339">
        <f t="shared" si="1"/>
        <v>5.1791884556150357E-3</v>
      </c>
      <c r="R25" s="277">
        <v>14</v>
      </c>
      <c r="S25" s="580">
        <v>13</v>
      </c>
    </row>
    <row r="26" spans="2:19">
      <c r="B26" s="271">
        <v>16</v>
      </c>
      <c r="C26" s="271" t="s">
        <v>108</v>
      </c>
      <c r="D26" s="235">
        <v>6123</v>
      </c>
      <c r="E26" s="339">
        <f t="shared" si="0"/>
        <v>1.3112977628913227E-2</v>
      </c>
      <c r="F26" s="235">
        <v>4882</v>
      </c>
      <c r="G26" s="339">
        <f t="shared" si="2"/>
        <v>1.1766634048522302E-2</v>
      </c>
      <c r="H26" s="235">
        <v>5240</v>
      </c>
      <c r="I26" s="339">
        <f t="shared" si="3"/>
        <v>1.7027471420494055E-2</v>
      </c>
      <c r="J26" s="235">
        <v>4498</v>
      </c>
      <c r="K26" s="339">
        <f t="shared" si="4"/>
        <v>1.3164325789259572E-2</v>
      </c>
      <c r="L26" s="357"/>
      <c r="M26" s="364" t="e">
        <f t="shared" si="5"/>
        <v>#DIV/0!</v>
      </c>
      <c r="N26" s="357"/>
      <c r="O26" s="364" t="e">
        <f t="shared" si="6"/>
        <v>#DIV/0!</v>
      </c>
      <c r="P26" s="340">
        <f>SUM('PRINCIPALES MERCADOS I'!P26,D26,F26,H26,J26,L26,N26,)</f>
        <v>42357</v>
      </c>
      <c r="Q26" s="339">
        <f t="shared" si="1"/>
        <v>1.0839751231074517E-2</v>
      </c>
      <c r="R26" s="277">
        <v>11</v>
      </c>
      <c r="S26" s="580">
        <v>10</v>
      </c>
    </row>
    <row r="27" spans="2:19">
      <c r="B27" s="271">
        <v>17</v>
      </c>
      <c r="C27" s="271" t="s">
        <v>111</v>
      </c>
      <c r="D27" s="235">
        <v>2721</v>
      </c>
      <c r="E27" s="339">
        <f t="shared" si="0"/>
        <v>5.8272761927605568E-3</v>
      </c>
      <c r="F27" s="235">
        <v>2783</v>
      </c>
      <c r="G27" s="339">
        <f t="shared" si="2"/>
        <v>6.7076080616627542E-3</v>
      </c>
      <c r="H27" s="235">
        <v>2617</v>
      </c>
      <c r="I27" s="339">
        <f t="shared" si="3"/>
        <v>8.5039871579070513E-3</v>
      </c>
      <c r="J27" s="235">
        <v>3601</v>
      </c>
      <c r="K27" s="339">
        <f t="shared" si="4"/>
        <v>1.0539070068280063E-2</v>
      </c>
      <c r="L27" s="357"/>
      <c r="M27" s="364" t="e">
        <f>L27/$L$34</f>
        <v>#DIV/0!</v>
      </c>
      <c r="N27" s="357"/>
      <c r="O27" s="364" t="e">
        <f t="shared" si="6"/>
        <v>#DIV/0!</v>
      </c>
      <c r="P27" s="340">
        <f>SUM('PRINCIPALES MERCADOS I'!P27,D27,F27,H27,J27,L27,N27,)</f>
        <v>24671</v>
      </c>
      <c r="Q27" s="339">
        <f t="shared" si="1"/>
        <v>6.3136554199267987E-3</v>
      </c>
      <c r="R27" s="277">
        <v>16</v>
      </c>
      <c r="S27" s="580">
        <v>12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396"/>
      <c r="C34" s="396" t="s">
        <v>161</v>
      </c>
      <c r="D34" s="397">
        <v>466942</v>
      </c>
      <c r="E34" s="398">
        <f>SUM(E11:E27)</f>
        <v>0.96621421932488416</v>
      </c>
      <c r="F34" s="397">
        <v>414902</v>
      </c>
      <c r="G34" s="398">
        <f>SUM(G11:G27)</f>
        <v>0.9617620546538701</v>
      </c>
      <c r="H34" s="397">
        <v>307738</v>
      </c>
      <c r="I34" s="398">
        <f>SUM(I11:I27)</f>
        <v>0.93290071424393473</v>
      </c>
      <c r="J34" s="397">
        <v>341681</v>
      </c>
      <c r="K34" s="398">
        <f>SUM(K11:K27)</f>
        <v>0.9523795587111954</v>
      </c>
      <c r="L34" s="472"/>
      <c r="M34" s="471" t="e">
        <f>SUM(M11:M27)</f>
        <v>#DIV/0!</v>
      </c>
      <c r="N34" s="472"/>
      <c r="O34" s="471" t="e">
        <f>SUM(O11:O27)</f>
        <v>#DIV/0!</v>
      </c>
      <c r="P34" s="397">
        <f>SUM('PRINCIPALES MERCADOS I'!P34,D34,F34,H34,J34,L34,N34,)</f>
        <v>3907562</v>
      </c>
      <c r="Q34" s="398">
        <f>SUM(Q11:Q27)</f>
        <v>0.96045692941020533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279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showGridLines="0" workbookViewId="0">
      <selection activeCell="K7" sqref="K7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424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380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432</v>
      </c>
    </row>
    <row r="40" spans="2:2">
      <c r="B40" s="2"/>
    </row>
  </sheetData>
  <phoneticPr fontId="6" type="noConversion"/>
  <pageMargins left="0.47244094488188981" right="0" top="0.27559055118110237" bottom="0.35433070866141736" header="0" footer="0.51181102362204722"/>
  <pageSetup scale="97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showGridLines="0" topLeftCell="A4" workbookViewId="0">
      <selection activeCell="M42" sqref="M42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41"/>
      <c r="F2" s="22"/>
      <c r="G2" s="22"/>
      <c r="H2" s="22"/>
      <c r="I2" s="22"/>
      <c r="J2" s="22"/>
      <c r="K2" s="157" t="s">
        <v>157</v>
      </c>
    </row>
    <row r="3" spans="1:17" ht="21">
      <c r="D3" s="22"/>
      <c r="E3" s="241"/>
      <c r="F3" s="22"/>
      <c r="G3" s="22"/>
      <c r="H3" s="22"/>
      <c r="I3" s="22"/>
      <c r="J3" s="22"/>
      <c r="K3" s="157" t="s">
        <v>122</v>
      </c>
    </row>
    <row r="4" spans="1:17" ht="21">
      <c r="D4" s="22"/>
      <c r="E4" s="241"/>
      <c r="F4" s="22"/>
      <c r="G4" s="22"/>
      <c r="H4" s="22"/>
      <c r="I4" s="22"/>
      <c r="J4" s="22"/>
      <c r="K4" s="157" t="s">
        <v>155</v>
      </c>
    </row>
    <row r="5" spans="1:17" ht="18.75">
      <c r="D5" s="10"/>
      <c r="E5" s="123"/>
      <c r="F5" s="10"/>
      <c r="G5" s="10"/>
      <c r="H5" s="10"/>
      <c r="I5" s="10"/>
      <c r="J5" s="10"/>
      <c r="K5" s="241" t="s">
        <v>379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15" t="s">
        <v>241</v>
      </c>
      <c r="C7" s="555" t="s">
        <v>371</v>
      </c>
      <c r="D7" s="555"/>
      <c r="E7" s="553" t="s">
        <v>372</v>
      </c>
      <c r="F7" s="554"/>
      <c r="G7" s="553" t="s">
        <v>373</v>
      </c>
      <c r="H7" s="554"/>
      <c r="I7" s="553" t="s">
        <v>374</v>
      </c>
      <c r="J7" s="554"/>
      <c r="K7" s="553" t="s">
        <v>375</v>
      </c>
      <c r="L7" s="554"/>
      <c r="M7" s="553" t="s">
        <v>376</v>
      </c>
      <c r="N7" s="554"/>
      <c r="O7" s="515" t="s">
        <v>381</v>
      </c>
      <c r="P7" s="515"/>
      <c r="Q7" s="5"/>
    </row>
    <row r="8" spans="1:17">
      <c r="A8" s="5"/>
      <c r="B8" s="561"/>
      <c r="C8" s="399" t="s">
        <v>156</v>
      </c>
      <c r="D8" s="400" t="s">
        <v>33</v>
      </c>
      <c r="E8" s="399" t="s">
        <v>156</v>
      </c>
      <c r="F8" s="400" t="s">
        <v>33</v>
      </c>
      <c r="G8" s="399" t="s">
        <v>156</v>
      </c>
      <c r="H8" s="400" t="s">
        <v>33</v>
      </c>
      <c r="I8" s="399" t="s">
        <v>156</v>
      </c>
      <c r="J8" s="400" t="s">
        <v>33</v>
      </c>
      <c r="K8" s="399" t="s">
        <v>156</v>
      </c>
      <c r="L8" s="400" t="s">
        <v>33</v>
      </c>
      <c r="M8" s="399" t="s">
        <v>156</v>
      </c>
      <c r="N8" s="400" t="s">
        <v>33</v>
      </c>
      <c r="O8" s="399" t="s">
        <v>156</v>
      </c>
      <c r="P8" s="400" t="s">
        <v>33</v>
      </c>
      <c r="Q8" s="5"/>
    </row>
    <row r="9" spans="1:17">
      <c r="B9" s="56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</row>
    <row r="10" spans="1:17">
      <c r="B10" s="62" t="s">
        <v>145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9"/>
      <c r="P10" s="9"/>
    </row>
    <row r="11" spans="1:17">
      <c r="B11" s="271" t="s">
        <v>153</v>
      </c>
      <c r="C11" s="235">
        <v>304561</v>
      </c>
      <c r="D11" s="272">
        <f>C11/$C$36</f>
        <v>0.28973662555355251</v>
      </c>
      <c r="E11" s="235">
        <v>310599</v>
      </c>
      <c r="F11" s="272">
        <f>E11/$E$36</f>
        <v>0.30167280341961694</v>
      </c>
      <c r="G11" s="235">
        <v>310572</v>
      </c>
      <c r="H11" s="272">
        <f>G11/$G$36</f>
        <v>0.28607562988829516</v>
      </c>
      <c r="I11" s="235">
        <v>236127</v>
      </c>
      <c r="J11" s="272">
        <f>I11/$I$36</f>
        <v>0.21680730137451681</v>
      </c>
      <c r="K11" s="235">
        <v>136398</v>
      </c>
      <c r="L11" s="272">
        <f>K11/$K$36</f>
        <v>0.12660803378739005</v>
      </c>
      <c r="M11" s="235">
        <v>98242</v>
      </c>
      <c r="N11" s="272">
        <f>M11/$M$36</f>
        <v>9.9463914185772218E-2</v>
      </c>
      <c r="O11" s="235">
        <f>SUM(C11,E11,G11,I11,K11,M11,)</f>
        <v>1396499</v>
      </c>
      <c r="P11" s="273">
        <f>O11/$O$36</f>
        <v>0.22094639803320384</v>
      </c>
    </row>
    <row r="12" spans="1:17">
      <c r="B12" s="271" t="s">
        <v>11</v>
      </c>
      <c r="C12" s="235">
        <v>298737</v>
      </c>
      <c r="D12" s="272">
        <f>C12/$C$36</f>
        <v>0.28419610622499797</v>
      </c>
      <c r="E12" s="235">
        <v>341362</v>
      </c>
      <c r="F12" s="272">
        <f t="shared" ref="F12:F13" si="0">E12/$E$36</f>
        <v>0.33155171626736496</v>
      </c>
      <c r="G12" s="235">
        <v>379643</v>
      </c>
      <c r="H12" s="272">
        <f>G12/$G$36</f>
        <v>0.34969865396005451</v>
      </c>
      <c r="I12" s="235">
        <v>393566</v>
      </c>
      <c r="J12" s="272">
        <f t="shared" ref="J12:J13" si="1">I12/$I$36</f>
        <v>0.36136478408976136</v>
      </c>
      <c r="K12" s="235">
        <v>374304</v>
      </c>
      <c r="L12" s="272">
        <f t="shared" ref="L12:L13" si="2">K12/$K$36</f>
        <v>0.34743833105144689</v>
      </c>
      <c r="M12" s="235">
        <v>404106</v>
      </c>
      <c r="N12" s="272">
        <f t="shared" ref="N12:N13" si="3">M12/$M$36</f>
        <v>0.40913218894114195</v>
      </c>
      <c r="O12" s="235">
        <f>SUM(C12,E12,G12,I12,K12,M12,)</f>
        <v>2191718</v>
      </c>
      <c r="P12" s="273">
        <f>O12/$O$36</f>
        <v>0.34676157849345934</v>
      </c>
    </row>
    <row r="13" spans="1:17">
      <c r="B13" s="271" t="s">
        <v>160</v>
      </c>
      <c r="C13" s="235">
        <v>82529</v>
      </c>
      <c r="D13" s="272">
        <f>C13/$C$36</f>
        <v>7.8511936755885137E-2</v>
      </c>
      <c r="E13" s="235">
        <v>56177</v>
      </c>
      <c r="F13" s="272">
        <f t="shared" si="0"/>
        <v>5.45625487451789E-2</v>
      </c>
      <c r="G13" s="235">
        <v>72405</v>
      </c>
      <c r="H13" s="272">
        <f>G13/$G$36</f>
        <v>6.6694054782987552E-2</v>
      </c>
      <c r="I13" s="235">
        <v>104823</v>
      </c>
      <c r="J13" s="272">
        <f t="shared" si="1"/>
        <v>9.6246476480796248E-2</v>
      </c>
      <c r="K13" s="235">
        <v>136568</v>
      </c>
      <c r="L13" s="272">
        <f t="shared" si="2"/>
        <v>0.12676583203768593</v>
      </c>
      <c r="M13" s="235">
        <v>111302</v>
      </c>
      <c r="N13" s="272">
        <f t="shared" si="3"/>
        <v>0.11268635183225931</v>
      </c>
      <c r="O13" s="235">
        <f>SUM(C13,E13,G13,I13,K13,M13,)</f>
        <v>563804</v>
      </c>
      <c r="P13" s="273">
        <f>O13/$O$36</f>
        <v>8.9201970783160223E-2</v>
      </c>
    </row>
    <row r="14" spans="1:17" s="5" customFormat="1">
      <c r="B14" s="274" t="s">
        <v>34</v>
      </c>
      <c r="C14" s="275">
        <f t="shared" ref="C14:H14" si="4">SUM(C11:C13)</f>
        <v>685827</v>
      </c>
      <c r="D14" s="276">
        <f t="shared" si="4"/>
        <v>0.65244466853443561</v>
      </c>
      <c r="E14" s="275">
        <f t="shared" si="4"/>
        <v>708138</v>
      </c>
      <c r="F14" s="276">
        <f t="shared" si="4"/>
        <v>0.68778706843216075</v>
      </c>
      <c r="G14" s="275">
        <f t="shared" si="4"/>
        <v>762620</v>
      </c>
      <c r="H14" s="276">
        <f t="shared" si="4"/>
        <v>0.70246833863133717</v>
      </c>
      <c r="I14" s="275">
        <f t="shared" ref="I14:J14" si="5">SUM(I11:I13)</f>
        <v>734516</v>
      </c>
      <c r="J14" s="276">
        <f t="shared" si="5"/>
        <v>0.67441856194507444</v>
      </c>
      <c r="K14" s="275">
        <f t="shared" ref="K14:P14" si="6">SUM(K11:K13)</f>
        <v>647270</v>
      </c>
      <c r="L14" s="276">
        <f t="shared" si="6"/>
        <v>0.60081219687652287</v>
      </c>
      <c r="M14" s="275">
        <f t="shared" si="6"/>
        <v>613650</v>
      </c>
      <c r="N14" s="276">
        <f t="shared" si="6"/>
        <v>0.62128245495917345</v>
      </c>
      <c r="O14" s="275">
        <f t="shared" si="6"/>
        <v>4152021</v>
      </c>
      <c r="P14" s="276">
        <f t="shared" si="6"/>
        <v>0.65690994730982344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63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77" t="s">
        <v>359</v>
      </c>
      <c r="C17" s="235">
        <v>59036</v>
      </c>
      <c r="D17" s="272">
        <f t="shared" ref="D17:D26" si="7">C17/$C$36</f>
        <v>5.6162448331137357E-2</v>
      </c>
      <c r="E17" s="235">
        <v>45690</v>
      </c>
      <c r="F17" s="272">
        <f>E17/$E$36</f>
        <v>4.4376930988967445E-2</v>
      </c>
      <c r="G17" s="235">
        <v>62235</v>
      </c>
      <c r="H17" s="272">
        <f>G17/$G$36</f>
        <v>5.732621365125655E-2</v>
      </c>
      <c r="I17" s="235">
        <v>67891</v>
      </c>
      <c r="J17" s="272">
        <f>I17/$I$36</f>
        <v>6.2336219481962336E-2</v>
      </c>
      <c r="K17" s="235">
        <v>71204</v>
      </c>
      <c r="L17" s="272">
        <f>K17/$K$36</f>
        <v>6.6093333023925005E-2</v>
      </c>
      <c r="M17" s="235">
        <v>37559.000000000007</v>
      </c>
      <c r="N17" s="272">
        <f>M17/$M$36</f>
        <v>3.8026151268331462E-2</v>
      </c>
      <c r="O17" s="235">
        <f t="shared" ref="O17:O26" si="8">SUM(C17,E17,G17,I17,K17,M17,)</f>
        <v>343615</v>
      </c>
      <c r="P17" s="273">
        <f t="shared" ref="P17:P26" si="9">O17/$O$36</f>
        <v>5.4364877139317209E-2</v>
      </c>
    </row>
    <row r="18" spans="1:17">
      <c r="B18" s="277" t="s">
        <v>337</v>
      </c>
      <c r="C18" s="235">
        <v>3798</v>
      </c>
      <c r="D18" s="272">
        <f t="shared" si="7"/>
        <v>3.6131339989440288E-3</v>
      </c>
      <c r="E18" s="235">
        <v>5226</v>
      </c>
      <c r="F18" s="272">
        <f t="shared" ref="F18:F26" si="10">E18/$E$36</f>
        <v>5.0758118045161711E-3</v>
      </c>
      <c r="G18" s="235">
        <v>4079</v>
      </c>
      <c r="H18" s="272">
        <f t="shared" ref="H18:H26" si="11">G18/$G$36</f>
        <v>3.7572688275644812E-3</v>
      </c>
      <c r="I18" s="235">
        <v>3713</v>
      </c>
      <c r="J18" s="272">
        <f t="shared" ref="J18:J26" si="12">I18/$I$36</f>
        <v>3.4092056817034092E-3</v>
      </c>
      <c r="K18" s="235">
        <v>5702</v>
      </c>
      <c r="L18" s="272">
        <f t="shared" ref="L18:L26" si="13">K18/$K$36</f>
        <v>5.2927389599238851E-3</v>
      </c>
      <c r="M18" s="235">
        <v>4818</v>
      </c>
      <c r="N18" s="272">
        <f t="shared" ref="N18:N26" si="14">M18/$M$36</f>
        <v>4.8779253124636157E-3</v>
      </c>
      <c r="O18" s="235">
        <f>SUM(C18,E18,G18,I18,K18,M18,)</f>
        <v>27336</v>
      </c>
      <c r="P18" s="273">
        <f t="shared" si="9"/>
        <v>4.3249517089777078E-3</v>
      </c>
    </row>
    <row r="19" spans="1:17">
      <c r="B19" s="277" t="s">
        <v>338</v>
      </c>
      <c r="C19" s="235">
        <v>20537</v>
      </c>
      <c r="D19" s="272">
        <f t="shared" si="7"/>
        <v>1.9537370441367434E-2</v>
      </c>
      <c r="E19" s="235">
        <v>17336</v>
      </c>
      <c r="F19" s="272">
        <f t="shared" si="10"/>
        <v>1.6837786728490688E-2</v>
      </c>
      <c r="G19" s="235">
        <v>20307</v>
      </c>
      <c r="H19" s="272">
        <f t="shared" si="11"/>
        <v>1.8705285138845774E-2</v>
      </c>
      <c r="I19" s="235">
        <v>26655</v>
      </c>
      <c r="J19" s="272">
        <f t="shared" si="12"/>
        <v>2.4474111889524475E-2</v>
      </c>
      <c r="K19" s="235">
        <v>38599</v>
      </c>
      <c r="L19" s="272">
        <f t="shared" si="13"/>
        <v>3.5828556842178547E-2</v>
      </c>
      <c r="M19" s="235">
        <v>44085</v>
      </c>
      <c r="N19" s="272">
        <f t="shared" si="14"/>
        <v>4.4633320340381588E-2</v>
      </c>
      <c r="O19" s="235">
        <f t="shared" si="8"/>
        <v>167519</v>
      </c>
      <c r="P19" s="273">
        <f t="shared" si="9"/>
        <v>2.65039356649194E-2</v>
      </c>
    </row>
    <row r="20" spans="1:17">
      <c r="B20" s="277" t="s">
        <v>339</v>
      </c>
      <c r="C20" s="235">
        <v>29374</v>
      </c>
      <c r="D20" s="272">
        <f t="shared" si="7"/>
        <v>2.7944233303049473E-2</v>
      </c>
      <c r="E20" s="235">
        <v>34354</v>
      </c>
      <c r="F20" s="272">
        <f t="shared" si="10"/>
        <v>3.3366712348325403E-2</v>
      </c>
      <c r="G20" s="235">
        <v>30982</v>
      </c>
      <c r="H20" s="272">
        <f t="shared" si="11"/>
        <v>2.8538294389704032E-2</v>
      </c>
      <c r="I20" s="235">
        <v>32946</v>
      </c>
      <c r="J20" s="272">
        <f t="shared" si="12"/>
        <v>3.0250387931430249E-2</v>
      </c>
      <c r="K20" s="235">
        <v>26095</v>
      </c>
      <c r="L20" s="272">
        <f t="shared" si="13"/>
        <v>2.4222031420416307E-2</v>
      </c>
      <c r="M20" s="235">
        <v>14656</v>
      </c>
      <c r="N20" s="272">
        <f t="shared" si="14"/>
        <v>1.4838288372658106E-2</v>
      </c>
      <c r="O20" s="235">
        <f t="shared" si="8"/>
        <v>168407</v>
      </c>
      <c r="P20" s="273">
        <f t="shared" si="9"/>
        <v>2.6644430145369068E-2</v>
      </c>
    </row>
    <row r="21" spans="1:17">
      <c r="B21" s="277" t="s">
        <v>340</v>
      </c>
      <c r="C21" s="235">
        <v>77510</v>
      </c>
      <c r="D21" s="272">
        <f t="shared" si="7"/>
        <v>7.3737234401830345E-2</v>
      </c>
      <c r="E21" s="235">
        <v>69970</v>
      </c>
      <c r="F21" s="272">
        <f t="shared" si="10"/>
        <v>6.7959156517794966E-2</v>
      </c>
      <c r="G21" s="235">
        <v>83767</v>
      </c>
      <c r="H21" s="272">
        <f t="shared" si="11"/>
        <v>7.7159876900856558E-2</v>
      </c>
      <c r="I21" s="235">
        <v>125217</v>
      </c>
      <c r="J21" s="272">
        <f t="shared" si="12"/>
        <v>0.11497185775541498</v>
      </c>
      <c r="K21" s="235">
        <v>142596</v>
      </c>
      <c r="L21" s="272">
        <f t="shared" si="13"/>
        <v>0.13236117234817721</v>
      </c>
      <c r="M21" s="235">
        <v>151379</v>
      </c>
      <c r="N21" s="272">
        <f t="shared" si="14"/>
        <v>0.15326182147684303</v>
      </c>
      <c r="O21" s="235">
        <f t="shared" si="8"/>
        <v>650439</v>
      </c>
      <c r="P21" s="273">
        <f t="shared" si="9"/>
        <v>0.10290888442477873</v>
      </c>
    </row>
    <row r="22" spans="1:17">
      <c r="B22" s="277" t="s">
        <v>341</v>
      </c>
      <c r="C22" s="235">
        <v>13567</v>
      </c>
      <c r="D22" s="272">
        <f t="shared" si="7"/>
        <v>1.2906632165264255E-2</v>
      </c>
      <c r="E22" s="235">
        <v>10879</v>
      </c>
      <c r="F22" s="272">
        <f t="shared" si="10"/>
        <v>1.056635220461757E-2</v>
      </c>
      <c r="G22" s="235">
        <v>9529</v>
      </c>
      <c r="H22" s="272">
        <f t="shared" si="11"/>
        <v>8.7774000141853242E-3</v>
      </c>
      <c r="I22" s="235">
        <v>9797</v>
      </c>
      <c r="J22" s="272">
        <f t="shared" si="12"/>
        <v>8.995418277308995E-3</v>
      </c>
      <c r="K22" s="235">
        <v>17492</v>
      </c>
      <c r="L22" s="272">
        <f t="shared" si="13"/>
        <v>1.6236511730443458E-2</v>
      </c>
      <c r="M22" s="235">
        <v>17564</v>
      </c>
      <c r="N22" s="272">
        <f t="shared" si="14"/>
        <v>1.7782457490267942E-2</v>
      </c>
      <c r="O22" s="235">
        <f t="shared" si="8"/>
        <v>78828</v>
      </c>
      <c r="P22" s="273">
        <f t="shared" si="9"/>
        <v>1.2471733000998492E-2</v>
      </c>
    </row>
    <row r="23" spans="1:17">
      <c r="B23" s="277" t="s">
        <v>336</v>
      </c>
      <c r="C23" s="235">
        <v>27745</v>
      </c>
      <c r="D23" s="272">
        <f t="shared" si="7"/>
        <v>2.639452417080097E-2</v>
      </c>
      <c r="E23" s="235">
        <v>23895</v>
      </c>
      <c r="F23" s="272">
        <f t="shared" si="10"/>
        <v>2.3208289909857235E-2</v>
      </c>
      <c r="G23" s="235">
        <v>21371</v>
      </c>
      <c r="H23" s="272">
        <f t="shared" si="11"/>
        <v>1.9685362126472303E-2</v>
      </c>
      <c r="I23" s="235">
        <v>18059</v>
      </c>
      <c r="J23" s="272">
        <f t="shared" si="12"/>
        <v>1.6581428873116581E-2</v>
      </c>
      <c r="K23" s="235">
        <v>23718</v>
      </c>
      <c r="L23" s="272">
        <f t="shared" si="13"/>
        <v>2.2015640591279327E-2</v>
      </c>
      <c r="M23" s="235">
        <v>34232</v>
      </c>
      <c r="N23" s="272">
        <f t="shared" si="14"/>
        <v>3.4657770713211807E-2</v>
      </c>
      <c r="O23" s="235">
        <f t="shared" si="8"/>
        <v>149020</v>
      </c>
      <c r="P23" s="273">
        <f t="shared" si="9"/>
        <v>2.3577125536722931E-2</v>
      </c>
    </row>
    <row r="24" spans="1:17">
      <c r="B24" s="277" t="s">
        <v>342</v>
      </c>
      <c r="C24" s="235">
        <v>18320</v>
      </c>
      <c r="D24" s="272">
        <f t="shared" si="7"/>
        <v>1.7428281953832177E-2</v>
      </c>
      <c r="E24" s="235">
        <v>4638</v>
      </c>
      <c r="F24" s="272">
        <f t="shared" si="10"/>
        <v>4.5047101319070039E-3</v>
      </c>
      <c r="G24" s="235">
        <v>3961</v>
      </c>
      <c r="H24" s="272">
        <f t="shared" si="11"/>
        <v>3.6485760789367271E-3</v>
      </c>
      <c r="I24" s="235">
        <v>1325</v>
      </c>
      <c r="J24" s="272">
        <f t="shared" si="12"/>
        <v>1.2165896925012167E-3</v>
      </c>
      <c r="K24" s="235">
        <v>1731</v>
      </c>
      <c r="L24" s="272">
        <f t="shared" si="13"/>
        <v>1.6067574780126704E-3</v>
      </c>
      <c r="M24" s="235">
        <v>1075</v>
      </c>
      <c r="N24" s="272">
        <f t="shared" si="14"/>
        <v>1.088370633229221E-3</v>
      </c>
      <c r="O24" s="235">
        <f t="shared" si="8"/>
        <v>31050</v>
      </c>
      <c r="P24" s="273">
        <f t="shared" si="9"/>
        <v>4.9125603805881563E-3</v>
      </c>
    </row>
    <row r="25" spans="1:17">
      <c r="B25" s="277" t="s">
        <v>351</v>
      </c>
      <c r="C25" s="235">
        <v>35622</v>
      </c>
      <c r="D25" s="272">
        <f t="shared" si="7"/>
        <v>3.388811461568831E-2</v>
      </c>
      <c r="E25" s="235">
        <v>33253</v>
      </c>
      <c r="F25" s="272">
        <f t="shared" si="10"/>
        <v>3.2297353604205173E-2</v>
      </c>
      <c r="G25" s="235">
        <v>28765</v>
      </c>
      <c r="H25" s="272">
        <f t="shared" si="11"/>
        <v>2.6496160290485977E-2</v>
      </c>
      <c r="I25" s="235">
        <v>3540</v>
      </c>
      <c r="J25" s="272">
        <f t="shared" si="12"/>
        <v>3.2503603860032505E-3</v>
      </c>
      <c r="K25" s="235">
        <v>540</v>
      </c>
      <c r="L25" s="272">
        <f t="shared" si="13"/>
        <v>5.0124150093982785E-4</v>
      </c>
      <c r="M25" s="235">
        <v>530</v>
      </c>
      <c r="N25" s="272">
        <f t="shared" si="14"/>
        <v>5.3659203312696473E-4</v>
      </c>
      <c r="O25" s="235">
        <f t="shared" si="8"/>
        <v>102250</v>
      </c>
      <c r="P25" s="273">
        <f t="shared" si="9"/>
        <v>1.6177433137363573E-2</v>
      </c>
    </row>
    <row r="26" spans="1:17">
      <c r="B26" s="277" t="s">
        <v>343</v>
      </c>
      <c r="C26" s="235">
        <v>6295</v>
      </c>
      <c r="D26" s="272">
        <f t="shared" si="7"/>
        <v>5.9885936080444077E-3</v>
      </c>
      <c r="E26" s="235">
        <v>8158</v>
      </c>
      <c r="F26" s="272">
        <f t="shared" si="10"/>
        <v>7.9235500767782102E-3</v>
      </c>
      <c r="G26" s="235">
        <v>6495</v>
      </c>
      <c r="H26" s="272">
        <f t="shared" si="11"/>
        <v>5.9827067994683266E-3</v>
      </c>
      <c r="I26" s="235">
        <v>4540</v>
      </c>
      <c r="J26" s="272">
        <f t="shared" si="12"/>
        <v>4.1685412860041687E-3</v>
      </c>
      <c r="K26" s="235">
        <v>3413</v>
      </c>
      <c r="L26" s="272">
        <f t="shared" si="13"/>
        <v>3.1680319309400598E-3</v>
      </c>
      <c r="M26" s="235">
        <v>1450</v>
      </c>
      <c r="N26" s="272">
        <f t="shared" si="14"/>
        <v>1.4680348076115074E-3</v>
      </c>
      <c r="O26" s="235">
        <f t="shared" si="8"/>
        <v>30351</v>
      </c>
      <c r="P26" s="273">
        <f t="shared" si="9"/>
        <v>4.8019684415855435E-3</v>
      </c>
    </row>
    <row r="27" spans="1:17">
      <c r="B27" s="274" t="s">
        <v>34</v>
      </c>
      <c r="C27" s="275">
        <f t="shared" ref="C27:H27" si="15">SUM(C17:C26)</f>
        <v>291804</v>
      </c>
      <c r="D27" s="276">
        <f t="shared" si="15"/>
        <v>0.27760056698995877</v>
      </c>
      <c r="E27" s="275">
        <f t="shared" si="15"/>
        <v>253399</v>
      </c>
      <c r="F27" s="276">
        <f t="shared" si="15"/>
        <v>0.24611665431545987</v>
      </c>
      <c r="G27" s="275">
        <f t="shared" si="15"/>
        <v>271491</v>
      </c>
      <c r="H27" s="276">
        <f t="shared" si="15"/>
        <v>0.25007714421777605</v>
      </c>
      <c r="I27" s="275">
        <f t="shared" ref="I27:J27" si="16">SUM(I17:I26)</f>
        <v>293683</v>
      </c>
      <c r="J27" s="276">
        <f t="shared" si="16"/>
        <v>0.26965412125496968</v>
      </c>
      <c r="K27" s="275">
        <f>SUM(K17:K26)</f>
        <v>331090</v>
      </c>
      <c r="L27" s="276">
        <f t="shared" ref="L27:N27" si="17">SUM(L17:L26)</f>
        <v>0.30732601582623625</v>
      </c>
      <c r="M27" s="275">
        <f>SUM(M17:M26)</f>
        <v>307348</v>
      </c>
      <c r="N27" s="276">
        <f t="shared" si="17"/>
        <v>0.31117073244812521</v>
      </c>
      <c r="O27" s="275">
        <f>SUM(O17:O26)</f>
        <v>1748815</v>
      </c>
      <c r="P27" s="276">
        <f>SUM(P17:P25)</f>
        <v>0.27188593113903531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65"/>
      <c r="L29" s="64"/>
      <c r="M29" s="65"/>
      <c r="N29" s="64"/>
      <c r="O29" s="65"/>
      <c r="P29" s="54"/>
    </row>
    <row r="30" spans="1:17">
      <c r="A30" s="5"/>
      <c r="B30" s="271" t="s">
        <v>344</v>
      </c>
      <c r="C30" s="235">
        <v>40680</v>
      </c>
      <c r="D30" s="272">
        <f>C30/$C$36</f>
        <v>3.8699918661675381E-2</v>
      </c>
      <c r="E30" s="235">
        <v>42114</v>
      </c>
      <c r="F30" s="272">
        <f>E30/$E$36</f>
        <v>4.0903700408609647E-2</v>
      </c>
      <c r="G30" s="235">
        <v>36893</v>
      </c>
      <c r="H30" s="272">
        <f>G30/$G$36</f>
        <v>3.3983064195963815E-2</v>
      </c>
      <c r="I30" s="235">
        <v>43431</v>
      </c>
      <c r="J30" s="272">
        <f>I30/$I$36</f>
        <v>3.987751466793988E-2</v>
      </c>
      <c r="K30" s="235">
        <v>74696</v>
      </c>
      <c r="L30" s="272">
        <f>K30/$K$36</f>
        <v>6.9334694730002547E-2</v>
      </c>
      <c r="M30" s="235">
        <v>46271</v>
      </c>
      <c r="N30" s="272">
        <f>M30/$M$36</f>
        <v>4.6846509367580731E-2</v>
      </c>
      <c r="O30" s="235">
        <f>SUM(C30,E30,G30,I30,K30,M30,)</f>
        <v>284085</v>
      </c>
      <c r="P30" s="273">
        <f>O30/$O$36</f>
        <v>4.4946367656018886E-2</v>
      </c>
    </row>
    <row r="31" spans="1:17">
      <c r="B31" s="271" t="s">
        <v>345</v>
      </c>
      <c r="C31" s="235">
        <v>15231</v>
      </c>
      <c r="D31" s="272">
        <f>C31/$C$36</f>
        <v>1.44896376877084E-2</v>
      </c>
      <c r="E31" s="235">
        <v>5064</v>
      </c>
      <c r="F31" s="272">
        <f t="shared" ref="F31:F33" si="18">E31/$E$36</f>
        <v>4.9184674661442579E-3</v>
      </c>
      <c r="G31" s="235">
        <v>4703</v>
      </c>
      <c r="H31" s="272">
        <f t="shared" ref="H31:H33" si="19">G31/$G$36</f>
        <v>4.3320508203078586E-3</v>
      </c>
      <c r="I31" s="235">
        <v>4842</v>
      </c>
      <c r="J31" s="272">
        <f t="shared" ref="J31:J33" si="20">I31/$I$36</f>
        <v>4.4458319178044461E-3</v>
      </c>
      <c r="K31" s="235">
        <v>5072</v>
      </c>
      <c r="L31" s="272">
        <f t="shared" ref="L31:L33" si="21">K31/$K$36</f>
        <v>4.7079572088274194E-3</v>
      </c>
      <c r="M31" s="235">
        <v>2740</v>
      </c>
      <c r="N31" s="272">
        <f t="shared" ref="N31:N32" si="22">M31/$M$36</f>
        <v>2.7740795674865725E-3</v>
      </c>
      <c r="O31" s="235">
        <f>SUM(C31,E31,G31,I31,K31,M31,)</f>
        <v>37652</v>
      </c>
      <c r="P31" s="273">
        <f>O31/$O$36</f>
        <v>5.9570925426700562E-3</v>
      </c>
    </row>
    <row r="32" spans="1:17">
      <c r="B32" s="271" t="s">
        <v>346</v>
      </c>
      <c r="C32" s="235">
        <v>9990</v>
      </c>
      <c r="D32" s="272">
        <f>C32/$C$36</f>
        <v>9.5037410872698385E-3</v>
      </c>
      <c r="E32" s="235">
        <v>18349</v>
      </c>
      <c r="F32" s="272">
        <f t="shared" si="18"/>
        <v>1.7821674473989135E-2</v>
      </c>
      <c r="G32" s="235">
        <v>6173</v>
      </c>
      <c r="H32" s="272">
        <f t="shared" si="19"/>
        <v>5.6861045532129303E-3</v>
      </c>
      <c r="I32" s="235">
        <v>9126</v>
      </c>
      <c r="J32" s="272">
        <f t="shared" si="20"/>
        <v>8.3793188934083787E-3</v>
      </c>
      <c r="K32" s="235">
        <v>12826</v>
      </c>
      <c r="L32" s="272">
        <f t="shared" si="21"/>
        <v>1.1905413872322652E-2</v>
      </c>
      <c r="M32" s="235">
        <v>9078</v>
      </c>
      <c r="N32" s="272">
        <f t="shared" si="22"/>
        <v>9.1909103334463886E-3</v>
      </c>
      <c r="O32" s="235">
        <f>SUM(C32,E32,G32,I32,K32,M32,)</f>
        <v>65542</v>
      </c>
      <c r="P32" s="273">
        <f>O32/$O$36</f>
        <v>1.0369695087423797E-2</v>
      </c>
      <c r="Q32" s="5"/>
    </row>
    <row r="33" spans="1:16">
      <c r="A33" s="5"/>
      <c r="B33" s="271" t="s">
        <v>382</v>
      </c>
      <c r="C33" s="235">
        <v>7633</v>
      </c>
      <c r="D33" s="272">
        <f>C33/$C$36</f>
        <v>7.2614670389520202E-3</v>
      </c>
      <c r="E33" s="235">
        <v>2525</v>
      </c>
      <c r="F33" s="272">
        <f t="shared" si="18"/>
        <v>2.4524349036363054E-3</v>
      </c>
      <c r="G33" s="235">
        <v>3749</v>
      </c>
      <c r="H33" s="272">
        <f t="shared" si="19"/>
        <v>3.453297581402118E-3</v>
      </c>
      <c r="I33" s="235">
        <v>3512</v>
      </c>
      <c r="J33" s="272">
        <f t="shared" si="20"/>
        <v>3.2246513208032245E-3</v>
      </c>
      <c r="K33" s="235">
        <v>6371</v>
      </c>
      <c r="L33" s="272">
        <f t="shared" si="21"/>
        <v>5.9137214860882281E-3</v>
      </c>
      <c r="M33" s="235">
        <v>8628</v>
      </c>
      <c r="N33" s="272">
        <f>M33/$M$36</f>
        <v>8.7353133241876452E-3</v>
      </c>
      <c r="O33" s="235">
        <f>SUM(C33,E33,G33,I33,K33,M33,)</f>
        <v>32418</v>
      </c>
      <c r="P33" s="273">
        <f>O33/$O$36</f>
        <v>5.1289978234430548E-3</v>
      </c>
    </row>
    <row r="34" spans="1:16">
      <c r="A34" s="5"/>
      <c r="B34" s="274" t="s">
        <v>34</v>
      </c>
      <c r="C34" s="275">
        <f t="shared" ref="C34:H34" si="23">SUM(C30:C33)</f>
        <v>73534</v>
      </c>
      <c r="D34" s="276">
        <f t="shared" si="23"/>
        <v>6.9954764475605641E-2</v>
      </c>
      <c r="E34" s="275">
        <f t="shared" si="23"/>
        <v>68052</v>
      </c>
      <c r="F34" s="276">
        <f t="shared" si="23"/>
        <v>6.6096277252379348E-2</v>
      </c>
      <c r="G34" s="275">
        <f t="shared" si="23"/>
        <v>51518</v>
      </c>
      <c r="H34" s="276">
        <f t="shared" si="23"/>
        <v>4.7454517150886721E-2</v>
      </c>
      <c r="I34" s="275">
        <f t="shared" ref="I34" si="24">SUM(I30:I33)</f>
        <v>60911</v>
      </c>
      <c r="J34" s="276">
        <f t="shared" ref="J34:O34" si="25">SUM(J30:J33)</f>
        <v>5.5927316799955933E-2</v>
      </c>
      <c r="K34" s="275">
        <f t="shared" si="25"/>
        <v>98965</v>
      </c>
      <c r="L34" s="276">
        <f t="shared" si="25"/>
        <v>9.1861787297240843E-2</v>
      </c>
      <c r="M34" s="275">
        <f t="shared" si="25"/>
        <v>66717</v>
      </c>
      <c r="N34" s="276">
        <f t="shared" si="25"/>
        <v>6.754681259270133E-2</v>
      </c>
      <c r="O34" s="275">
        <f t="shared" si="25"/>
        <v>419697</v>
      </c>
      <c r="P34" s="276">
        <f>SUM(P30:P32)</f>
        <v>6.127315528611274E-2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01" t="s">
        <v>347</v>
      </c>
      <c r="C36" s="402">
        <f>SUM(C14,C27,C34,)</f>
        <v>1051165</v>
      </c>
      <c r="D36" s="403">
        <f>SUM(D14,D27,D34,)</f>
        <v>1</v>
      </c>
      <c r="E36" s="402">
        <f t="shared" ref="E36:I36" si="26">SUM(E14,E27,E34,)</f>
        <v>1029589</v>
      </c>
      <c r="F36" s="403">
        <f t="shared" si="26"/>
        <v>0.99999999999999989</v>
      </c>
      <c r="G36" s="402">
        <f>SUM(G14,G27,G34,)</f>
        <v>1085629</v>
      </c>
      <c r="H36" s="403">
        <f t="shared" si="26"/>
        <v>1</v>
      </c>
      <c r="I36" s="402">
        <f t="shared" si="26"/>
        <v>1089110</v>
      </c>
      <c r="J36" s="403">
        <f>SUM(J14,J27,J34,)</f>
        <v>1</v>
      </c>
      <c r="K36" s="402">
        <f>SUM(K34,K27,K14,)</f>
        <v>1077325</v>
      </c>
      <c r="L36" s="403">
        <f>SUM(L14,L27,L34,)</f>
        <v>0.99999999999999989</v>
      </c>
      <c r="M36" s="402">
        <f>SUM(M34,M27,M14,)</f>
        <v>987715</v>
      </c>
      <c r="N36" s="403">
        <f>SUM(N14,N27,N34,)</f>
        <v>1</v>
      </c>
      <c r="O36" s="402">
        <f>SUM(O34,O27,O14,)</f>
        <v>6320533</v>
      </c>
      <c r="P36" s="403">
        <f>SUM(P14,P27,P34,)</f>
        <v>0.99006903373497157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62" t="s">
        <v>348</v>
      </c>
      <c r="C38" s="395" t="s">
        <v>349</v>
      </c>
      <c r="D38" s="404" t="s">
        <v>350</v>
      </c>
      <c r="E38" s="395" t="s">
        <v>349</v>
      </c>
      <c r="F38" s="404" t="s">
        <v>350</v>
      </c>
      <c r="G38" s="395" t="s">
        <v>349</v>
      </c>
      <c r="H38" s="404" t="s">
        <v>350</v>
      </c>
      <c r="I38" s="395" t="s">
        <v>349</v>
      </c>
      <c r="J38" s="404" t="s">
        <v>350</v>
      </c>
      <c r="K38" s="395" t="s">
        <v>349</v>
      </c>
      <c r="L38" s="404" t="s">
        <v>350</v>
      </c>
      <c r="M38" s="395" t="s">
        <v>349</v>
      </c>
      <c r="N38" s="404" t="s">
        <v>350</v>
      </c>
      <c r="O38" s="395" t="s">
        <v>349</v>
      </c>
      <c r="P38" s="404" t="s">
        <v>350</v>
      </c>
    </row>
    <row r="39" spans="1:16">
      <c r="B39" s="562"/>
      <c r="C39" s="402">
        <v>1134307</v>
      </c>
      <c r="D39" s="405">
        <f>C36/$C$39</f>
        <v>0.92670238304092278</v>
      </c>
      <c r="E39" s="406">
        <v>1067830</v>
      </c>
      <c r="F39" s="405">
        <f>E36/$E$39</f>
        <v>0.96418811983180841</v>
      </c>
      <c r="G39" s="402">
        <v>1115291</v>
      </c>
      <c r="H39" s="405">
        <f>G36/$G$39</f>
        <v>0.97340425054985646</v>
      </c>
      <c r="I39" s="402">
        <v>1116982</v>
      </c>
      <c r="J39" s="405">
        <f>I36/$I$39</f>
        <v>0.97504704641614637</v>
      </c>
      <c r="K39" s="402">
        <v>1116279</v>
      </c>
      <c r="L39" s="405">
        <f>K36/$K$39</f>
        <v>0.965103706152315</v>
      </c>
      <c r="M39" s="402">
        <v>1059592</v>
      </c>
      <c r="N39" s="405">
        <f>M36/$M$39</f>
        <v>0.93216539951226507</v>
      </c>
      <c r="O39" s="402">
        <f>SUM(C39,E39,G39,I39,K39,M39)</f>
        <v>6610281</v>
      </c>
      <c r="P39" s="405">
        <f>O36/$O$39</f>
        <v>0.95616706763297965</v>
      </c>
    </row>
    <row r="41" spans="1:16">
      <c r="B41" s="6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6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2:Q42"/>
  <sheetViews>
    <sheetView showGridLines="0" workbookViewId="0">
      <selection activeCell="R11" sqref="R11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41"/>
      <c r="E2" s="241"/>
      <c r="F2" s="241"/>
      <c r="G2" s="241"/>
      <c r="H2" s="241"/>
      <c r="I2" s="241"/>
      <c r="J2" s="241"/>
      <c r="K2" s="157" t="s">
        <v>157</v>
      </c>
    </row>
    <row r="3" spans="1:17" ht="21">
      <c r="D3" s="241"/>
      <c r="E3" s="241"/>
      <c r="F3" s="241"/>
      <c r="G3" s="241"/>
      <c r="H3" s="241"/>
      <c r="I3" s="241"/>
      <c r="J3" s="241"/>
      <c r="K3" s="157" t="s">
        <v>122</v>
      </c>
    </row>
    <row r="4" spans="1:17" ht="21">
      <c r="D4" s="241"/>
      <c r="E4" s="241"/>
      <c r="F4" s="241"/>
      <c r="G4" s="241"/>
      <c r="H4" s="241"/>
      <c r="I4" s="241"/>
      <c r="J4" s="241"/>
      <c r="K4" s="157" t="s">
        <v>155</v>
      </c>
    </row>
    <row r="5" spans="1:17" ht="18.75">
      <c r="D5" s="352"/>
      <c r="E5" s="352"/>
      <c r="F5" s="352"/>
      <c r="G5" s="352"/>
      <c r="H5" s="352"/>
      <c r="I5" s="352"/>
      <c r="J5" s="352"/>
      <c r="K5" s="241" t="s">
        <v>394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15" t="s">
        <v>241</v>
      </c>
      <c r="C7" s="537" t="s">
        <v>388</v>
      </c>
      <c r="D7" s="537"/>
      <c r="E7" s="556" t="s">
        <v>389</v>
      </c>
      <c r="F7" s="557"/>
      <c r="G7" s="556" t="s">
        <v>390</v>
      </c>
      <c r="H7" s="557"/>
      <c r="I7" s="556" t="s">
        <v>391</v>
      </c>
      <c r="J7" s="557"/>
      <c r="K7" s="556" t="s">
        <v>392</v>
      </c>
      <c r="L7" s="557"/>
      <c r="M7" s="556" t="s">
        <v>393</v>
      </c>
      <c r="N7" s="557"/>
      <c r="O7" s="563" t="s">
        <v>433</v>
      </c>
      <c r="P7" s="563"/>
      <c r="Q7" s="5"/>
    </row>
    <row r="8" spans="1:17">
      <c r="A8" s="5"/>
      <c r="B8" s="561"/>
      <c r="C8" s="399" t="s">
        <v>156</v>
      </c>
      <c r="D8" s="400" t="s">
        <v>33</v>
      </c>
      <c r="E8" s="399" t="s">
        <v>156</v>
      </c>
      <c r="F8" s="400" t="s">
        <v>33</v>
      </c>
      <c r="G8" s="399" t="s">
        <v>156</v>
      </c>
      <c r="H8" s="400" t="s">
        <v>33</v>
      </c>
      <c r="I8" s="399" t="s">
        <v>156</v>
      </c>
      <c r="J8" s="400" t="s">
        <v>33</v>
      </c>
      <c r="K8" s="399" t="s">
        <v>156</v>
      </c>
      <c r="L8" s="400" t="s">
        <v>33</v>
      </c>
      <c r="M8" s="399" t="s">
        <v>156</v>
      </c>
      <c r="N8" s="400" t="s">
        <v>33</v>
      </c>
      <c r="O8" s="399" t="s">
        <v>156</v>
      </c>
      <c r="P8" s="400" t="s">
        <v>33</v>
      </c>
      <c r="Q8" s="5"/>
    </row>
    <row r="9" spans="1:17">
      <c r="B9" s="56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</row>
    <row r="10" spans="1:17">
      <c r="B10" s="62" t="s">
        <v>145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9"/>
      <c r="P10" s="9"/>
    </row>
    <row r="11" spans="1:17">
      <c r="B11" s="271" t="s">
        <v>153</v>
      </c>
      <c r="C11" s="235">
        <v>119961</v>
      </c>
      <c r="D11" s="272">
        <f>C11/$C$36</f>
        <v>0.10734774706733519</v>
      </c>
      <c r="E11" s="235">
        <v>107212</v>
      </c>
      <c r="F11" s="272">
        <f>E11/$E$36</f>
        <v>0.1023756709296141</v>
      </c>
      <c r="G11" s="235">
        <v>79464</v>
      </c>
      <c r="H11" s="272">
        <f>G11/$G$36</f>
        <v>0.10324558896135956</v>
      </c>
      <c r="I11" s="235">
        <v>100062</v>
      </c>
      <c r="J11" s="272">
        <f>I11/$I$36</f>
        <v>0.12317293843938107</v>
      </c>
      <c r="K11" s="357"/>
      <c r="L11" s="358" t="e">
        <f>K11/$K$36</f>
        <v>#DIV/0!</v>
      </c>
      <c r="M11" s="357"/>
      <c r="N11" s="358" t="e">
        <f>M11/$M$36</f>
        <v>#DIV/0!</v>
      </c>
      <c r="O11" s="235">
        <f>SUM('PRINC. MDOS. PROD.CTOS. NOCH.I'!O11,'PRINC. MDOS. PROD.CTOS. NOCH.II'!C11,E11,G11,I11,K11,M11,)</f>
        <v>1803198</v>
      </c>
      <c r="P11" s="273">
        <f>O11/$O$36</f>
        <v>0.17911430697973429</v>
      </c>
    </row>
    <row r="12" spans="1:17">
      <c r="B12" s="271" t="s">
        <v>11</v>
      </c>
      <c r="C12" s="235">
        <v>426978</v>
      </c>
      <c r="D12" s="272">
        <f>C12/$C$36</f>
        <v>0.38208356338573907</v>
      </c>
      <c r="E12" s="235">
        <v>333465</v>
      </c>
      <c r="F12" s="272">
        <f t="shared" ref="F12:F13" si="0">E12/$E$36</f>
        <v>0.31842240706771413</v>
      </c>
      <c r="G12" s="235">
        <v>201776</v>
      </c>
      <c r="H12" s="272">
        <f>G12/$G$36</f>
        <v>0.26216251331756879</v>
      </c>
      <c r="I12" s="235">
        <v>242217</v>
      </c>
      <c r="J12" s="272">
        <f t="shared" ref="J12:J13" si="1">I12/$I$36</f>
        <v>0.29816093651907383</v>
      </c>
      <c r="K12" s="357"/>
      <c r="L12" s="358" t="e">
        <f t="shared" ref="L12:L13" si="2">K12/$K$36</f>
        <v>#DIV/0!</v>
      </c>
      <c r="M12" s="357"/>
      <c r="N12" s="358" t="e">
        <f t="shared" ref="N12:N13" si="3">M12/$M$36</f>
        <v>#DIV/0!</v>
      </c>
      <c r="O12" s="235">
        <f>SUM('PRINC. MDOS. PROD.CTOS. NOCH.I'!O12,'PRINC. MDOS. PROD.CTOS. NOCH.II'!C12,E12,G12,I12,K12,M12,)</f>
        <v>3396154</v>
      </c>
      <c r="P12" s="273">
        <f>O12/$O$36</f>
        <v>0.33734496716747275</v>
      </c>
    </row>
    <row r="13" spans="1:17">
      <c r="B13" s="271" t="s">
        <v>160</v>
      </c>
      <c r="C13" s="235">
        <v>147240</v>
      </c>
      <c r="D13" s="272">
        <f>C13/$C$36</f>
        <v>0.13175850716644938</v>
      </c>
      <c r="E13" s="235">
        <v>164344</v>
      </c>
      <c r="F13" s="272">
        <f t="shared" si="0"/>
        <v>0.15693044867418293</v>
      </c>
      <c r="G13" s="235">
        <v>93971</v>
      </c>
      <c r="H13" s="272">
        <f>G13/$G$36</f>
        <v>0.12209417145232961</v>
      </c>
      <c r="I13" s="235">
        <v>115543</v>
      </c>
      <c r="J13" s="272">
        <f t="shared" si="1"/>
        <v>0.14222952595492203</v>
      </c>
      <c r="K13" s="357"/>
      <c r="L13" s="358" t="e">
        <f t="shared" si="2"/>
        <v>#DIV/0!</v>
      </c>
      <c r="M13" s="357"/>
      <c r="N13" s="358" t="e">
        <f t="shared" si="3"/>
        <v>#DIV/0!</v>
      </c>
      <c r="O13" s="235">
        <f>SUM('PRINC. MDOS. PROD.CTOS. NOCH.I'!O13,'PRINC. MDOS. PROD.CTOS. NOCH.II'!C13,E13,G13,I13,K13,M13,)</f>
        <v>1084902</v>
      </c>
      <c r="P13" s="273">
        <f>O13/$O$36</f>
        <v>0.10776490982738872</v>
      </c>
    </row>
    <row r="14" spans="1:17" s="5" customFormat="1">
      <c r="B14" s="274" t="s">
        <v>34</v>
      </c>
      <c r="C14" s="275">
        <f t="shared" ref="C14:P14" si="4">SUM(C11:C13)</f>
        <v>694179</v>
      </c>
      <c r="D14" s="276">
        <f t="shared" si="4"/>
        <v>0.62118981761952363</v>
      </c>
      <c r="E14" s="275">
        <f t="shared" si="4"/>
        <v>605021</v>
      </c>
      <c r="F14" s="276">
        <f t="shared" si="4"/>
        <v>0.57772852667151109</v>
      </c>
      <c r="G14" s="275">
        <f t="shared" si="4"/>
        <v>375211</v>
      </c>
      <c r="H14" s="276">
        <f t="shared" si="4"/>
        <v>0.48750227373125793</v>
      </c>
      <c r="I14" s="275">
        <f t="shared" si="4"/>
        <v>457822</v>
      </c>
      <c r="J14" s="276">
        <f t="shared" si="4"/>
        <v>0.56356340091337687</v>
      </c>
      <c r="K14" s="359">
        <f t="shared" si="4"/>
        <v>0</v>
      </c>
      <c r="L14" s="360" t="e">
        <f t="shared" si="4"/>
        <v>#DIV/0!</v>
      </c>
      <c r="M14" s="359">
        <f t="shared" si="4"/>
        <v>0</v>
      </c>
      <c r="N14" s="360" t="e">
        <f t="shared" si="4"/>
        <v>#DIV/0!</v>
      </c>
      <c r="O14" s="275">
        <f t="shared" si="4"/>
        <v>6284254</v>
      </c>
      <c r="P14" s="276">
        <f t="shared" si="4"/>
        <v>0.62422418397459578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361"/>
      <c r="L15" s="362"/>
      <c r="M15" s="361"/>
      <c r="N15" s="362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363"/>
      <c r="L16" s="362"/>
      <c r="M16" s="363"/>
      <c r="N16" s="362"/>
      <c r="O16" s="65"/>
      <c r="P16" s="54"/>
    </row>
    <row r="17" spans="1:17">
      <c r="B17" s="277" t="s">
        <v>359</v>
      </c>
      <c r="C17" s="235">
        <v>30038</v>
      </c>
      <c r="D17" s="272">
        <f t="shared" ref="D17:D26" si="5">C17/$C$36</f>
        <v>2.6879666111558041E-2</v>
      </c>
      <c r="E17" s="235">
        <v>36407</v>
      </c>
      <c r="F17" s="272">
        <f>E17/$E$36</f>
        <v>3.4764681673081936E-2</v>
      </c>
      <c r="G17" s="235">
        <v>46288</v>
      </c>
      <c r="H17" s="272">
        <f>G17/$G$36</f>
        <v>6.0140841410492946E-2</v>
      </c>
      <c r="I17" s="235">
        <v>43264</v>
      </c>
      <c r="J17" s="272">
        <f>I17/$I$36</f>
        <v>5.3256521043366936E-2</v>
      </c>
      <c r="K17" s="357"/>
      <c r="L17" s="358" t="e">
        <f>K17/$K$36</f>
        <v>#DIV/0!</v>
      </c>
      <c r="M17" s="357"/>
      <c r="N17" s="358" t="e">
        <f>M17/$M$36</f>
        <v>#DIV/0!</v>
      </c>
      <c r="O17" s="235">
        <f>SUM('PRINC. MDOS. PROD.CTOS. NOCH.I'!O17,'PRINC. MDOS. PROD.CTOS. NOCH.II'!C17,E17,G17,I17,K17,M17,)</f>
        <v>499612</v>
      </c>
      <c r="P17" s="273">
        <f t="shared" ref="P17:P26" si="6">O17/$O$36</f>
        <v>4.9627194095578531E-2</v>
      </c>
    </row>
    <row r="18" spans="1:17">
      <c r="B18" s="277" t="s">
        <v>337</v>
      </c>
      <c r="C18" s="235">
        <v>7091</v>
      </c>
      <c r="D18" s="272">
        <f t="shared" si="5"/>
        <v>6.3454195484738685E-3</v>
      </c>
      <c r="E18" s="235">
        <v>6094</v>
      </c>
      <c r="F18" s="272">
        <f t="shared" ref="F18:F26" si="7">E18/$E$36</f>
        <v>5.8190999015508369E-3</v>
      </c>
      <c r="G18" s="235">
        <v>5032</v>
      </c>
      <c r="H18" s="272">
        <f t="shared" ref="H18:H26" si="8">G18/$G$36</f>
        <v>6.5379518228828315E-3</v>
      </c>
      <c r="I18" s="235">
        <v>5549</v>
      </c>
      <c r="J18" s="272">
        <f t="shared" ref="J18:J26" si="9">I18/$I$36</f>
        <v>6.8306313625564703E-3</v>
      </c>
      <c r="K18" s="357"/>
      <c r="L18" s="358" t="e">
        <f t="shared" ref="L18:L26" si="10">K18/$K$36</f>
        <v>#DIV/0!</v>
      </c>
      <c r="M18" s="357"/>
      <c r="N18" s="358" t="e">
        <f t="shared" ref="N18:N26" si="11">M18/$M$36</f>
        <v>#DIV/0!</v>
      </c>
      <c r="O18" s="235">
        <f>SUM('PRINC. MDOS. PROD.CTOS. NOCH.I'!O18,'PRINC. MDOS. PROD.CTOS. NOCH.II'!C18,E18,G18,I18,K18,M18,)</f>
        <v>51102</v>
      </c>
      <c r="P18" s="273">
        <f t="shared" si="6"/>
        <v>5.0760367498624013E-3</v>
      </c>
    </row>
    <row r="19" spans="1:17">
      <c r="B19" s="277" t="s">
        <v>338</v>
      </c>
      <c r="C19" s="235">
        <v>63426</v>
      </c>
      <c r="D19" s="272">
        <f t="shared" si="5"/>
        <v>5.6757097769215004E-2</v>
      </c>
      <c r="E19" s="235">
        <v>80815</v>
      </c>
      <c r="F19" s="272">
        <f t="shared" si="7"/>
        <v>7.7169438553303396E-2</v>
      </c>
      <c r="G19" s="235">
        <v>54825</v>
      </c>
      <c r="H19" s="272">
        <f t="shared" si="8"/>
        <v>7.1232752124314638E-2</v>
      </c>
      <c r="I19" s="235">
        <v>41041</v>
      </c>
      <c r="J19" s="272">
        <f t="shared" si="9"/>
        <v>5.0520083213314131E-2</v>
      </c>
      <c r="K19" s="357"/>
      <c r="L19" s="358" t="e">
        <f t="shared" si="10"/>
        <v>#DIV/0!</v>
      </c>
      <c r="M19" s="357"/>
      <c r="N19" s="358" t="e">
        <f t="shared" si="11"/>
        <v>#DIV/0!</v>
      </c>
      <c r="O19" s="235">
        <f>SUM('PRINC. MDOS. PROD.CTOS. NOCH.I'!O19,'PRINC. MDOS. PROD.CTOS. NOCH.II'!C19,E19,G19,I19,K19,M19,)</f>
        <v>407626</v>
      </c>
      <c r="P19" s="273">
        <f t="shared" si="6"/>
        <v>4.0490089550299618E-2</v>
      </c>
    </row>
    <row r="20" spans="1:17">
      <c r="B20" s="277" t="s">
        <v>339</v>
      </c>
      <c r="C20" s="235">
        <v>22804</v>
      </c>
      <c r="D20" s="272">
        <f t="shared" si="5"/>
        <v>2.0406282242758159E-2</v>
      </c>
      <c r="E20" s="235">
        <v>33383</v>
      </c>
      <c r="F20" s="272">
        <f t="shared" si="7"/>
        <v>3.1877094193218179E-2</v>
      </c>
      <c r="G20" s="235">
        <v>15079</v>
      </c>
      <c r="H20" s="272">
        <f t="shared" si="8"/>
        <v>1.9591767793571187E-2</v>
      </c>
      <c r="I20" s="235">
        <v>14190</v>
      </c>
      <c r="J20" s="272">
        <f t="shared" si="9"/>
        <v>1.7467410170242625E-2</v>
      </c>
      <c r="K20" s="357"/>
      <c r="L20" s="358" t="e">
        <f t="shared" si="10"/>
        <v>#DIV/0!</v>
      </c>
      <c r="M20" s="357"/>
      <c r="N20" s="358" t="e">
        <f t="shared" si="11"/>
        <v>#DIV/0!</v>
      </c>
      <c r="O20" s="235">
        <f>SUM('PRINC. MDOS. PROD.CTOS. NOCH.I'!O20,'PRINC. MDOS. PROD.CTOS. NOCH.II'!C20,E20,G20,I20,K20,M20,)</f>
        <v>253863</v>
      </c>
      <c r="P20" s="273">
        <f t="shared" si="6"/>
        <v>2.5216584819191395E-2</v>
      </c>
    </row>
    <row r="21" spans="1:17">
      <c r="B21" s="277" t="s">
        <v>340</v>
      </c>
      <c r="C21" s="235">
        <v>154970</v>
      </c>
      <c r="D21" s="272">
        <f t="shared" si="5"/>
        <v>0.13867573930714927</v>
      </c>
      <c r="E21" s="235">
        <v>160242</v>
      </c>
      <c r="F21" s="272">
        <f t="shared" si="7"/>
        <v>0.15301348973158996</v>
      </c>
      <c r="G21" s="235">
        <v>156974</v>
      </c>
      <c r="H21" s="272">
        <f t="shared" si="8"/>
        <v>0.20395239456383338</v>
      </c>
      <c r="I21" s="235">
        <v>150306</v>
      </c>
      <c r="J21" s="272">
        <f t="shared" si="9"/>
        <v>0.18502160345655305</v>
      </c>
      <c r="K21" s="357"/>
      <c r="L21" s="358" t="e">
        <f t="shared" si="10"/>
        <v>#DIV/0!</v>
      </c>
      <c r="M21" s="357"/>
      <c r="N21" s="358" t="e">
        <f t="shared" si="11"/>
        <v>#DIV/0!</v>
      </c>
      <c r="O21" s="235">
        <f>SUM('PRINC. MDOS. PROD.CTOS. NOCH.I'!O21,'PRINC. MDOS. PROD.CTOS. NOCH.II'!C21,E21,G21,I21,K21,M21,)</f>
        <v>1272931</v>
      </c>
      <c r="P21" s="273">
        <f t="shared" si="6"/>
        <v>0.12644210668934869</v>
      </c>
    </row>
    <row r="22" spans="1:17">
      <c r="B22" s="277" t="s">
        <v>341</v>
      </c>
      <c r="C22" s="235">
        <v>16891</v>
      </c>
      <c r="D22" s="272">
        <f t="shared" si="5"/>
        <v>1.5115002340046837E-2</v>
      </c>
      <c r="E22" s="235">
        <v>14094</v>
      </c>
      <c r="F22" s="272">
        <f t="shared" si="7"/>
        <v>1.3458220218650721E-2</v>
      </c>
      <c r="G22" s="235">
        <v>17850</v>
      </c>
      <c r="H22" s="272">
        <f t="shared" si="8"/>
        <v>2.3192058831172205E-2</v>
      </c>
      <c r="I22" s="235">
        <v>13637</v>
      </c>
      <c r="J22" s="272">
        <f t="shared" si="9"/>
        <v>1.6786685869739158E-2</v>
      </c>
      <c r="K22" s="357"/>
      <c r="L22" s="358" t="e">
        <f t="shared" si="10"/>
        <v>#DIV/0!</v>
      </c>
      <c r="M22" s="357"/>
      <c r="N22" s="358" t="e">
        <f t="shared" si="11"/>
        <v>#DIV/0!</v>
      </c>
      <c r="O22" s="235">
        <f>SUM('PRINC. MDOS. PROD.CTOS. NOCH.I'!O22,'PRINC. MDOS. PROD.CTOS. NOCH.II'!C22,E22,G22,I22,K22,M22,)</f>
        <v>141300</v>
      </c>
      <c r="P22" s="273">
        <f t="shared" si="6"/>
        <v>1.4035536627833691E-2</v>
      </c>
    </row>
    <row r="23" spans="1:17">
      <c r="B23" s="277" t="s">
        <v>336</v>
      </c>
      <c r="C23" s="235">
        <v>41910</v>
      </c>
      <c r="D23" s="272">
        <f t="shared" si="5"/>
        <v>3.7503389264777864E-2</v>
      </c>
      <c r="E23" s="235">
        <v>48316</v>
      </c>
      <c r="F23" s="272">
        <f t="shared" si="7"/>
        <v>4.6136467155124754E-2</v>
      </c>
      <c r="G23" s="235">
        <v>23856</v>
      </c>
      <c r="H23" s="272">
        <f t="shared" si="8"/>
        <v>3.0995504508484265E-2</v>
      </c>
      <c r="I23" s="235">
        <v>20230</v>
      </c>
      <c r="J23" s="272">
        <f t="shared" si="9"/>
        <v>2.4902445929810307E-2</v>
      </c>
      <c r="K23" s="357"/>
      <c r="L23" s="358" t="e">
        <f t="shared" si="10"/>
        <v>#DIV/0!</v>
      </c>
      <c r="M23" s="357"/>
      <c r="N23" s="358" t="e">
        <f t="shared" si="11"/>
        <v>#DIV/0!</v>
      </c>
      <c r="O23" s="235">
        <f>SUM('PRINC. MDOS. PROD.CTOS. NOCH.I'!O23,'PRINC. MDOS. PROD.CTOS. NOCH.II'!C23,E23,G23,I23,K23,M23,)</f>
        <v>283332</v>
      </c>
      <c r="P23" s="273">
        <f t="shared" si="6"/>
        <v>2.8143783891276541E-2</v>
      </c>
    </row>
    <row r="24" spans="1:17">
      <c r="B24" s="277" t="s">
        <v>342</v>
      </c>
      <c r="C24" s="235">
        <v>1185</v>
      </c>
      <c r="D24" s="272">
        <f t="shared" si="5"/>
        <v>1.060403633470813E-3</v>
      </c>
      <c r="E24" s="235">
        <v>948</v>
      </c>
      <c r="F24" s="272">
        <f t="shared" si="7"/>
        <v>9.052357575763363E-4</v>
      </c>
      <c r="G24" s="235">
        <v>1194</v>
      </c>
      <c r="H24" s="272">
        <f t="shared" si="8"/>
        <v>1.5513343554296702E-3</v>
      </c>
      <c r="I24" s="235">
        <v>2610</v>
      </c>
      <c r="J24" s="272">
        <f t="shared" si="9"/>
        <v>3.2128217437866983E-3</v>
      </c>
      <c r="K24" s="357"/>
      <c r="L24" s="358" t="e">
        <f t="shared" si="10"/>
        <v>#DIV/0!</v>
      </c>
      <c r="M24" s="357"/>
      <c r="N24" s="358" t="e">
        <f t="shared" si="11"/>
        <v>#DIV/0!</v>
      </c>
      <c r="O24" s="235">
        <f>SUM('PRINC. MDOS. PROD.CTOS. NOCH.I'!O24,'PRINC. MDOS. PROD.CTOS. NOCH.II'!C24,E24,G24,I24,K24,M24,)</f>
        <v>36987</v>
      </c>
      <c r="P24" s="273">
        <f t="shared" si="6"/>
        <v>3.6739730591202032E-3</v>
      </c>
    </row>
    <row r="25" spans="1:17">
      <c r="B25" s="277" t="s">
        <v>351</v>
      </c>
      <c r="C25" s="235">
        <v>1194</v>
      </c>
      <c r="D25" s="272">
        <f t="shared" si="5"/>
        <v>1.0684573319528698E-3</v>
      </c>
      <c r="E25" s="235">
        <v>291</v>
      </c>
      <c r="F25" s="272">
        <f t="shared" si="7"/>
        <v>2.7787300153450829E-4</v>
      </c>
      <c r="G25" s="235">
        <v>400</v>
      </c>
      <c r="H25" s="272">
        <f t="shared" si="8"/>
        <v>5.1971000181898501E-4</v>
      </c>
      <c r="I25" s="235">
        <v>1025</v>
      </c>
      <c r="J25" s="272">
        <f t="shared" si="9"/>
        <v>1.2617403399928604E-3</v>
      </c>
      <c r="K25" s="357"/>
      <c r="L25" s="358" t="e">
        <f t="shared" si="10"/>
        <v>#DIV/0!</v>
      </c>
      <c r="M25" s="357"/>
      <c r="N25" s="358" t="e">
        <f t="shared" si="11"/>
        <v>#DIV/0!</v>
      </c>
      <c r="O25" s="235">
        <f>SUM('PRINC. MDOS. PROD.CTOS. NOCH.I'!O25,'PRINC. MDOS. PROD.CTOS. NOCH.II'!C25,E25,G25,I25,K25,M25,)</f>
        <v>105160</v>
      </c>
      <c r="P25" s="273">
        <f t="shared" si="6"/>
        <v>1.0445697323304961E-2</v>
      </c>
    </row>
    <row r="26" spans="1:17">
      <c r="B26" s="277" t="s">
        <v>343</v>
      </c>
      <c r="C26" s="235">
        <v>4355</v>
      </c>
      <c r="D26" s="272">
        <f t="shared" si="5"/>
        <v>3.8970952099285994E-3</v>
      </c>
      <c r="E26" s="235">
        <v>1832</v>
      </c>
      <c r="F26" s="272">
        <f t="shared" si="7"/>
        <v>1.7493585526158735E-3</v>
      </c>
      <c r="G26" s="235">
        <v>2471</v>
      </c>
      <c r="H26" s="272">
        <f t="shared" si="8"/>
        <v>3.2105085362367797E-3</v>
      </c>
      <c r="I26" s="235">
        <v>1854</v>
      </c>
      <c r="J26" s="272">
        <f t="shared" si="9"/>
        <v>2.2822113076553787E-3</v>
      </c>
      <c r="K26" s="357"/>
      <c r="L26" s="358" t="e">
        <f t="shared" si="10"/>
        <v>#DIV/0!</v>
      </c>
      <c r="M26" s="357"/>
      <c r="N26" s="358" t="e">
        <f t="shared" si="11"/>
        <v>#DIV/0!</v>
      </c>
      <c r="O26" s="235">
        <f>SUM('PRINC. MDOS. PROD.CTOS. NOCH.I'!O26,'PRINC. MDOS. PROD.CTOS. NOCH.II'!C26,E26,G26,I26,K26,M26,)</f>
        <v>40863</v>
      </c>
      <c r="P26" s="273">
        <f t="shared" si="6"/>
        <v>4.0589818345588688E-3</v>
      </c>
    </row>
    <row r="27" spans="1:17">
      <c r="B27" s="274" t="s">
        <v>34</v>
      </c>
      <c r="C27" s="275">
        <f t="shared" ref="C27:J27" si="12">SUM(C17:C26)</f>
        <v>343864</v>
      </c>
      <c r="D27" s="276">
        <f t="shared" si="12"/>
        <v>0.30770855275933129</v>
      </c>
      <c r="E27" s="275">
        <f t="shared" si="12"/>
        <v>382422</v>
      </c>
      <c r="F27" s="276">
        <f t="shared" si="12"/>
        <v>0.36517095873824651</v>
      </c>
      <c r="G27" s="275">
        <f t="shared" si="12"/>
        <v>323969</v>
      </c>
      <c r="H27" s="276">
        <f t="shared" si="12"/>
        <v>0.42092482394823683</v>
      </c>
      <c r="I27" s="275">
        <f t="shared" si="12"/>
        <v>293706</v>
      </c>
      <c r="J27" s="276">
        <f t="shared" si="12"/>
        <v>0.36154215443701759</v>
      </c>
      <c r="K27" s="359">
        <f>SUM(K17:K26)</f>
        <v>0</v>
      </c>
      <c r="L27" s="360" t="e">
        <f t="shared" ref="L27:N27" si="13">SUM(L17:L26)</f>
        <v>#DIV/0!</v>
      </c>
      <c r="M27" s="359">
        <f>SUM(M17:M26)</f>
        <v>0</v>
      </c>
      <c r="N27" s="360" t="e">
        <f t="shared" si="13"/>
        <v>#DIV/0!</v>
      </c>
      <c r="O27" s="275">
        <f>SUM(O17:O26)</f>
        <v>3092776</v>
      </c>
      <c r="P27" s="276">
        <f>SUM(P17:P25)</f>
        <v>0.30315100280581603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361"/>
      <c r="L28" s="362"/>
      <c r="M28" s="361"/>
      <c r="N28" s="362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363"/>
      <c r="L29" s="362"/>
      <c r="M29" s="363"/>
      <c r="N29" s="362"/>
      <c r="O29" s="65"/>
      <c r="P29" s="54"/>
    </row>
    <row r="30" spans="1:17">
      <c r="A30" s="5"/>
      <c r="B30" s="271" t="s">
        <v>344</v>
      </c>
      <c r="C30" s="235">
        <v>50324</v>
      </c>
      <c r="D30" s="272">
        <f>C30/$C$36</f>
        <v>4.5032702490114082E-2</v>
      </c>
      <c r="E30" s="235">
        <v>38073</v>
      </c>
      <c r="F30" s="272">
        <f>E30/$E$36</f>
        <v>3.6355528479117986E-2</v>
      </c>
      <c r="G30" s="235">
        <v>45137</v>
      </c>
      <c r="H30" s="272">
        <f>G30/$G$36</f>
        <v>5.8645375880258817E-2</v>
      </c>
      <c r="I30" s="235">
        <v>39004</v>
      </c>
      <c r="J30" s="272">
        <f>I30/$I$36</f>
        <v>4.8012605093738073E-2</v>
      </c>
      <c r="K30" s="357"/>
      <c r="L30" s="358" t="e">
        <f>K30/$K$36</f>
        <v>#DIV/0!</v>
      </c>
      <c r="M30" s="357"/>
      <c r="N30" s="358" t="e">
        <f>M30/$M$36</f>
        <v>#DIV/0!</v>
      </c>
      <c r="O30" s="235">
        <f>SUM('PRINC. MDOS. PROD.CTOS. NOCH.I'!O30,'PRINC. MDOS. PROD.CTOS. NOCH.II'!C30,E30,G30,I30,K30,M30,)</f>
        <v>456623</v>
      </c>
      <c r="P30" s="273">
        <f>O30/$O$36</f>
        <v>4.535703355705098E-2</v>
      </c>
    </row>
    <row r="31" spans="1:17">
      <c r="B31" s="271" t="s">
        <v>345</v>
      </c>
      <c r="C31" s="235">
        <v>6121</v>
      </c>
      <c r="D31" s="272">
        <f>C31/$C$36</f>
        <v>5.477409823185524E-3</v>
      </c>
      <c r="E31" s="235">
        <v>3212</v>
      </c>
      <c r="F31" s="272">
        <f t="shared" ref="F31:F33" si="14">E31/$E$36</f>
        <v>3.0671068073156037E-3</v>
      </c>
      <c r="G31" s="235">
        <v>3210</v>
      </c>
      <c r="H31" s="272">
        <f t="shared" ref="H31:H33" si="15">G31/$G$36</f>
        <v>4.1706727645973544E-3</v>
      </c>
      <c r="I31" s="235">
        <v>3286</v>
      </c>
      <c r="J31" s="272">
        <f t="shared" ref="J31:J33" si="16">I31/$I$36</f>
        <v>4.0449548850893064E-3</v>
      </c>
      <c r="K31" s="357"/>
      <c r="L31" s="358" t="e">
        <f t="shared" ref="L31:L33" si="17">K31/$K$36</f>
        <v>#DIV/0!</v>
      </c>
      <c r="M31" s="357"/>
      <c r="N31" s="358" t="e">
        <f t="shared" ref="N31:N32" si="18">M31/$M$36</f>
        <v>#DIV/0!</v>
      </c>
      <c r="O31" s="235">
        <f>SUM('PRINC. MDOS. PROD.CTOS. NOCH.I'!O31,'PRINC. MDOS. PROD.CTOS. NOCH.II'!C31,E31,G31,I31,K31,M31,)</f>
        <v>53481</v>
      </c>
      <c r="P31" s="273">
        <f>O31/$O$36</f>
        <v>5.3123463155921704E-3</v>
      </c>
    </row>
    <row r="32" spans="1:17">
      <c r="B32" s="271" t="s">
        <v>346</v>
      </c>
      <c r="C32" s="235">
        <v>16685</v>
      </c>
      <c r="D32" s="272">
        <f>C32/$C$36</f>
        <v>1.4930662130346425E-2</v>
      </c>
      <c r="E32" s="235">
        <v>13121</v>
      </c>
      <c r="F32" s="272">
        <f t="shared" si="14"/>
        <v>1.2529112210083447E-2</v>
      </c>
      <c r="G32" s="235">
        <v>16812</v>
      </c>
      <c r="H32" s="272">
        <f t="shared" si="15"/>
        <v>2.1843411376451939E-2</v>
      </c>
      <c r="I32" s="235">
        <v>11245</v>
      </c>
      <c r="J32" s="272">
        <f t="shared" si="16"/>
        <v>1.3842214754360697E-2</v>
      </c>
      <c r="K32" s="357"/>
      <c r="L32" s="358" t="e">
        <f t="shared" si="17"/>
        <v>#DIV/0!</v>
      </c>
      <c r="M32" s="357"/>
      <c r="N32" s="358" t="e">
        <f t="shared" si="18"/>
        <v>#DIV/0!</v>
      </c>
      <c r="O32" s="235">
        <f>SUM('PRINC. MDOS. PROD.CTOS. NOCH.I'!O32,'PRINC. MDOS. PROD.CTOS. NOCH.II'!C32,E32,G32,I32,K32,M32,)</f>
        <v>123405</v>
      </c>
      <c r="P32" s="273">
        <f>O32/$O$36</f>
        <v>1.2257999982716324E-2</v>
      </c>
      <c r="Q32" s="5"/>
    </row>
    <row r="33" spans="1:16">
      <c r="A33" s="5"/>
      <c r="B33" s="271" t="s">
        <v>382</v>
      </c>
      <c r="C33" s="235">
        <v>6326</v>
      </c>
      <c r="D33" s="272">
        <f>C33/$C$36</f>
        <v>5.66085517749904E-3</v>
      </c>
      <c r="E33" s="235">
        <v>5392</v>
      </c>
      <c r="F33" s="272">
        <f t="shared" si="14"/>
        <v>5.148767093725322E-3</v>
      </c>
      <c r="G33" s="235">
        <v>5321</v>
      </c>
      <c r="H33" s="272">
        <f t="shared" si="15"/>
        <v>6.9134422991970479E-3</v>
      </c>
      <c r="I33" s="235">
        <v>7307</v>
      </c>
      <c r="J33" s="272">
        <f t="shared" si="16"/>
        <v>8.9946699164173954E-3</v>
      </c>
      <c r="K33" s="357"/>
      <c r="L33" s="358" t="e">
        <f t="shared" si="17"/>
        <v>#DIV/0!</v>
      </c>
      <c r="M33" s="357"/>
      <c r="N33" s="358" t="e">
        <f>M33/$M$36</f>
        <v>#DIV/0!</v>
      </c>
      <c r="O33" s="235">
        <f>SUM('PRINC. MDOS. PROD.CTOS. NOCH.I'!O33,'PRINC. MDOS. PROD.CTOS. NOCH.II'!C33,E33,G33,I33,K33,M33,)</f>
        <v>56764</v>
      </c>
      <c r="P33" s="273">
        <f>O33/$O$36</f>
        <v>5.6384515296698627E-3</v>
      </c>
    </row>
    <row r="34" spans="1:16">
      <c r="A34" s="5"/>
      <c r="B34" s="274" t="s">
        <v>34</v>
      </c>
      <c r="C34" s="275">
        <f t="shared" ref="C34:O34" si="19">SUM(C30:C33)</f>
        <v>79456</v>
      </c>
      <c r="D34" s="276">
        <f t="shared" si="19"/>
        <v>7.1101629621145065E-2</v>
      </c>
      <c r="E34" s="275">
        <f t="shared" si="19"/>
        <v>59798</v>
      </c>
      <c r="F34" s="276">
        <f t="shared" si="19"/>
        <v>5.710051459024236E-2</v>
      </c>
      <c r="G34" s="275">
        <f t="shared" si="19"/>
        <v>70480</v>
      </c>
      <c r="H34" s="276">
        <f t="shared" si="19"/>
        <v>9.1572902320505162E-2</v>
      </c>
      <c r="I34" s="275">
        <f t="shared" si="19"/>
        <v>60842</v>
      </c>
      <c r="J34" s="276">
        <f t="shared" si="19"/>
        <v>7.4894444649605471E-2</v>
      </c>
      <c r="K34" s="359">
        <f t="shared" si="19"/>
        <v>0</v>
      </c>
      <c r="L34" s="360" t="e">
        <f t="shared" si="19"/>
        <v>#DIV/0!</v>
      </c>
      <c r="M34" s="359">
        <f t="shared" si="19"/>
        <v>0</v>
      </c>
      <c r="N34" s="360" t="e">
        <f t="shared" si="19"/>
        <v>#DIV/0!</v>
      </c>
      <c r="O34" s="275">
        <f t="shared" si="19"/>
        <v>690273</v>
      </c>
      <c r="P34" s="276">
        <f>SUM(P30:P32)</f>
        <v>6.2927379855359483E-2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01" t="s">
        <v>347</v>
      </c>
      <c r="C36" s="402">
        <f>SUM(C14,C27,C34,)</f>
        <v>1117499</v>
      </c>
      <c r="D36" s="403">
        <f>SUM(D14,D27,D34,)</f>
        <v>1</v>
      </c>
      <c r="E36" s="402">
        <f t="shared" ref="E36:I36" si="20">SUM(E14,E27,E34,)</f>
        <v>1047241</v>
      </c>
      <c r="F36" s="403">
        <f t="shared" si="20"/>
        <v>1</v>
      </c>
      <c r="G36" s="402">
        <f>SUM(G14,G27,G34,)</f>
        <v>769660</v>
      </c>
      <c r="H36" s="403">
        <f t="shared" si="20"/>
        <v>1</v>
      </c>
      <c r="I36" s="402">
        <f t="shared" si="20"/>
        <v>812370</v>
      </c>
      <c r="J36" s="403">
        <f>SUM(J14,J27,J34,)</f>
        <v>0.99999999999999989</v>
      </c>
      <c r="K36" s="407">
        <f>SUM(K34,K27,K14,)</f>
        <v>0</v>
      </c>
      <c r="L36" s="408" t="e">
        <f>SUM(L14,L27,L34,)</f>
        <v>#DIV/0!</v>
      </c>
      <c r="M36" s="407">
        <f>SUM(M34,M27,M14,)</f>
        <v>0</v>
      </c>
      <c r="N36" s="408" t="e">
        <f>SUM(N14,N27,N34,)</f>
        <v>#DIV/0!</v>
      </c>
      <c r="O36" s="402">
        <f>SUM(O34,O27,O14,)</f>
        <v>10067303</v>
      </c>
      <c r="P36" s="403">
        <f>SUM(P14,P27,P34,)</f>
        <v>0.99030256663577132</v>
      </c>
    </row>
    <row r="37" spans="1:16">
      <c r="A37" s="5"/>
      <c r="B37" s="58"/>
      <c r="C37" s="57"/>
      <c r="D37" s="54"/>
      <c r="E37" s="57"/>
      <c r="F37" s="54"/>
      <c r="G37" s="411"/>
      <c r="H37" s="410"/>
      <c r="I37" s="58"/>
      <c r="J37" s="54"/>
      <c r="K37" s="409"/>
      <c r="L37" s="410"/>
      <c r="M37" s="412"/>
      <c r="N37" s="413"/>
      <c r="O37" s="59"/>
      <c r="P37" s="60"/>
    </row>
    <row r="38" spans="1:16">
      <c r="B38" s="562" t="s">
        <v>348</v>
      </c>
      <c r="C38" s="395" t="s">
        <v>349</v>
      </c>
      <c r="D38" s="404" t="s">
        <v>350</v>
      </c>
      <c r="E38" s="466" t="s">
        <v>349</v>
      </c>
      <c r="F38" s="404" t="s">
        <v>350</v>
      </c>
      <c r="G38" s="475" t="s">
        <v>349</v>
      </c>
      <c r="H38" s="404" t="s">
        <v>350</v>
      </c>
      <c r="I38" s="479" t="s">
        <v>349</v>
      </c>
      <c r="J38" s="404" t="s">
        <v>350</v>
      </c>
      <c r="K38" s="414" t="s">
        <v>349</v>
      </c>
      <c r="L38" s="415" t="s">
        <v>350</v>
      </c>
      <c r="M38" s="414" t="s">
        <v>349</v>
      </c>
      <c r="N38" s="415" t="s">
        <v>350</v>
      </c>
      <c r="O38" s="395" t="s">
        <v>349</v>
      </c>
      <c r="P38" s="404" t="s">
        <v>350</v>
      </c>
    </row>
    <row r="39" spans="1:16">
      <c r="B39" s="562"/>
      <c r="C39" s="402">
        <v>1150528</v>
      </c>
      <c r="D39" s="405">
        <f>C36/$C$39</f>
        <v>0.97129231100851088</v>
      </c>
      <c r="E39" s="406">
        <v>1071269</v>
      </c>
      <c r="F39" s="405">
        <f>E36/$E$39</f>
        <v>0.97757052617036433</v>
      </c>
      <c r="G39" s="402">
        <v>830455</v>
      </c>
      <c r="H39" s="405">
        <f>G36/$G$39</f>
        <v>0.92679314351771014</v>
      </c>
      <c r="I39" s="402">
        <v>906865</v>
      </c>
      <c r="J39" s="405">
        <f>I36/$I$39</f>
        <v>0.89580036719908696</v>
      </c>
      <c r="K39" s="407"/>
      <c r="L39" s="416" t="e">
        <f>K36/$K$39</f>
        <v>#DIV/0!</v>
      </c>
      <c r="M39" s="407"/>
      <c r="N39" s="416" t="e">
        <f>M36/$M$39</f>
        <v>#DIV/0!</v>
      </c>
      <c r="O39" s="402">
        <f>SUM('PRINC. MDOS. PROD.CTOS. NOCH.I'!O39,C39,E39,G39,I39,K39,M39)</f>
        <v>10569398</v>
      </c>
      <c r="P39" s="405">
        <f>O36/$O$39</f>
        <v>0.95249540229254304</v>
      </c>
    </row>
    <row r="41" spans="1:16">
      <c r="B41" s="61"/>
      <c r="E41" s="44"/>
      <c r="O41" s="44"/>
    </row>
    <row r="42" spans="1:16">
      <c r="B42" s="61"/>
    </row>
  </sheetData>
  <mergeCells count="9">
    <mergeCell ref="M7:N7"/>
    <mergeCell ref="O7:P7"/>
    <mergeCell ref="B38:B39"/>
    <mergeCell ref="B7:B8"/>
    <mergeCell ref="C7:D7"/>
    <mergeCell ref="E7:F7"/>
    <mergeCell ref="G7:H7"/>
    <mergeCell ref="I7:J7"/>
    <mergeCell ref="K7:L7"/>
  </mergeCells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C2:K27"/>
  <sheetViews>
    <sheetView workbookViewId="0">
      <selection activeCell="L4" sqref="L4"/>
    </sheetView>
  </sheetViews>
  <sheetFormatPr baseColWidth="10" defaultRowHeight="12.75"/>
  <cols>
    <col min="1" max="16384" width="11.42578125" style="7"/>
  </cols>
  <sheetData>
    <row r="2" spans="3:11" ht="23.25">
      <c r="H2" s="4" t="s">
        <v>140</v>
      </c>
    </row>
    <row r="3" spans="3:11" ht="23.25">
      <c r="H3" s="4" t="s">
        <v>217</v>
      </c>
    </row>
    <row r="4" spans="3:11" ht="23.25">
      <c r="C4" s="52"/>
      <c r="D4" s="52"/>
      <c r="E4" s="52"/>
      <c r="F4" s="52"/>
      <c r="G4" s="52"/>
      <c r="H4" s="4" t="s">
        <v>370</v>
      </c>
      <c r="I4" s="52"/>
      <c r="J4" s="52"/>
      <c r="K4" s="52"/>
    </row>
    <row r="5" spans="3:11" ht="23.25">
      <c r="C5" s="52"/>
      <c r="D5" s="52"/>
      <c r="E5" s="52"/>
      <c r="F5" s="52"/>
      <c r="G5" s="52"/>
      <c r="I5" s="52"/>
      <c r="J5" s="52"/>
      <c r="K5" s="52"/>
    </row>
    <row r="6" spans="3:11" ht="23.25">
      <c r="C6" s="52"/>
      <c r="D6" s="52"/>
      <c r="E6" s="52"/>
      <c r="F6" s="52"/>
      <c r="G6" s="52"/>
      <c r="I6" s="52"/>
      <c r="J6" s="52"/>
      <c r="K6" s="52"/>
    </row>
    <row r="27" spans="10:10">
      <c r="J27" s="66"/>
    </row>
  </sheetData>
  <phoneticPr fontId="6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C64" sqref="C64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2"/>
      <c r="D3" s="122"/>
      <c r="E3" s="122"/>
      <c r="F3" s="123" t="s">
        <v>383</v>
      </c>
      <c r="G3" s="122"/>
      <c r="H3" s="122"/>
    </row>
    <row r="4" spans="2:9" ht="15.75">
      <c r="C4" s="122"/>
      <c r="D4" s="122"/>
      <c r="E4" s="122"/>
      <c r="F4" s="352" t="s">
        <v>425</v>
      </c>
      <c r="G4" s="122"/>
      <c r="H4" s="122"/>
    </row>
    <row r="5" spans="2:9" ht="11.25" customHeight="1"/>
    <row r="6" spans="2:9">
      <c r="B6" s="567" t="s">
        <v>272</v>
      </c>
      <c r="C6" s="569">
        <v>2014</v>
      </c>
      <c r="D6" s="570"/>
      <c r="E6" s="569">
        <v>2015</v>
      </c>
      <c r="F6" s="570"/>
      <c r="G6" s="569" t="s">
        <v>159</v>
      </c>
      <c r="H6" s="570"/>
    </row>
    <row r="7" spans="2:9">
      <c r="B7" s="568"/>
      <c r="C7" s="417"/>
      <c r="D7" s="418" t="s">
        <v>158</v>
      </c>
      <c r="E7" s="417"/>
      <c r="F7" s="418" t="s">
        <v>158</v>
      </c>
      <c r="G7" s="417"/>
      <c r="H7" s="419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71" t="s">
        <v>145</v>
      </c>
      <c r="C9" s="572"/>
      <c r="D9" s="572"/>
      <c r="E9" s="572"/>
      <c r="F9" s="572"/>
      <c r="G9" s="572"/>
      <c r="H9" s="573"/>
    </row>
    <row r="10" spans="2:9">
      <c r="B10" s="78" t="s">
        <v>148</v>
      </c>
      <c r="C10" s="69">
        <v>35906</v>
      </c>
      <c r="D10" s="79">
        <f>C10/$C$61</f>
        <v>0.11542257211098003</v>
      </c>
      <c r="E10" s="69">
        <f>SUM('PROCEDENCIA OCTUBRE'!C11)</f>
        <v>37060</v>
      </c>
      <c r="F10" s="79">
        <f>E10/$E$61</f>
        <v>0.10846374249665623</v>
      </c>
      <c r="G10" s="69">
        <f>E10-C10</f>
        <v>1154</v>
      </c>
      <c r="H10" s="79">
        <f>G10/C10</f>
        <v>3.2139475296607808E-2</v>
      </c>
    </row>
    <row r="11" spans="2:9">
      <c r="B11" s="71" t="s">
        <v>76</v>
      </c>
      <c r="C11" s="69">
        <v>103432</v>
      </c>
      <c r="D11" s="73">
        <f>C11/$C$61</f>
        <v>0.33249004285030043</v>
      </c>
      <c r="E11" s="69">
        <f>SUM('PROCEDENCIA OCTUBRE'!C12)</f>
        <v>117915</v>
      </c>
      <c r="F11" s="73">
        <f>E11/$E$61</f>
        <v>0.34510259569598545</v>
      </c>
      <c r="G11" s="72">
        <f>E11-C11</f>
        <v>14483</v>
      </c>
      <c r="H11" s="73">
        <f>G11/C11</f>
        <v>0.1400243638332431</v>
      </c>
    </row>
    <row r="12" spans="2:9">
      <c r="B12" s="71" t="s">
        <v>78</v>
      </c>
      <c r="C12" s="69">
        <v>70340</v>
      </c>
      <c r="D12" s="73">
        <f>C12/$C$61</f>
        <v>0.22611328809353132</v>
      </c>
      <c r="E12" s="69">
        <f>SUM('PROCEDENCIA OCTUBRE'!C13)</f>
        <v>79004</v>
      </c>
      <c r="F12" s="73">
        <f>E12/$E$61</f>
        <v>0.23122151948747516</v>
      </c>
      <c r="G12" s="72">
        <f>E12-C12</f>
        <v>8664</v>
      </c>
      <c r="H12" s="73">
        <f>G12/C12</f>
        <v>0.12317315894228036</v>
      </c>
    </row>
    <row r="13" spans="2:9">
      <c r="B13" s="74" t="s">
        <v>34</v>
      </c>
      <c r="C13" s="75">
        <f>SUM(C10:C12)</f>
        <v>209678</v>
      </c>
      <c r="D13" s="76">
        <f>C13/$C$61</f>
        <v>0.67402590305481169</v>
      </c>
      <c r="E13" s="75">
        <f>SUM(E10:E12)</f>
        <v>233979</v>
      </c>
      <c r="F13" s="76">
        <f>E13/$E$61</f>
        <v>0.68478785768011685</v>
      </c>
      <c r="G13" s="75">
        <f>E13-C13</f>
        <v>24301</v>
      </c>
      <c r="H13" s="76">
        <f>G13/C13</f>
        <v>0.11589675597821421</v>
      </c>
    </row>
    <row r="14" spans="2:9" ht="6" customHeight="1">
      <c r="C14" s="44"/>
      <c r="D14" s="77"/>
      <c r="E14" s="44"/>
      <c r="H14" s="77"/>
    </row>
    <row r="15" spans="2:9" ht="15">
      <c r="B15" s="564" t="s">
        <v>10</v>
      </c>
      <c r="C15" s="565"/>
      <c r="D15" s="565"/>
      <c r="E15" s="565"/>
      <c r="F15" s="565"/>
      <c r="G15" s="565"/>
      <c r="H15" s="566"/>
    </row>
    <row r="16" spans="2:9">
      <c r="B16" s="78" t="s">
        <v>100</v>
      </c>
      <c r="C16" s="69">
        <v>9757</v>
      </c>
      <c r="D16" s="79">
        <f>C16/$C$61</f>
        <v>3.1364619731711472E-2</v>
      </c>
      <c r="E16" s="69">
        <f>SUM('PROCEDENCIA OCTUBRE'!C30)</f>
        <v>13411</v>
      </c>
      <c r="F16" s="79">
        <f>E16/$E$61</f>
        <v>3.9250060729159653E-2</v>
      </c>
      <c r="G16" s="69">
        <f>E16-C16</f>
        <v>3654</v>
      </c>
      <c r="H16" s="79">
        <f>G16/C16</f>
        <v>0.37450035871681869</v>
      </c>
    </row>
    <row r="17" spans="2:8">
      <c r="B17" s="71" t="s">
        <v>102</v>
      </c>
      <c r="C17" s="69">
        <v>59</v>
      </c>
      <c r="D17" s="73">
        <f>C17/$C$61</f>
        <v>1.896599942780544E-4</v>
      </c>
      <c r="E17" s="69">
        <f>SUM('PROCEDENCIA OCTUBRE'!C31)</f>
        <v>217</v>
      </c>
      <c r="F17" s="73">
        <f t="shared" ref="F17:F27" si="0">E17/$E$61</f>
        <v>6.3509530819682691E-4</v>
      </c>
      <c r="G17" s="72">
        <f>E17-C17</f>
        <v>158</v>
      </c>
      <c r="H17" s="73">
        <f>G17/C17</f>
        <v>2.6779661016949152</v>
      </c>
    </row>
    <row r="18" spans="2:8">
      <c r="B18" s="71" t="s">
        <v>105</v>
      </c>
      <c r="C18" s="69">
        <v>1276</v>
      </c>
      <c r="D18" s="73">
        <f t="shared" ref="D18:D25" si="1">C18/$C$61</f>
        <v>4.1017991982847017E-3</v>
      </c>
      <c r="E18" s="69">
        <f>SUM('PROCEDENCIA OCTUBRE'!C32)</f>
        <v>1339</v>
      </c>
      <c r="F18" s="73">
        <f t="shared" si="0"/>
        <v>3.918859989288254E-3</v>
      </c>
      <c r="G18" s="72">
        <f t="shared" ref="G18:G26" si="2">E18-C18</f>
        <v>63</v>
      </c>
      <c r="H18" s="73">
        <f t="shared" ref="H18:H26" si="3">G18/C18</f>
        <v>4.9373040752351098E-2</v>
      </c>
    </row>
    <row r="19" spans="2:8">
      <c r="B19" s="71" t="s">
        <v>108</v>
      </c>
      <c r="C19" s="69">
        <v>2930</v>
      </c>
      <c r="D19" s="73">
        <f t="shared" si="1"/>
        <v>9.4187081904186336E-3</v>
      </c>
      <c r="E19" s="69">
        <f>SUM('PROCEDENCIA OCTUBRE'!C33)</f>
        <v>4498</v>
      </c>
      <c r="F19" s="73">
        <f t="shared" si="0"/>
        <v>1.3164325789259572E-2</v>
      </c>
      <c r="G19" s="72">
        <f t="shared" si="2"/>
        <v>1568</v>
      </c>
      <c r="H19" s="73">
        <f t="shared" si="3"/>
        <v>0.53515358361774745</v>
      </c>
    </row>
    <row r="20" spans="2:8">
      <c r="B20" s="71" t="s">
        <v>111</v>
      </c>
      <c r="C20" s="69">
        <v>3041</v>
      </c>
      <c r="D20" s="73">
        <f t="shared" si="1"/>
        <v>9.7755261457553137E-3</v>
      </c>
      <c r="E20" s="69">
        <f>SUM('PROCEDENCIA OCTUBRE'!C34)</f>
        <v>3601</v>
      </c>
      <c r="F20" s="73">
        <f t="shared" si="0"/>
        <v>1.0539070068280063E-2</v>
      </c>
      <c r="G20" s="72">
        <f t="shared" si="2"/>
        <v>560</v>
      </c>
      <c r="H20" s="73">
        <f t="shared" si="3"/>
        <v>0.18414995067412035</v>
      </c>
    </row>
    <row r="21" spans="2:8">
      <c r="B21" s="71" t="s">
        <v>113</v>
      </c>
      <c r="C21" s="69">
        <v>213</v>
      </c>
      <c r="D21" s="73">
        <f t="shared" si="1"/>
        <v>6.8470472510551844E-4</v>
      </c>
      <c r="E21" s="69">
        <f>SUM('PROCEDENCIA OCTUBRE'!C35)</f>
        <v>191</v>
      </c>
      <c r="F21" s="73">
        <f t="shared" si="0"/>
        <v>5.5900093947278313E-4</v>
      </c>
      <c r="G21" s="72">
        <f t="shared" si="2"/>
        <v>-22</v>
      </c>
      <c r="H21" s="73">
        <f t="shared" si="3"/>
        <v>-0.10328638497652583</v>
      </c>
    </row>
    <row r="22" spans="2:8">
      <c r="B22" s="71" t="s">
        <v>114</v>
      </c>
      <c r="C22" s="69">
        <v>174</v>
      </c>
      <c r="D22" s="73">
        <f t="shared" si="1"/>
        <v>5.5933625431155035E-4</v>
      </c>
      <c r="E22" s="69">
        <f>SUM('PROCEDENCIA OCTUBRE'!C36)</f>
        <v>189</v>
      </c>
      <c r="F22" s="73">
        <f t="shared" si="0"/>
        <v>5.5314752649401053E-4</v>
      </c>
      <c r="G22" s="72">
        <f>E22-C22</f>
        <v>15</v>
      </c>
      <c r="H22" s="73">
        <f t="shared" si="3"/>
        <v>8.6206896551724144E-2</v>
      </c>
    </row>
    <row r="23" spans="2:8">
      <c r="B23" s="71" t="s">
        <v>115</v>
      </c>
      <c r="C23" s="69">
        <v>2223</v>
      </c>
      <c r="D23" s="73">
        <f t="shared" si="1"/>
        <v>7.1460028352561857E-3</v>
      </c>
      <c r="E23" s="69">
        <f>SUM('PROCEDENCIA OCTUBRE'!C37)</f>
        <v>3017</v>
      </c>
      <c r="F23" s="73">
        <f t="shared" si="0"/>
        <v>8.8298734784784637E-3</v>
      </c>
      <c r="G23" s="72">
        <f t="shared" si="2"/>
        <v>794</v>
      </c>
      <c r="H23" s="73">
        <f t="shared" si="3"/>
        <v>0.35717498875393611</v>
      </c>
    </row>
    <row r="24" spans="2:8">
      <c r="B24" s="71" t="s">
        <v>116</v>
      </c>
      <c r="C24" s="69">
        <v>757</v>
      </c>
      <c r="D24" s="73">
        <f t="shared" si="1"/>
        <v>2.4334341638726641E-3</v>
      </c>
      <c r="E24" s="69">
        <f>SUM('PROCEDENCIA OCTUBRE'!C38)</f>
        <v>3255</v>
      </c>
      <c r="F24" s="73">
        <f t="shared" si="0"/>
        <v>9.5264296229524027E-3</v>
      </c>
      <c r="G24" s="72">
        <f t="shared" si="2"/>
        <v>2498</v>
      </c>
      <c r="H24" s="73">
        <f t="shared" si="3"/>
        <v>3.299867899603699</v>
      </c>
    </row>
    <row r="25" spans="2:8">
      <c r="B25" s="71" t="s">
        <v>117</v>
      </c>
      <c r="C25" s="69">
        <v>725</v>
      </c>
      <c r="D25" s="73">
        <f t="shared" si="1"/>
        <v>2.3305677262981262E-3</v>
      </c>
      <c r="E25" s="69">
        <f>SUM('PROCEDENCIA OCTUBRE'!C39)</f>
        <v>474</v>
      </c>
      <c r="F25" s="73">
        <f t="shared" si="0"/>
        <v>1.3872588759691058E-3</v>
      </c>
      <c r="G25" s="72">
        <f t="shared" si="2"/>
        <v>-251</v>
      </c>
      <c r="H25" s="73">
        <f t="shared" si="3"/>
        <v>-0.34620689655172415</v>
      </c>
    </row>
    <row r="26" spans="2:8">
      <c r="B26" s="71" t="s">
        <v>86</v>
      </c>
      <c r="C26" s="69">
        <v>277</v>
      </c>
      <c r="D26" s="73">
        <f>C26/$C$61</f>
        <v>8.904376002545944E-4</v>
      </c>
      <c r="E26" s="69">
        <f>SUM('PROCEDENCIA OCTUBRE'!C40)</f>
        <v>418</v>
      </c>
      <c r="F26" s="73">
        <f t="shared" si="0"/>
        <v>1.223363312563473E-3</v>
      </c>
      <c r="G26" s="72">
        <f t="shared" si="2"/>
        <v>141</v>
      </c>
      <c r="H26" s="73">
        <f t="shared" si="3"/>
        <v>0.50902527075812276</v>
      </c>
    </row>
    <row r="27" spans="2:8">
      <c r="B27" s="74" t="s">
        <v>34</v>
      </c>
      <c r="C27" s="75">
        <f>SUM(C16:C26)</f>
        <v>21432</v>
      </c>
      <c r="D27" s="76">
        <f>C27/$C$61</f>
        <v>6.8894796565546812E-2</v>
      </c>
      <c r="E27" s="75">
        <f>SUM(E16:E26)</f>
        <v>30610</v>
      </c>
      <c r="F27" s="76">
        <f t="shared" si="0"/>
        <v>8.9586485640114608E-2</v>
      </c>
      <c r="G27" s="75">
        <f>E27-C27</f>
        <v>9178</v>
      </c>
      <c r="H27" s="76">
        <f>G27/C27</f>
        <v>0.4282381485628966</v>
      </c>
    </row>
    <row r="28" spans="2:8">
      <c r="C28" s="44"/>
      <c r="D28" s="77"/>
      <c r="E28" s="44"/>
      <c r="H28" s="77"/>
    </row>
    <row r="29" spans="2:8" ht="15">
      <c r="B29" s="564" t="s">
        <v>9</v>
      </c>
      <c r="C29" s="565"/>
      <c r="D29" s="565"/>
      <c r="E29" s="565"/>
      <c r="F29" s="565"/>
      <c r="G29" s="565"/>
      <c r="H29" s="566"/>
    </row>
    <row r="30" spans="2:8">
      <c r="B30" s="78" t="s">
        <v>19</v>
      </c>
      <c r="C30" s="69">
        <v>10453</v>
      </c>
      <c r="D30" s="79">
        <f>C30/$C$61</f>
        <v>3.3601964748957672E-2</v>
      </c>
      <c r="E30" s="69">
        <f>SUM('PROCEDENCIA OCTUBRE'!K10)</f>
        <v>10140</v>
      </c>
      <c r="F30" s="79">
        <f>E30/$E$61</f>
        <v>2.9676803802377073E-2</v>
      </c>
      <c r="G30" s="69">
        <f>E30-C30</f>
        <v>-313</v>
      </c>
      <c r="H30" s="79">
        <f>G30/C30</f>
        <v>-2.9943556873624797E-2</v>
      </c>
    </row>
    <row r="31" spans="2:8">
      <c r="B31" s="71" t="s">
        <v>20</v>
      </c>
      <c r="C31" s="69">
        <v>274</v>
      </c>
      <c r="D31" s="73">
        <f t="shared" ref="D31:D56" si="4">C31/$C$61</f>
        <v>8.8079387173198146E-4</v>
      </c>
      <c r="E31" s="69">
        <f>SUM('PROCEDENCIA OCTUBRE'!K11)</f>
        <v>232</v>
      </c>
      <c r="F31" s="73">
        <f t="shared" ref="F31:F55" si="5">E31/$E$61</f>
        <v>6.789959055376214E-4</v>
      </c>
      <c r="G31" s="72">
        <f>E31-C31</f>
        <v>-42</v>
      </c>
      <c r="H31" s="73">
        <f t="shared" ref="H31:H54" si="6">G31/C31</f>
        <v>-0.15328467153284672</v>
      </c>
    </row>
    <row r="32" spans="2:8">
      <c r="B32" s="71" t="s">
        <v>147</v>
      </c>
      <c r="C32" s="69">
        <v>1142</v>
      </c>
      <c r="D32" s="73">
        <f t="shared" si="4"/>
        <v>3.6710459909413242E-3</v>
      </c>
      <c r="E32" s="69">
        <f>SUM('PROCEDENCIA OCTUBRE'!K12)</f>
        <v>1359</v>
      </c>
      <c r="F32" s="73">
        <f t="shared" si="5"/>
        <v>3.9773941190759804E-3</v>
      </c>
      <c r="G32" s="72">
        <f t="shared" ref="G32:G57" si="7">E32-C32</f>
        <v>217</v>
      </c>
      <c r="H32" s="73">
        <f t="shared" si="6"/>
        <v>0.19001751313485113</v>
      </c>
    </row>
    <row r="33" spans="2:8">
      <c r="B33" s="71" t="s">
        <v>80</v>
      </c>
      <c r="C33" s="69">
        <v>16</v>
      </c>
      <c r="D33" s="73">
        <f t="shared" si="4"/>
        <v>5.1433218787268989E-5</v>
      </c>
      <c r="E33" s="69">
        <f>SUM('PROCEDENCIA OCTUBRE'!K13)</f>
        <v>23</v>
      </c>
      <c r="F33" s="73">
        <f t="shared" si="5"/>
        <v>6.731424925588488E-5</v>
      </c>
      <c r="G33" s="72">
        <f t="shared" si="7"/>
        <v>7</v>
      </c>
      <c r="H33" s="73">
        <f t="shared" si="6"/>
        <v>0.4375</v>
      </c>
    </row>
    <row r="34" spans="2:8">
      <c r="B34" s="71" t="s">
        <v>21</v>
      </c>
      <c r="C34" s="69">
        <v>78</v>
      </c>
      <c r="D34" s="73">
        <f t="shared" si="4"/>
        <v>2.5073694158793636E-4</v>
      </c>
      <c r="E34" s="69">
        <f>SUM('PROCEDENCIA OCTUBRE'!K14)</f>
        <v>116</v>
      </c>
      <c r="F34" s="73">
        <f t="shared" si="5"/>
        <v>3.394979527688107E-4</v>
      </c>
      <c r="G34" s="72">
        <f t="shared" si="7"/>
        <v>38</v>
      </c>
      <c r="H34" s="73">
        <f>G34/C34</f>
        <v>0.48717948717948717</v>
      </c>
    </row>
    <row r="35" spans="2:8">
      <c r="B35" s="71" t="s">
        <v>22</v>
      </c>
      <c r="C35" s="69">
        <v>12302</v>
      </c>
      <c r="D35" s="73">
        <f t="shared" si="4"/>
        <v>3.9545716095061446E-2</v>
      </c>
      <c r="E35" s="69">
        <f>SUM('PROCEDENCIA OCTUBRE'!K15)</f>
        <v>13530</v>
      </c>
      <c r="F35" s="73">
        <f t="shared" si="5"/>
        <v>3.9598338801396626E-2</v>
      </c>
      <c r="G35" s="72">
        <f t="shared" si="7"/>
        <v>1228</v>
      </c>
      <c r="H35" s="73">
        <f t="shared" si="6"/>
        <v>9.982116728987156E-2</v>
      </c>
    </row>
    <row r="36" spans="2:8">
      <c r="B36" s="71" t="s">
        <v>23</v>
      </c>
      <c r="C36" s="480">
        <v>39</v>
      </c>
      <c r="D36" s="73">
        <f t="shared" si="4"/>
        <v>1.2536847079396818E-4</v>
      </c>
      <c r="E36" s="69">
        <f>SUM('PROCEDENCIA OCTUBRE'!K16)</f>
        <v>16</v>
      </c>
      <c r="F36" s="73">
        <f t="shared" si="5"/>
        <v>4.6827303830180786E-5</v>
      </c>
      <c r="G36" s="72">
        <f t="shared" si="7"/>
        <v>-23</v>
      </c>
      <c r="H36" s="73">
        <f t="shared" si="6"/>
        <v>-0.58974358974358976</v>
      </c>
    </row>
    <row r="37" spans="2:8">
      <c r="B37" s="71" t="s">
        <v>24</v>
      </c>
      <c r="C37" s="480">
        <v>4952</v>
      </c>
      <c r="D37" s="73">
        <f t="shared" si="4"/>
        <v>1.5918581214659753E-2</v>
      </c>
      <c r="E37" s="69">
        <f>SUM('PROCEDENCIA OCTUBRE'!K17)</f>
        <v>4273</v>
      </c>
      <c r="F37" s="73">
        <f t="shared" si="5"/>
        <v>1.2505816829147655E-2</v>
      </c>
      <c r="G37" s="72">
        <f t="shared" si="7"/>
        <v>-679</v>
      </c>
      <c r="H37" s="73">
        <f t="shared" si="6"/>
        <v>-0.13711631663974153</v>
      </c>
    </row>
    <row r="38" spans="2:8">
      <c r="B38" s="71" t="s">
        <v>25</v>
      </c>
      <c r="C38" s="480">
        <v>29542</v>
      </c>
      <c r="D38" s="73">
        <f t="shared" si="4"/>
        <v>9.4965009338343787E-2</v>
      </c>
      <c r="E38" s="69">
        <f>SUM('PROCEDENCIA OCTUBRE'!K18)</f>
        <v>28675</v>
      </c>
      <c r="F38" s="73">
        <f t="shared" si="5"/>
        <v>8.3923308583152126E-2</v>
      </c>
      <c r="G38" s="72">
        <f t="shared" si="7"/>
        <v>-867</v>
      </c>
      <c r="H38" s="73">
        <f t="shared" si="6"/>
        <v>-2.9348046848554601E-2</v>
      </c>
    </row>
    <row r="39" spans="2:8">
      <c r="B39" s="71" t="s">
        <v>56</v>
      </c>
      <c r="C39" s="480">
        <v>24</v>
      </c>
      <c r="D39" s="73">
        <f t="shared" si="4"/>
        <v>7.7149828180903484E-5</v>
      </c>
      <c r="E39" s="69">
        <f>SUM('PROCEDENCIA OCTUBRE'!K19)</f>
        <v>49</v>
      </c>
      <c r="F39" s="73">
        <f>E39/$E$61</f>
        <v>1.4340861797992866E-4</v>
      </c>
      <c r="G39" s="72">
        <f t="shared" si="7"/>
        <v>25</v>
      </c>
      <c r="H39" s="73">
        <f>G39/C39</f>
        <v>1.0416666666666667</v>
      </c>
    </row>
    <row r="40" spans="2:8">
      <c r="B40" s="71" t="s">
        <v>26</v>
      </c>
      <c r="C40" s="480">
        <v>3564</v>
      </c>
      <c r="D40" s="73">
        <f t="shared" si="4"/>
        <v>1.1456749484864168E-2</v>
      </c>
      <c r="E40" s="69">
        <f>SUM('PROCEDENCIA OCTUBRE'!K20)</f>
        <v>3126</v>
      </c>
      <c r="F40" s="73">
        <f t="shared" si="5"/>
        <v>9.14888448582157E-3</v>
      </c>
      <c r="G40" s="72">
        <f t="shared" si="7"/>
        <v>-438</v>
      </c>
      <c r="H40" s="73">
        <f t="shared" si="6"/>
        <v>-0.12289562289562289</v>
      </c>
    </row>
    <row r="41" spans="2:8">
      <c r="B41" s="71" t="s">
        <v>90</v>
      </c>
      <c r="C41" s="480">
        <v>13</v>
      </c>
      <c r="D41" s="73">
        <f t="shared" si="4"/>
        <v>4.1789490264656057E-5</v>
      </c>
      <c r="E41" s="69">
        <f>SUM('PROCEDENCIA OCTUBRE'!K21)</f>
        <v>18</v>
      </c>
      <c r="F41" s="73">
        <f t="shared" si="5"/>
        <v>5.2680716808953377E-5</v>
      </c>
      <c r="G41" s="72">
        <f t="shared" si="7"/>
        <v>5</v>
      </c>
      <c r="H41" s="73">
        <f t="shared" si="6"/>
        <v>0.38461538461538464</v>
      </c>
    </row>
    <row r="42" spans="2:8">
      <c r="B42" s="71" t="s">
        <v>43</v>
      </c>
      <c r="C42" s="480">
        <v>267</v>
      </c>
      <c r="D42" s="73">
        <f t="shared" si="4"/>
        <v>8.5829183851255134E-4</v>
      </c>
      <c r="E42" s="69">
        <f>SUM('PROCEDENCIA OCTUBRE'!K22)</f>
        <v>244</v>
      </c>
      <c r="F42" s="73">
        <f t="shared" si="5"/>
        <v>7.1411638341025699E-4</v>
      </c>
      <c r="G42" s="72">
        <f t="shared" si="7"/>
        <v>-23</v>
      </c>
      <c r="H42" s="73">
        <f>G42/C42</f>
        <v>-8.6142322097378279E-2</v>
      </c>
    </row>
    <row r="43" spans="2:8">
      <c r="B43" s="71" t="s">
        <v>95</v>
      </c>
      <c r="C43" s="480">
        <v>39</v>
      </c>
      <c r="D43" s="73">
        <f t="shared" si="4"/>
        <v>1.2536847079396818E-4</v>
      </c>
      <c r="E43" s="69">
        <f>SUM('PROCEDENCIA OCTUBRE'!K23)</f>
        <v>27</v>
      </c>
      <c r="F43" s="73">
        <f>E43/$E$61</f>
        <v>7.9021075213430076E-5</v>
      </c>
      <c r="G43" s="72">
        <f t="shared" si="7"/>
        <v>-12</v>
      </c>
      <c r="H43" s="73">
        <f>G43/C43</f>
        <v>-0.30769230769230771</v>
      </c>
    </row>
    <row r="44" spans="2:8">
      <c r="B44" s="71" t="s">
        <v>27</v>
      </c>
      <c r="C44" s="480">
        <v>6280</v>
      </c>
      <c r="D44" s="73">
        <f t="shared" si="4"/>
        <v>2.018753837400308E-2</v>
      </c>
      <c r="E44" s="69">
        <f>SUM('PROCEDENCIA OCTUBRE'!K24)</f>
        <v>5613</v>
      </c>
      <c r="F44" s="73">
        <f t="shared" si="5"/>
        <v>1.6427603524925297E-2</v>
      </c>
      <c r="G44" s="72">
        <f t="shared" si="7"/>
        <v>-667</v>
      </c>
      <c r="H44" s="73">
        <f>G44/C44</f>
        <v>-0.10621019108280255</v>
      </c>
    </row>
    <row r="45" spans="2:8">
      <c r="B45" s="71" t="s">
        <v>57</v>
      </c>
      <c r="C45" s="480">
        <v>21</v>
      </c>
      <c r="D45" s="73">
        <f t="shared" si="4"/>
        <v>6.7506099658290559E-5</v>
      </c>
      <c r="E45" s="69">
        <f>SUM('PROCEDENCIA OCTUBRE'!K25)</f>
        <v>19</v>
      </c>
      <c r="F45" s="73">
        <f t="shared" si="5"/>
        <v>5.5607423298339676E-5</v>
      </c>
      <c r="G45" s="72">
        <f t="shared" si="7"/>
        <v>-2</v>
      </c>
      <c r="H45" s="73">
        <f t="shared" si="6"/>
        <v>-9.5238095238095233E-2</v>
      </c>
    </row>
    <row r="46" spans="2:8">
      <c r="B46" s="71" t="s">
        <v>96</v>
      </c>
      <c r="C46" s="480">
        <v>20</v>
      </c>
      <c r="D46" s="73">
        <f t="shared" si="4"/>
        <v>6.4291523484086237E-5</v>
      </c>
      <c r="E46" s="69">
        <f>SUM('PROCEDENCIA OCTUBRE'!K26)</f>
        <v>25</v>
      </c>
      <c r="F46" s="73">
        <f t="shared" si="5"/>
        <v>7.3167662234657478E-5</v>
      </c>
      <c r="G46" s="72">
        <f t="shared" si="7"/>
        <v>5</v>
      </c>
      <c r="H46" s="73">
        <f t="shared" si="6"/>
        <v>0.25</v>
      </c>
    </row>
    <row r="47" spans="2:8">
      <c r="B47" s="71" t="s">
        <v>28</v>
      </c>
      <c r="C47" s="480">
        <v>488</v>
      </c>
      <c r="D47" s="73">
        <f t="shared" si="4"/>
        <v>1.5687131730117044E-3</v>
      </c>
      <c r="E47" s="69">
        <f>SUM('PROCEDENCIA OCTUBRE'!K27)</f>
        <v>420</v>
      </c>
      <c r="F47" s="73">
        <f t="shared" si="5"/>
        <v>1.2292167255422456E-3</v>
      </c>
      <c r="G47" s="72">
        <f t="shared" si="7"/>
        <v>-68</v>
      </c>
      <c r="H47" s="73">
        <f t="shared" si="6"/>
        <v>-0.13934426229508196</v>
      </c>
    </row>
    <row r="48" spans="2:8">
      <c r="B48" s="71" t="s">
        <v>47</v>
      </c>
      <c r="C48" s="480">
        <v>128</v>
      </c>
      <c r="D48" s="73">
        <f t="shared" si="4"/>
        <v>4.1146575029815191E-4</v>
      </c>
      <c r="E48" s="69">
        <f>SUM('PROCEDENCIA OCTUBRE'!K28)</f>
        <v>94</v>
      </c>
      <c r="F48" s="73">
        <f t="shared" si="5"/>
        <v>2.7511041000231212E-4</v>
      </c>
      <c r="G48" s="72">
        <f t="shared" si="7"/>
        <v>-34</v>
      </c>
      <c r="H48" s="73">
        <f t="shared" si="6"/>
        <v>-0.265625</v>
      </c>
    </row>
    <row r="49" spans="2:8">
      <c r="B49" s="71" t="s">
        <v>29</v>
      </c>
      <c r="C49" s="480">
        <v>144</v>
      </c>
      <c r="D49" s="73">
        <f t="shared" si="4"/>
        <v>4.6289896908542096E-4</v>
      </c>
      <c r="E49" s="69">
        <f>SUM('PROCEDENCIA OCTUBRE'!K29)</f>
        <v>755</v>
      </c>
      <c r="F49" s="73">
        <f t="shared" si="5"/>
        <v>2.2096633994866557E-3</v>
      </c>
      <c r="G49" s="72">
        <f t="shared" si="7"/>
        <v>611</v>
      </c>
      <c r="H49" s="73">
        <f t="shared" si="6"/>
        <v>4.2430555555555554</v>
      </c>
    </row>
    <row r="50" spans="2:8">
      <c r="B50" s="71" t="s">
        <v>46</v>
      </c>
      <c r="C50" s="480">
        <v>31</v>
      </c>
      <c r="D50" s="73">
        <f t="shared" si="4"/>
        <v>9.965186140033367E-5</v>
      </c>
      <c r="E50" s="69">
        <f>SUM('PROCEDENCIA OCTUBRE'!K30)</f>
        <v>174</v>
      </c>
      <c r="F50" s="73">
        <f t="shared" si="5"/>
        <v>5.0924692915321605E-4</v>
      </c>
      <c r="G50" s="72">
        <f t="shared" si="7"/>
        <v>143</v>
      </c>
      <c r="H50" s="73">
        <f>G50/C50</f>
        <v>4.612903225806452</v>
      </c>
    </row>
    <row r="51" spans="2:8">
      <c r="B51" s="71" t="s">
        <v>104</v>
      </c>
      <c r="C51" s="480">
        <v>725</v>
      </c>
      <c r="D51" s="73">
        <f t="shared" si="4"/>
        <v>2.3305677262981262E-3</v>
      </c>
      <c r="E51" s="69">
        <f>SUM('PROCEDENCIA OCTUBRE'!K31)</f>
        <v>26</v>
      </c>
      <c r="F51" s="73">
        <f t="shared" si="5"/>
        <v>7.6094368724043777E-5</v>
      </c>
      <c r="G51" s="72">
        <f t="shared" si="7"/>
        <v>-699</v>
      </c>
      <c r="H51" s="73">
        <f>G51/C51</f>
        <v>-0.96413793103448275</v>
      </c>
    </row>
    <row r="52" spans="2:8">
      <c r="B52" s="71" t="s">
        <v>107</v>
      </c>
      <c r="C52" s="480">
        <v>3953</v>
      </c>
      <c r="D52" s="73">
        <f t="shared" si="4"/>
        <v>1.2707219616629645E-2</v>
      </c>
      <c r="E52" s="69">
        <f>SUM('PROCEDENCIA OCTUBRE'!K32)</f>
        <v>1171</v>
      </c>
      <c r="F52" s="73">
        <f t="shared" si="5"/>
        <v>3.4271732990713562E-3</v>
      </c>
      <c r="G52" s="72">
        <f t="shared" si="7"/>
        <v>-2782</v>
      </c>
      <c r="H52" s="73">
        <f t="shared" si="6"/>
        <v>-0.70376928914748293</v>
      </c>
    </row>
    <row r="53" spans="2:8">
      <c r="B53" s="71" t="s">
        <v>110</v>
      </c>
      <c r="C53" s="480">
        <v>32</v>
      </c>
      <c r="D53" s="73">
        <f t="shared" si="4"/>
        <v>1.0286643757453798E-4</v>
      </c>
      <c r="E53" s="69">
        <f>SUM('PROCEDENCIA OCTUBRE'!K33)</f>
        <v>5</v>
      </c>
      <c r="F53" s="73">
        <f t="shared" si="5"/>
        <v>1.4633532446931494E-5</v>
      </c>
      <c r="G53" s="72">
        <f t="shared" si="7"/>
        <v>-27</v>
      </c>
      <c r="H53" s="73">
        <f t="shared" si="6"/>
        <v>-0.84375</v>
      </c>
    </row>
    <row r="54" spans="2:8">
      <c r="B54" s="71" t="s">
        <v>30</v>
      </c>
      <c r="C54" s="480">
        <v>266</v>
      </c>
      <c r="D54" s="73">
        <f t="shared" si="4"/>
        <v>8.5507726233834699E-4</v>
      </c>
      <c r="E54" s="69">
        <f>SUM('PROCEDENCIA OCTUBRE'!K34)</f>
        <v>266</v>
      </c>
      <c r="F54" s="73">
        <f t="shared" si="5"/>
        <v>7.7850392617675557E-4</v>
      </c>
      <c r="G54" s="72">
        <f t="shared" si="7"/>
        <v>0</v>
      </c>
      <c r="H54" s="73">
        <f t="shared" si="6"/>
        <v>0</v>
      </c>
    </row>
    <row r="55" spans="2:8">
      <c r="B55" s="71" t="s">
        <v>31</v>
      </c>
      <c r="C55" s="480">
        <v>599</v>
      </c>
      <c r="D55" s="73">
        <f t="shared" si="4"/>
        <v>1.925531128348383E-3</v>
      </c>
      <c r="E55" s="69">
        <f>SUM('PROCEDENCIA OCTUBRE'!K35)</f>
        <v>429</v>
      </c>
      <c r="F55" s="73">
        <f t="shared" si="5"/>
        <v>1.2555570839467222E-3</v>
      </c>
      <c r="G55" s="72">
        <f t="shared" si="7"/>
        <v>-170</v>
      </c>
      <c r="H55" s="73">
        <f>G55/C55</f>
        <v>-0.28380634390651083</v>
      </c>
    </row>
    <row r="56" spans="2:8">
      <c r="B56" s="71" t="s">
        <v>86</v>
      </c>
      <c r="C56" s="480">
        <v>758</v>
      </c>
      <c r="D56" s="73">
        <f t="shared" si="4"/>
        <v>2.4366487400468684E-3</v>
      </c>
      <c r="E56" s="69">
        <f>SUM('PROCEDENCIA OCTUBRE'!K36)</f>
        <v>503</v>
      </c>
      <c r="F56" s="73">
        <f>E56/$E$61</f>
        <v>1.4721333641613083E-3</v>
      </c>
      <c r="G56" s="72">
        <f t="shared" si="7"/>
        <v>-255</v>
      </c>
      <c r="H56" s="73">
        <f>G56/C56</f>
        <v>-0.33641160949868076</v>
      </c>
    </row>
    <row r="57" spans="2:8">
      <c r="B57" s="74" t="s">
        <v>34</v>
      </c>
      <c r="C57" s="75">
        <f>SUM(C30:C56)</f>
        <v>76150</v>
      </c>
      <c r="D57" s="76">
        <f>C57/$C$61</f>
        <v>0.24478997566565835</v>
      </c>
      <c r="E57" s="75">
        <f>SUM(E30:E56)</f>
        <v>71328</v>
      </c>
      <c r="F57" s="76">
        <f>E57/$E$61</f>
        <v>0.20875612047494593</v>
      </c>
      <c r="G57" s="75">
        <f t="shared" si="7"/>
        <v>-4822</v>
      </c>
      <c r="H57" s="76">
        <f>G57/C57</f>
        <v>-6.3322390019697958E-2</v>
      </c>
    </row>
    <row r="58" spans="2:8">
      <c r="C58" s="44"/>
      <c r="E58" s="44"/>
      <c r="H58" s="77"/>
    </row>
    <row r="59" spans="2:8">
      <c r="B59" s="424" t="s">
        <v>146</v>
      </c>
      <c r="C59" s="425">
        <v>3823</v>
      </c>
      <c r="D59" s="426">
        <f>C59/$C$61</f>
        <v>1.2289324713983085E-2</v>
      </c>
      <c r="E59" s="425">
        <v>5764</v>
      </c>
      <c r="F59" s="426">
        <f>E59/$E$61</f>
        <v>1.6869536204822629E-2</v>
      </c>
      <c r="G59" s="425">
        <f>E59-C59</f>
        <v>1941</v>
      </c>
      <c r="H59" s="427">
        <f>G59/C59</f>
        <v>0.50771645304734503</v>
      </c>
    </row>
    <row r="60" spans="2:8">
      <c r="C60" s="44"/>
      <c r="E60" s="44"/>
      <c r="H60" s="77"/>
    </row>
    <row r="61" spans="2:8" ht="15.75">
      <c r="B61" s="420" t="s">
        <v>6</v>
      </c>
      <c r="C61" s="421">
        <f>C59+C57+C27+C13</f>
        <v>311083</v>
      </c>
      <c r="D61" s="422">
        <f>D59+D57+D27+D13</f>
        <v>1</v>
      </c>
      <c r="E61" s="421">
        <f>E59+E57+E27+E13</f>
        <v>341681</v>
      </c>
      <c r="F61" s="422">
        <f>F59+F57+F27+F13</f>
        <v>1</v>
      </c>
      <c r="G61" s="423">
        <f>E61-C61</f>
        <v>30598</v>
      </c>
      <c r="H61" s="422">
        <f>G61/C61</f>
        <v>9.8359601778303538E-2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workbookViewId="0">
      <selection activeCell="F64" sqref="F64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33"/>
      <c r="D3" s="233"/>
      <c r="E3" s="233"/>
      <c r="F3" s="123" t="s">
        <v>383</v>
      </c>
      <c r="G3" s="233"/>
      <c r="H3" s="233"/>
    </row>
    <row r="4" spans="2:9" ht="15.75">
      <c r="C4" s="233"/>
      <c r="D4" s="233"/>
      <c r="E4" s="233"/>
      <c r="F4" s="352" t="s">
        <v>426</v>
      </c>
      <c r="G4" s="233"/>
      <c r="H4" s="233"/>
    </row>
    <row r="5" spans="2:9" ht="11.25" customHeight="1"/>
    <row r="6" spans="2:9">
      <c r="B6" s="567" t="s">
        <v>272</v>
      </c>
      <c r="C6" s="569">
        <v>2014</v>
      </c>
      <c r="D6" s="570"/>
      <c r="E6" s="569">
        <v>2015</v>
      </c>
      <c r="F6" s="570"/>
      <c r="G6" s="569" t="s">
        <v>159</v>
      </c>
      <c r="H6" s="570"/>
    </row>
    <row r="7" spans="2:9">
      <c r="B7" s="568"/>
      <c r="C7" s="417"/>
      <c r="D7" s="418" t="s">
        <v>158</v>
      </c>
      <c r="E7" s="417"/>
      <c r="F7" s="418" t="s">
        <v>158</v>
      </c>
      <c r="G7" s="417"/>
      <c r="H7" s="419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64" t="s">
        <v>145</v>
      </c>
      <c r="C9" s="565"/>
      <c r="D9" s="565"/>
      <c r="E9" s="565"/>
      <c r="F9" s="565"/>
      <c r="G9" s="565"/>
      <c r="H9" s="566"/>
    </row>
    <row r="10" spans="2:9">
      <c r="B10" s="236" t="s">
        <v>148</v>
      </c>
      <c r="C10" s="69">
        <v>573086</v>
      </c>
      <c r="D10" s="237">
        <f>C10/$C$61</f>
        <v>0.15695623988188145</v>
      </c>
      <c r="E10" s="69">
        <f>SUM('ENERO- OCTUBRE'!C11)</f>
        <v>602437</v>
      </c>
      <c r="F10" s="237">
        <f>E10/$E$61</f>
        <v>0.15417208991181713</v>
      </c>
      <c r="G10" s="70">
        <f>E10-C10</f>
        <v>29351</v>
      </c>
      <c r="H10" s="237">
        <f>G10/C10</f>
        <v>5.1215698865440792E-2</v>
      </c>
    </row>
    <row r="11" spans="2:9">
      <c r="B11" s="71" t="s">
        <v>76</v>
      </c>
      <c r="C11" s="72">
        <v>1291159</v>
      </c>
      <c r="D11" s="73">
        <f>C11/$C$61</f>
        <v>0.35362137921647041</v>
      </c>
      <c r="E11" s="69">
        <f>SUM('ENERO- OCTUBRE'!C12)</f>
        <v>1492618</v>
      </c>
      <c r="F11" s="73">
        <f>E11/$E$61</f>
        <v>0.38198191097159817</v>
      </c>
      <c r="G11" s="72">
        <f>E11-C11</f>
        <v>201459</v>
      </c>
      <c r="H11" s="73">
        <f>G11/C11</f>
        <v>0.1560295827237389</v>
      </c>
    </row>
    <row r="12" spans="2:9">
      <c r="B12" s="71" t="s">
        <v>78</v>
      </c>
      <c r="C12" s="72">
        <v>716374</v>
      </c>
      <c r="D12" s="73">
        <f>C12/$C$61</f>
        <v>0.19619981885640714</v>
      </c>
      <c r="E12" s="69">
        <f>SUM('ENERO- OCTUBRE'!C13)</f>
        <v>714038</v>
      </c>
      <c r="F12" s="73">
        <f>E12/$E$61</f>
        <v>0.18273235331902604</v>
      </c>
      <c r="G12" s="72">
        <f>E12-C12</f>
        <v>-2336</v>
      </c>
      <c r="H12" s="73">
        <f>G12/C12</f>
        <v>-3.2608665306111053E-3</v>
      </c>
    </row>
    <row r="13" spans="2:9">
      <c r="B13" s="74" t="s">
        <v>34</v>
      </c>
      <c r="C13" s="75">
        <f>SUM(C10:C12)</f>
        <v>2580619</v>
      </c>
      <c r="D13" s="76">
        <f>C13/$C$61</f>
        <v>0.706777437954759</v>
      </c>
      <c r="E13" s="75">
        <f>SUM(E10:E12)</f>
        <v>2809093</v>
      </c>
      <c r="F13" s="76">
        <f>E13/$E$61</f>
        <v>0.71888635420244129</v>
      </c>
      <c r="G13" s="75">
        <f>E13-C13</f>
        <v>228474</v>
      </c>
      <c r="H13" s="76">
        <f>G13/C13</f>
        <v>8.8534572519228916E-2</v>
      </c>
    </row>
    <row r="14" spans="2:9" ht="6" customHeight="1">
      <c r="C14" s="44"/>
      <c r="D14" s="77"/>
      <c r="E14" s="44"/>
      <c r="H14" s="77"/>
    </row>
    <row r="15" spans="2:9" ht="15">
      <c r="B15" s="564" t="s">
        <v>10</v>
      </c>
      <c r="C15" s="565"/>
      <c r="D15" s="565"/>
      <c r="E15" s="565"/>
      <c r="F15" s="565"/>
      <c r="G15" s="565"/>
      <c r="H15" s="566"/>
    </row>
    <row r="16" spans="2:9">
      <c r="B16" s="78" t="s">
        <v>100</v>
      </c>
      <c r="C16" s="70">
        <v>93289</v>
      </c>
      <c r="D16" s="79">
        <f>C16/$C$61</f>
        <v>2.5549901170750705E-2</v>
      </c>
      <c r="E16" s="69">
        <f>SUM('ENERO- OCTUBRE'!C30)</f>
        <v>141491</v>
      </c>
      <c r="F16" s="79">
        <f>E16/$E$61</f>
        <v>3.620953423131866E-2</v>
      </c>
      <c r="G16" s="69">
        <f>E16-C16</f>
        <v>48202</v>
      </c>
      <c r="H16" s="79">
        <f>G16/C16</f>
        <v>0.51669543032940646</v>
      </c>
    </row>
    <row r="17" spans="2:8">
      <c r="B17" s="71" t="s">
        <v>102</v>
      </c>
      <c r="C17" s="72">
        <v>726</v>
      </c>
      <c r="D17" s="79">
        <f t="shared" ref="D17:D27" si="0">C17/$C$61</f>
        <v>1.9883617843438145E-4</v>
      </c>
      <c r="E17" s="69">
        <f>SUM('ENERO- OCTUBRE'!C31)</f>
        <v>1434</v>
      </c>
      <c r="F17" s="79">
        <f t="shared" ref="F17:F27" si="1">E17/$E$61</f>
        <v>3.669807414444096E-4</v>
      </c>
      <c r="G17" s="72">
        <f>E17-C17</f>
        <v>708</v>
      </c>
      <c r="H17" s="73">
        <f>G17/C17</f>
        <v>0.97520661157024791</v>
      </c>
    </row>
    <row r="18" spans="2:8">
      <c r="B18" s="71" t="s">
        <v>105</v>
      </c>
      <c r="C18" s="72">
        <v>17203</v>
      </c>
      <c r="D18" s="79">
        <f t="shared" si="0"/>
        <v>4.7115410159871409E-3</v>
      </c>
      <c r="E18" s="69">
        <f>SUM('ENERO- OCTUBRE'!C32)</f>
        <v>20238</v>
      </c>
      <c r="F18" s="79">
        <f t="shared" si="1"/>
        <v>5.1791884556150357E-3</v>
      </c>
      <c r="G18" s="72">
        <f t="shared" ref="G18:G26" si="2">E18-C18</f>
        <v>3035</v>
      </c>
      <c r="H18" s="73">
        <f t="shared" ref="H18:H26" si="3">G18/C18</f>
        <v>0.17642271696797071</v>
      </c>
    </row>
    <row r="19" spans="2:8">
      <c r="B19" s="71" t="s">
        <v>108</v>
      </c>
      <c r="C19" s="72">
        <v>36258</v>
      </c>
      <c r="D19" s="79">
        <f t="shared" si="0"/>
        <v>9.9303060023055133E-3</v>
      </c>
      <c r="E19" s="69">
        <f>SUM('ENERO- OCTUBRE'!C33)</f>
        <v>42357</v>
      </c>
      <c r="F19" s="79">
        <f t="shared" si="1"/>
        <v>1.0839751231074517E-2</v>
      </c>
      <c r="G19" s="72">
        <f t="shared" si="2"/>
        <v>6099</v>
      </c>
      <c r="H19" s="73">
        <f t="shared" si="3"/>
        <v>0.16821115340062884</v>
      </c>
    </row>
    <row r="20" spans="2:8">
      <c r="B20" s="71" t="s">
        <v>111</v>
      </c>
      <c r="C20" s="72">
        <v>24502</v>
      </c>
      <c r="D20" s="79">
        <f t="shared" si="0"/>
        <v>6.710584082643546E-3</v>
      </c>
      <c r="E20" s="69">
        <f>SUM('ENERO- OCTUBRE'!C34)</f>
        <v>24671</v>
      </c>
      <c r="F20" s="79">
        <f t="shared" si="1"/>
        <v>6.3136554199267987E-3</v>
      </c>
      <c r="G20" s="72">
        <f t="shared" si="2"/>
        <v>169</v>
      </c>
      <c r="H20" s="73">
        <f t="shared" si="3"/>
        <v>6.8973961309280879E-3</v>
      </c>
    </row>
    <row r="21" spans="2:8">
      <c r="B21" s="71" t="s">
        <v>113</v>
      </c>
      <c r="C21" s="72">
        <v>2055</v>
      </c>
      <c r="D21" s="79">
        <f t="shared" si="0"/>
        <v>5.6282141416343513E-4</v>
      </c>
      <c r="E21" s="69">
        <f>SUM('ENERO- OCTUBRE'!C35)</f>
        <v>1984</v>
      </c>
      <c r="F21" s="79">
        <f t="shared" si="1"/>
        <v>5.0773346654512459E-4</v>
      </c>
      <c r="G21" s="72">
        <f t="shared" si="2"/>
        <v>-71</v>
      </c>
      <c r="H21" s="73">
        <f t="shared" si="3"/>
        <v>-3.4549878345498782E-2</v>
      </c>
    </row>
    <row r="22" spans="2:8">
      <c r="B22" s="71" t="s">
        <v>114</v>
      </c>
      <c r="C22" s="72">
        <v>1723</v>
      </c>
      <c r="D22" s="79">
        <f t="shared" si="0"/>
        <v>4.7189357498958576E-4</v>
      </c>
      <c r="E22" s="69">
        <f>SUM('ENERO- OCTUBRE'!C36)</f>
        <v>2501</v>
      </c>
      <c r="F22" s="79">
        <f t="shared" si="1"/>
        <v>6.4004102813979664E-4</v>
      </c>
      <c r="G22" s="72">
        <f>E22-C22</f>
        <v>778</v>
      </c>
      <c r="H22" s="73">
        <f>G22/C22</f>
        <v>0.45153801508995939</v>
      </c>
    </row>
    <row r="23" spans="2:8">
      <c r="B23" s="71" t="s">
        <v>115</v>
      </c>
      <c r="C23" s="72">
        <v>14536</v>
      </c>
      <c r="D23" s="79">
        <f t="shared" si="0"/>
        <v>3.9811056332261282E-3</v>
      </c>
      <c r="E23" s="69">
        <f>SUM('ENERO- OCTUBRE'!C37)</f>
        <v>18775</v>
      </c>
      <c r="F23" s="79">
        <f t="shared" si="1"/>
        <v>4.8047862068471342E-3</v>
      </c>
      <c r="G23" s="72">
        <f t="shared" si="2"/>
        <v>4239</v>
      </c>
      <c r="H23" s="73">
        <f t="shared" si="3"/>
        <v>0.29162080352228947</v>
      </c>
    </row>
    <row r="24" spans="2:8">
      <c r="B24" s="71" t="s">
        <v>116</v>
      </c>
      <c r="C24" s="72">
        <v>9509</v>
      </c>
      <c r="D24" s="79">
        <f t="shared" si="0"/>
        <v>2.6043157310365471E-3</v>
      </c>
      <c r="E24" s="69">
        <f>SUM('ENERO- OCTUBRE'!C38)</f>
        <v>21268</v>
      </c>
      <c r="F24" s="79">
        <f t="shared" si="1"/>
        <v>5.4427799226218288E-3</v>
      </c>
      <c r="G24" s="72">
        <f t="shared" si="2"/>
        <v>11759</v>
      </c>
      <c r="H24" s="73">
        <f t="shared" si="3"/>
        <v>1.2366179408980966</v>
      </c>
    </row>
    <row r="25" spans="2:8">
      <c r="B25" s="71" t="s">
        <v>117</v>
      </c>
      <c r="C25" s="72">
        <v>5907</v>
      </c>
      <c r="D25" s="79">
        <f t="shared" si="0"/>
        <v>1.6178034518070127E-3</v>
      </c>
      <c r="E25" s="69">
        <f>SUM('ENERO- OCTUBRE'!C39)</f>
        <v>3726</v>
      </c>
      <c r="F25" s="79">
        <f t="shared" si="1"/>
        <v>9.5353573404593453E-4</v>
      </c>
      <c r="G25" s="72">
        <f t="shared" si="2"/>
        <v>-2181</v>
      </c>
      <c r="H25" s="73">
        <f t="shared" si="3"/>
        <v>-0.36922295581513459</v>
      </c>
    </row>
    <row r="26" spans="2:8">
      <c r="B26" s="71" t="s">
        <v>86</v>
      </c>
      <c r="C26" s="72">
        <v>2945</v>
      </c>
      <c r="D26" s="79">
        <f t="shared" si="0"/>
        <v>8.0657375411742897E-4</v>
      </c>
      <c r="E26" s="69">
        <f>SUM('ENERO- OCTUBRE'!C40)</f>
        <v>2903</v>
      </c>
      <c r="F26" s="79">
        <f t="shared" si="1"/>
        <v>7.4291847448613741E-4</v>
      </c>
      <c r="G26" s="72">
        <f t="shared" si="2"/>
        <v>-42</v>
      </c>
      <c r="H26" s="73">
        <f t="shared" si="3"/>
        <v>-1.4261460101867572E-2</v>
      </c>
    </row>
    <row r="27" spans="2:8">
      <c r="B27" s="74" t="s">
        <v>34</v>
      </c>
      <c r="C27" s="75">
        <f>SUM(C16:C26)</f>
        <v>208653</v>
      </c>
      <c r="D27" s="238">
        <f t="shared" si="0"/>
        <v>5.7145682009461428E-2</v>
      </c>
      <c r="E27" s="75">
        <f>SUM(E16:E26)</f>
        <v>281348</v>
      </c>
      <c r="F27" s="79">
        <f t="shared" si="1"/>
        <v>7.2000904912065372E-2</v>
      </c>
      <c r="G27" s="75">
        <f>E27-C27</f>
        <v>72695</v>
      </c>
      <c r="H27" s="76">
        <f>G27/C27</f>
        <v>0.34840141287208909</v>
      </c>
    </row>
    <row r="28" spans="2:8">
      <c r="C28" s="44"/>
      <c r="D28" s="77"/>
      <c r="E28" s="44"/>
      <c r="H28" s="77"/>
    </row>
    <row r="29" spans="2:8" ht="15">
      <c r="B29" s="564" t="s">
        <v>9</v>
      </c>
      <c r="C29" s="565"/>
      <c r="D29" s="565"/>
      <c r="E29" s="565"/>
      <c r="F29" s="565"/>
      <c r="G29" s="565"/>
      <c r="H29" s="566"/>
    </row>
    <row r="30" spans="2:8">
      <c r="B30" s="78" t="s">
        <v>19</v>
      </c>
      <c r="C30" s="69">
        <v>107431</v>
      </c>
      <c r="D30" s="79">
        <f>C30/$C$61</f>
        <v>2.9423098464716302E-2</v>
      </c>
      <c r="E30" s="69">
        <f>SUM('ENERO- OCTUBRE'!K10)</f>
        <v>108036</v>
      </c>
      <c r="F30" s="79">
        <f>E30/$E$61</f>
        <v>2.7647929834510622E-2</v>
      </c>
      <c r="G30" s="69">
        <f>E30-C30</f>
        <v>605</v>
      </c>
      <c r="H30" s="79">
        <f>G30/C30</f>
        <v>5.6315216278355409E-3</v>
      </c>
    </row>
    <row r="31" spans="2:8">
      <c r="B31" s="71" t="s">
        <v>20</v>
      </c>
      <c r="C31" s="72">
        <v>3002</v>
      </c>
      <c r="D31" s="73">
        <f t="shared" ref="D31:D56" si="4">C31/$C$61</f>
        <v>8.2218485903583075E-4</v>
      </c>
      <c r="E31" s="69">
        <f>SUM('ENERO- OCTUBRE'!K11)</f>
        <v>2948</v>
      </c>
      <c r="F31" s="73">
        <f t="shared" ref="F31:F55" si="5">E31/$E$61</f>
        <v>7.5443460653983226E-4</v>
      </c>
      <c r="G31" s="72">
        <f>E31-C31</f>
        <v>-54</v>
      </c>
      <c r="H31" s="73">
        <f t="shared" ref="H31:H54" si="6">G31/C31</f>
        <v>-1.7988007994670221E-2</v>
      </c>
    </row>
    <row r="32" spans="2:8">
      <c r="B32" s="71" t="s">
        <v>147</v>
      </c>
      <c r="C32" s="72">
        <v>14799</v>
      </c>
      <c r="D32" s="73">
        <f t="shared" si="4"/>
        <v>4.0531358190777017E-3</v>
      </c>
      <c r="E32" s="69">
        <f>SUM('ENERO- OCTUBRE'!K12)</f>
        <v>11854</v>
      </c>
      <c r="F32" s="73">
        <f t="shared" si="5"/>
        <v>3.033605096988864E-3</v>
      </c>
      <c r="G32" s="72">
        <f t="shared" ref="G32:G57" si="7">E32-C32</f>
        <v>-2945</v>
      </c>
      <c r="H32" s="73">
        <f t="shared" si="6"/>
        <v>-0.19899993242786676</v>
      </c>
    </row>
    <row r="33" spans="2:8">
      <c r="B33" s="71" t="s">
        <v>80</v>
      </c>
      <c r="C33" s="72">
        <v>174</v>
      </c>
      <c r="D33" s="73">
        <f t="shared" si="4"/>
        <v>4.7654951856174069E-5</v>
      </c>
      <c r="E33" s="69">
        <f>SUM('ENERO- OCTUBRE'!K13)</f>
        <v>219</v>
      </c>
      <c r="F33" s="73">
        <f t="shared" si="5"/>
        <v>5.6045175994648328E-5</v>
      </c>
      <c r="G33" s="72">
        <f t="shared" si="7"/>
        <v>45</v>
      </c>
      <c r="H33" s="73">
        <f t="shared" si="6"/>
        <v>0.25862068965517243</v>
      </c>
    </row>
    <row r="34" spans="2:8">
      <c r="B34" s="71" t="s">
        <v>21</v>
      </c>
      <c r="C34" s="72">
        <v>1153</v>
      </c>
      <c r="D34" s="73">
        <f t="shared" si="4"/>
        <v>3.1578252580556724E-4</v>
      </c>
      <c r="E34" s="69">
        <f>SUM('ENERO- OCTUBRE'!K14)</f>
        <v>1305</v>
      </c>
      <c r="F34" s="73">
        <f t="shared" si="5"/>
        <v>3.3396782955715095E-4</v>
      </c>
      <c r="G34" s="72">
        <f t="shared" si="7"/>
        <v>152</v>
      </c>
      <c r="H34" s="73">
        <f>G34/C34</f>
        <v>0.13183000867302688</v>
      </c>
    </row>
    <row r="35" spans="2:8">
      <c r="B35" s="71" t="s">
        <v>22</v>
      </c>
      <c r="C35" s="72">
        <v>150684</v>
      </c>
      <c r="D35" s="73">
        <f t="shared" si="4"/>
        <v>4.1269188307446747E-2</v>
      </c>
      <c r="E35" s="69">
        <f>SUM('ENERO- OCTUBRE'!K15)</f>
        <v>141581</v>
      </c>
      <c r="F35" s="73">
        <f t="shared" si="5"/>
        <v>3.6232566495426048E-2</v>
      </c>
      <c r="G35" s="72">
        <f t="shared" si="7"/>
        <v>-9103</v>
      </c>
      <c r="H35" s="73">
        <f t="shared" si="6"/>
        <v>-6.0411191632821E-2</v>
      </c>
    </row>
    <row r="36" spans="2:8">
      <c r="B36" s="71" t="s">
        <v>23</v>
      </c>
      <c r="C36" s="72">
        <v>2323</v>
      </c>
      <c r="D36" s="73">
        <f t="shared" si="4"/>
        <v>6.3622099518328946E-4</v>
      </c>
      <c r="E36" s="69">
        <f>SUM('ENERO- OCTUBRE'!K16)</f>
        <v>752</v>
      </c>
      <c r="F36" s="73">
        <f t="shared" si="5"/>
        <v>1.9244736231952301E-4</v>
      </c>
      <c r="G36" s="72">
        <f t="shared" si="7"/>
        <v>-1571</v>
      </c>
      <c r="H36" s="73">
        <f t="shared" si="6"/>
        <v>-0.67628067154541538</v>
      </c>
    </row>
    <row r="37" spans="2:8">
      <c r="B37" s="71" t="s">
        <v>24</v>
      </c>
      <c r="C37" s="72">
        <v>66561</v>
      </c>
      <c r="D37" s="73">
        <f t="shared" si="4"/>
        <v>1.822966235918852E-2</v>
      </c>
      <c r="E37" s="69">
        <f>SUM('ENERO- OCTUBRE'!K17)</f>
        <v>66007</v>
      </c>
      <c r="F37" s="73">
        <f t="shared" si="5"/>
        <v>1.6892118410405259E-2</v>
      </c>
      <c r="G37" s="72">
        <f t="shared" si="7"/>
        <v>-554</v>
      </c>
      <c r="H37" s="73">
        <f t="shared" si="6"/>
        <v>-8.3231922597316755E-3</v>
      </c>
    </row>
    <row r="38" spans="2:8">
      <c r="B38" s="71" t="s">
        <v>25</v>
      </c>
      <c r="C38" s="72">
        <v>267264</v>
      </c>
      <c r="D38" s="73">
        <f t="shared" si="4"/>
        <v>7.319800605108337E-2</v>
      </c>
      <c r="E38" s="69">
        <f>SUM('ENERO- OCTUBRE'!K18)</f>
        <v>255196</v>
      </c>
      <c r="F38" s="73">
        <f t="shared" si="5"/>
        <v>6.5308240790549199E-2</v>
      </c>
      <c r="G38" s="72">
        <f t="shared" si="7"/>
        <v>-12068</v>
      </c>
      <c r="H38" s="73">
        <f t="shared" si="6"/>
        <v>-4.5153855363984675E-2</v>
      </c>
    </row>
    <row r="39" spans="2:8">
      <c r="B39" s="71" t="s">
        <v>56</v>
      </c>
      <c r="C39" s="72">
        <v>451</v>
      </c>
      <c r="D39" s="73">
        <f t="shared" si="4"/>
        <v>1.2351944417893394E-4</v>
      </c>
      <c r="E39" s="69">
        <f>SUM('ENERO- OCTUBRE'!K19)</f>
        <v>305</v>
      </c>
      <c r="F39" s="73">
        <f>E39/$E$61</f>
        <v>7.8053783919487395E-5</v>
      </c>
      <c r="G39" s="72">
        <f t="shared" si="7"/>
        <v>-146</v>
      </c>
      <c r="H39" s="73">
        <f>G39/C39</f>
        <v>-0.32372505543237251</v>
      </c>
    </row>
    <row r="40" spans="2:8">
      <c r="B40" s="71" t="s">
        <v>26</v>
      </c>
      <c r="C40" s="72">
        <v>31399</v>
      </c>
      <c r="D40" s="73">
        <f t="shared" si="4"/>
        <v>8.5995277777701704E-3</v>
      </c>
      <c r="E40" s="69">
        <f>SUM('ENERO- OCTUBRE'!K20)</f>
        <v>31676</v>
      </c>
      <c r="F40" s="73">
        <f t="shared" si="5"/>
        <v>8.1063333096186314E-3</v>
      </c>
      <c r="G40" s="72">
        <f t="shared" si="7"/>
        <v>277</v>
      </c>
      <c r="H40" s="73">
        <f t="shared" si="6"/>
        <v>8.8219370043631958E-3</v>
      </c>
    </row>
    <row r="41" spans="2:8">
      <c r="B41" s="71" t="s">
        <v>90</v>
      </c>
      <c r="C41" s="72">
        <v>424</v>
      </c>
      <c r="D41" s="73">
        <f t="shared" si="4"/>
        <v>1.1612471027021728E-4</v>
      </c>
      <c r="E41" s="69">
        <f>SUM('ENERO- OCTUBRE'!K21)</f>
        <v>512</v>
      </c>
      <c r="F41" s="73">
        <f t="shared" si="5"/>
        <v>1.3102799136648375E-4</v>
      </c>
      <c r="G41" s="72">
        <f t="shared" si="7"/>
        <v>88</v>
      </c>
      <c r="H41" s="73">
        <f t="shared" si="6"/>
        <v>0.20754716981132076</v>
      </c>
    </row>
    <row r="42" spans="2:8">
      <c r="B42" s="71" t="s">
        <v>43</v>
      </c>
      <c r="C42" s="72">
        <v>2914</v>
      </c>
      <c r="D42" s="73">
        <f t="shared" si="4"/>
        <v>7.9808350407408759E-4</v>
      </c>
      <c r="E42" s="69">
        <f>SUM('ENERO- OCTUBRE'!K22)</f>
        <v>2406</v>
      </c>
      <c r="F42" s="73">
        <f t="shared" si="5"/>
        <v>6.1572919380421863E-4</v>
      </c>
      <c r="G42" s="72">
        <f t="shared" si="7"/>
        <v>-508</v>
      </c>
      <c r="H42" s="73">
        <f>G42/C42</f>
        <v>-0.17433081674673986</v>
      </c>
    </row>
    <row r="43" spans="2:8">
      <c r="B43" s="71" t="s">
        <v>95</v>
      </c>
      <c r="C43" s="72">
        <v>295</v>
      </c>
      <c r="D43" s="73">
        <f t="shared" si="4"/>
        <v>8.0794314928570973E-5</v>
      </c>
      <c r="E43" s="69">
        <f>SUM('ENERO- OCTUBRE'!K23)</f>
        <v>168</v>
      </c>
      <c r="F43" s="73">
        <f>E43/$E$61</f>
        <v>4.2993559667127482E-5</v>
      </c>
      <c r="G43" s="72">
        <f t="shared" si="7"/>
        <v>-127</v>
      </c>
      <c r="H43" s="73">
        <f>G43/C43</f>
        <v>-0.43050847457627117</v>
      </c>
    </row>
    <row r="44" spans="2:8">
      <c r="B44" s="71" t="s">
        <v>27</v>
      </c>
      <c r="C44" s="72">
        <v>78897</v>
      </c>
      <c r="D44" s="73">
        <f t="shared" si="4"/>
        <v>2.1608234118371067E-2</v>
      </c>
      <c r="E44" s="69">
        <f>SUM('ENERO- OCTUBRE'!K24)</f>
        <v>75379</v>
      </c>
      <c r="F44" s="73">
        <f t="shared" si="5"/>
        <v>1.9290544846121443E-2</v>
      </c>
      <c r="G44" s="72">
        <f t="shared" si="7"/>
        <v>-3518</v>
      </c>
      <c r="H44" s="73">
        <f>G44/C44</f>
        <v>-4.4589781614003066E-2</v>
      </c>
    </row>
    <row r="45" spans="2:8">
      <c r="B45" s="71" t="s">
        <v>57</v>
      </c>
      <c r="C45" s="72">
        <v>300</v>
      </c>
      <c r="D45" s="73">
        <f t="shared" si="4"/>
        <v>8.2163710096851849E-5</v>
      </c>
      <c r="E45" s="69">
        <f>SUM('ENERO- OCTUBRE'!K25)</f>
        <v>320</v>
      </c>
      <c r="F45" s="73">
        <f t="shared" si="5"/>
        <v>8.1892494604052343E-5</v>
      </c>
      <c r="G45" s="72">
        <f t="shared" si="7"/>
        <v>20</v>
      </c>
      <c r="H45" s="73">
        <f t="shared" si="6"/>
        <v>6.6666666666666666E-2</v>
      </c>
    </row>
    <row r="46" spans="2:8">
      <c r="B46" s="71" t="s">
        <v>96</v>
      </c>
      <c r="C46" s="72">
        <v>175</v>
      </c>
      <c r="D46" s="73">
        <f t="shared" si="4"/>
        <v>4.7928830889830239E-5</v>
      </c>
      <c r="E46" s="69">
        <f>SUM('ENERO- OCTUBRE'!K26)</f>
        <v>68</v>
      </c>
      <c r="F46" s="73">
        <f t="shared" si="5"/>
        <v>1.7402155103361124E-5</v>
      </c>
      <c r="G46" s="72">
        <f t="shared" si="7"/>
        <v>-107</v>
      </c>
      <c r="H46" s="73">
        <f>G46/C46</f>
        <v>-0.61142857142857143</v>
      </c>
    </row>
    <row r="47" spans="2:8">
      <c r="B47" s="71" t="s">
        <v>28</v>
      </c>
      <c r="C47" s="72">
        <v>5856</v>
      </c>
      <c r="D47" s="73">
        <f t="shared" si="4"/>
        <v>1.603835621090548E-3</v>
      </c>
      <c r="E47" s="69">
        <f>SUM('ENERO- OCTUBRE'!K27)</f>
        <v>5250</v>
      </c>
      <c r="F47" s="73">
        <f t="shared" si="5"/>
        <v>1.3435487395977339E-3</v>
      </c>
      <c r="G47" s="72">
        <f t="shared" si="7"/>
        <v>-606</v>
      </c>
      <c r="H47" s="73">
        <f t="shared" si="6"/>
        <v>-0.10348360655737705</v>
      </c>
    </row>
    <row r="48" spans="2:8">
      <c r="B48" s="71" t="s">
        <v>47</v>
      </c>
      <c r="C48" s="72">
        <v>3050</v>
      </c>
      <c r="D48" s="73">
        <f t="shared" si="4"/>
        <v>8.3533105265132712E-4</v>
      </c>
      <c r="E48" s="69">
        <f>SUM('ENERO- OCTUBRE'!K28)</f>
        <v>5514</v>
      </c>
      <c r="F48" s="73">
        <f t="shared" si="5"/>
        <v>1.4111100476460771E-3</v>
      </c>
      <c r="G48" s="72">
        <f t="shared" si="7"/>
        <v>2464</v>
      </c>
      <c r="H48" s="73">
        <f t="shared" si="6"/>
        <v>0.80786885245901641</v>
      </c>
    </row>
    <row r="49" spans="2:8">
      <c r="B49" s="71" t="s">
        <v>29</v>
      </c>
      <c r="C49" s="72">
        <v>2129</v>
      </c>
      <c r="D49" s="73">
        <f t="shared" si="4"/>
        <v>5.8308846265399188E-4</v>
      </c>
      <c r="E49" s="69">
        <f>SUM('ENERO- OCTUBRE'!K29)</f>
        <v>6444</v>
      </c>
      <c r="F49" s="73">
        <f t="shared" si="5"/>
        <v>1.6491101100891041E-3</v>
      </c>
      <c r="G49" s="72">
        <f t="shared" si="7"/>
        <v>4315</v>
      </c>
      <c r="H49" s="73">
        <f t="shared" si="6"/>
        <v>2.0267731329262566</v>
      </c>
    </row>
    <row r="50" spans="2:8">
      <c r="B50" s="71" t="s">
        <v>46</v>
      </c>
      <c r="C50" s="72">
        <v>814</v>
      </c>
      <c r="D50" s="73">
        <f t="shared" si="4"/>
        <v>2.2293753339612467E-4</v>
      </c>
      <c r="E50" s="69">
        <f>SUM('ENERO- OCTUBRE'!K30)</f>
        <v>1206</v>
      </c>
      <c r="F50" s="73">
        <f t="shared" si="5"/>
        <v>3.0863233903902226E-4</v>
      </c>
      <c r="G50" s="72">
        <f t="shared" si="7"/>
        <v>392</v>
      </c>
      <c r="H50" s="73">
        <f>G50/C50</f>
        <v>0.48157248157248156</v>
      </c>
    </row>
    <row r="51" spans="2:8">
      <c r="B51" s="71" t="s">
        <v>104</v>
      </c>
      <c r="C51" s="72">
        <v>1049</v>
      </c>
      <c r="D51" s="73">
        <f t="shared" si="4"/>
        <v>2.872991063053253E-4</v>
      </c>
      <c r="E51" s="69">
        <f>SUM('ENERO- OCTUBRE'!K31)</f>
        <v>344</v>
      </c>
      <c r="F51" s="73">
        <f t="shared" si="5"/>
        <v>8.803443169935628E-5</v>
      </c>
      <c r="G51" s="72">
        <f t="shared" si="7"/>
        <v>-705</v>
      </c>
      <c r="H51" s="73">
        <f>G51/C51</f>
        <v>-0.6720686367969495</v>
      </c>
    </row>
    <row r="52" spans="2:8">
      <c r="B52" s="71" t="s">
        <v>107</v>
      </c>
      <c r="C52" s="72">
        <v>42439</v>
      </c>
      <c r="D52" s="73">
        <f t="shared" si="4"/>
        <v>1.1623152309334318E-2</v>
      </c>
      <c r="E52" s="69">
        <f>SUM('ENERO- OCTUBRE'!K32)</f>
        <v>9182</v>
      </c>
      <c r="F52" s="73">
        <f t="shared" si="5"/>
        <v>2.3498027670450271E-3</v>
      </c>
      <c r="G52" s="72">
        <f t="shared" si="7"/>
        <v>-33257</v>
      </c>
      <c r="H52" s="73">
        <f t="shared" si="6"/>
        <v>-0.78364240439218646</v>
      </c>
    </row>
    <row r="53" spans="2:8">
      <c r="B53" s="71" t="s">
        <v>110</v>
      </c>
      <c r="C53" s="72">
        <v>222</v>
      </c>
      <c r="D53" s="73">
        <f t="shared" si="4"/>
        <v>6.0801145471670364E-5</v>
      </c>
      <c r="E53" s="69">
        <f>SUM('ENERO- OCTUBRE'!K33)</f>
        <v>163</v>
      </c>
      <c r="F53" s="73">
        <f t="shared" si="5"/>
        <v>4.1713989438939165E-5</v>
      </c>
      <c r="G53" s="72">
        <f t="shared" si="7"/>
        <v>-59</v>
      </c>
      <c r="H53" s="73">
        <f t="shared" si="6"/>
        <v>-0.26576576576576577</v>
      </c>
    </row>
    <row r="54" spans="2:8">
      <c r="B54" s="71" t="s">
        <v>30</v>
      </c>
      <c r="C54" s="72">
        <v>23669</v>
      </c>
      <c r="D54" s="73">
        <f t="shared" si="4"/>
        <v>6.482442847607954E-3</v>
      </c>
      <c r="E54" s="69">
        <f>SUM('ENERO- OCTUBRE'!K34)</f>
        <v>20559</v>
      </c>
      <c r="F54" s="73">
        <f t="shared" si="5"/>
        <v>5.2613368642647259E-3</v>
      </c>
      <c r="G54" s="72">
        <f t="shared" si="7"/>
        <v>-3110</v>
      </c>
      <c r="H54" s="73">
        <f t="shared" si="6"/>
        <v>-0.13139549621868266</v>
      </c>
    </row>
    <row r="55" spans="2:8">
      <c r="B55" s="71" t="s">
        <v>31</v>
      </c>
      <c r="C55" s="72">
        <v>8017</v>
      </c>
      <c r="D55" s="73">
        <f t="shared" si="4"/>
        <v>2.1956882128215372E-3</v>
      </c>
      <c r="E55" s="69">
        <f>SUM('ENERO- OCTUBRE'!K35)</f>
        <v>8172</v>
      </c>
      <c r="F55" s="73">
        <f t="shared" si="5"/>
        <v>2.0913295809509868E-3</v>
      </c>
      <c r="G55" s="72">
        <f t="shared" si="7"/>
        <v>155</v>
      </c>
      <c r="H55" s="73">
        <f>G55/C55</f>
        <v>1.9333915429711863E-2</v>
      </c>
    </row>
    <row r="56" spans="2:8">
      <c r="B56" s="71" t="s">
        <v>86</v>
      </c>
      <c r="C56" s="72">
        <v>13133</v>
      </c>
      <c r="D56" s="73">
        <f t="shared" si="4"/>
        <v>3.5968533490065174E-3</v>
      </c>
      <c r="E56" s="69">
        <f>SUM('ENERO- OCTUBRE'!K36)</f>
        <v>9467</v>
      </c>
      <c r="F56" s="73">
        <f>E56/$E$61</f>
        <v>2.4227382700517611E-3</v>
      </c>
      <c r="G56" s="72">
        <f t="shared" si="7"/>
        <v>-3666</v>
      </c>
      <c r="H56" s="73">
        <f>G56/C56</f>
        <v>-0.27914414071423133</v>
      </c>
    </row>
    <row r="57" spans="2:8">
      <c r="B57" s="74" t="s">
        <v>34</v>
      </c>
      <c r="C57" s="75">
        <f>SUM(C30:C56)</f>
        <v>828624</v>
      </c>
      <c r="D57" s="76">
        <f>C57/$C$61</f>
        <v>0.22694274038431253</v>
      </c>
      <c r="E57" s="75">
        <f>SUM(E30:E56)</f>
        <v>765033</v>
      </c>
      <c r="F57" s="76">
        <f>E57/$E$61</f>
        <v>0.19578269007631868</v>
      </c>
      <c r="G57" s="75">
        <f t="shared" si="7"/>
        <v>-63591</v>
      </c>
      <c r="H57" s="76">
        <f>G57/C57</f>
        <v>-7.6742889416671498E-2</v>
      </c>
    </row>
    <row r="58" spans="2:8">
      <c r="C58" s="44"/>
      <c r="E58" s="44"/>
      <c r="H58" s="77"/>
    </row>
    <row r="59" spans="2:8">
      <c r="B59" s="424" t="s">
        <v>146</v>
      </c>
      <c r="C59" s="425">
        <v>33351</v>
      </c>
      <c r="D59" s="426">
        <f>C59/$C$61</f>
        <v>9.1341396514670187E-3</v>
      </c>
      <c r="E59" s="425">
        <v>52088</v>
      </c>
      <c r="F59" s="426">
        <f>E59/$E$61</f>
        <v>1.3330050809174621E-2</v>
      </c>
      <c r="G59" s="425">
        <f>E59-C59</f>
        <v>18737</v>
      </c>
      <c r="H59" s="427">
        <f>G59/C59</f>
        <v>0.56181223951305803</v>
      </c>
    </row>
    <row r="60" spans="2:8">
      <c r="C60" s="44"/>
      <c r="E60" s="44"/>
      <c r="H60" s="77"/>
    </row>
    <row r="61" spans="2:8" ht="15.75">
      <c r="B61" s="420" t="s">
        <v>6</v>
      </c>
      <c r="C61" s="421">
        <f>C59+C57+C27+C13</f>
        <v>3651247</v>
      </c>
      <c r="D61" s="422">
        <f>D59+D57+D27+D13</f>
        <v>1</v>
      </c>
      <c r="E61" s="421">
        <f>E59+E57+E27+E13</f>
        <v>3907562</v>
      </c>
      <c r="F61" s="422">
        <f>F59+F57+F27+F13</f>
        <v>1</v>
      </c>
      <c r="G61" s="423">
        <f>E61-C61</f>
        <v>256315</v>
      </c>
      <c r="H61" s="422">
        <f>G61/C61</f>
        <v>7.0199304511581934E-2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89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90"/>
  <sheetViews>
    <sheetView workbookViewId="0">
      <selection activeCell="M6" sqref="M6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74" t="s">
        <v>194</v>
      </c>
      <c r="C2" s="574"/>
      <c r="D2" s="574"/>
      <c r="E2" s="574"/>
      <c r="F2" s="574"/>
      <c r="G2" s="574"/>
      <c r="H2" s="574"/>
      <c r="I2" s="574"/>
      <c r="J2" s="574"/>
      <c r="K2" s="574"/>
    </row>
    <row r="3" spans="2:16" ht="15.75" customHeight="1">
      <c r="B3" s="574" t="s">
        <v>197</v>
      </c>
      <c r="C3" s="574"/>
      <c r="D3" s="574"/>
      <c r="E3" s="574"/>
      <c r="F3" s="574"/>
      <c r="G3" s="574"/>
      <c r="H3" s="574"/>
      <c r="I3" s="574"/>
      <c r="J3" s="574"/>
      <c r="K3" s="574"/>
    </row>
    <row r="4" spans="2:16" ht="15" customHeight="1">
      <c r="B4" s="575" t="s">
        <v>427</v>
      </c>
      <c r="C4" s="575"/>
      <c r="D4" s="575"/>
      <c r="E4" s="575"/>
      <c r="F4" s="575"/>
      <c r="G4" s="575"/>
      <c r="H4" s="575"/>
      <c r="I4" s="575"/>
      <c r="J4" s="575"/>
      <c r="K4" s="575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76" t="s">
        <v>221</v>
      </c>
      <c r="C6" s="576"/>
      <c r="D6" s="428" t="s">
        <v>17</v>
      </c>
      <c r="E6" s="428"/>
      <c r="F6" s="428" t="s">
        <v>183</v>
      </c>
      <c r="G6" s="31"/>
      <c r="H6" s="428" t="s">
        <v>253</v>
      </c>
      <c r="I6" s="428" t="s">
        <v>204</v>
      </c>
      <c r="J6" s="428" t="s">
        <v>203</v>
      </c>
      <c r="K6" s="428" t="s">
        <v>33</v>
      </c>
      <c r="L6" s="31"/>
      <c r="M6" s="31"/>
      <c r="N6" s="218"/>
      <c r="O6" s="218"/>
      <c r="P6" s="218"/>
    </row>
    <row r="7" spans="2:16" ht="15">
      <c r="B7" s="278">
        <v>1</v>
      </c>
      <c r="C7" s="345" t="s">
        <v>384</v>
      </c>
      <c r="D7" s="346">
        <v>310</v>
      </c>
      <c r="E7" s="347"/>
      <c r="F7" s="348" t="s">
        <v>184</v>
      </c>
      <c r="G7" s="82"/>
      <c r="H7" s="283" t="s">
        <v>195</v>
      </c>
      <c r="I7" s="284">
        <v>30992</v>
      </c>
      <c r="J7" s="284">
        <v>71</v>
      </c>
      <c r="K7" s="285">
        <f>I7/$I$9</f>
        <v>0.74074428165109107</v>
      </c>
      <c r="L7" s="83"/>
      <c r="M7" s="112"/>
      <c r="N7" s="112"/>
      <c r="O7" s="84"/>
      <c r="P7" s="85"/>
    </row>
    <row r="8" spans="2:16" ht="15">
      <c r="B8" s="200">
        <v>2</v>
      </c>
      <c r="C8" s="201" t="s">
        <v>311</v>
      </c>
      <c r="D8" s="202">
        <v>407</v>
      </c>
      <c r="E8" s="203"/>
      <c r="F8" s="204" t="s">
        <v>185</v>
      </c>
      <c r="G8" s="82"/>
      <c r="H8" s="286" t="s">
        <v>196</v>
      </c>
      <c r="I8" s="287">
        <v>10847</v>
      </c>
      <c r="J8" s="287">
        <v>328</v>
      </c>
      <c r="K8" s="288">
        <f>I8/$I$9</f>
        <v>0.25925571834890893</v>
      </c>
      <c r="L8" s="83"/>
      <c r="M8" s="112"/>
      <c r="N8" s="112"/>
      <c r="O8" s="86"/>
      <c r="P8" s="85"/>
    </row>
    <row r="9" spans="2:16" ht="15">
      <c r="B9" s="278">
        <v>3</v>
      </c>
      <c r="C9" s="201" t="s">
        <v>173</v>
      </c>
      <c r="D9" s="202">
        <v>630</v>
      </c>
      <c r="E9" s="203"/>
      <c r="F9" s="204" t="s">
        <v>185</v>
      </c>
      <c r="G9" s="87"/>
      <c r="H9" s="429" t="s">
        <v>18</v>
      </c>
      <c r="I9" s="430">
        <f>SUM(I7:I8)</f>
        <v>41839</v>
      </c>
      <c r="J9" s="430">
        <f>SUM(J7:J8)</f>
        <v>399</v>
      </c>
      <c r="K9" s="431">
        <f>SUM(K7:K8)</f>
        <v>1</v>
      </c>
      <c r="L9" s="83"/>
      <c r="M9" s="31"/>
      <c r="N9" s="56"/>
      <c r="O9" s="86"/>
      <c r="P9" s="85"/>
    </row>
    <row r="10" spans="2:16" ht="15">
      <c r="B10" s="200">
        <v>4</v>
      </c>
      <c r="C10" s="201" t="s">
        <v>202</v>
      </c>
      <c r="D10" s="202">
        <v>414</v>
      </c>
      <c r="E10" s="203"/>
      <c r="F10" s="204" t="s">
        <v>185</v>
      </c>
      <c r="G10" s="87"/>
      <c r="H10" s="207"/>
      <c r="I10" s="208"/>
      <c r="J10" s="208"/>
      <c r="K10" s="209"/>
      <c r="L10" s="83"/>
      <c r="M10" s="31"/>
      <c r="N10" s="56"/>
      <c r="O10" s="86"/>
      <c r="P10" s="85"/>
    </row>
    <row r="11" spans="2:16" ht="15">
      <c r="B11" s="278">
        <v>5</v>
      </c>
      <c r="C11" s="201" t="s">
        <v>218</v>
      </c>
      <c r="D11" s="202">
        <v>481</v>
      </c>
      <c r="E11" s="203"/>
      <c r="F11" s="204" t="s">
        <v>185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200">
        <v>6</v>
      </c>
      <c r="C12" s="201" t="s">
        <v>256</v>
      </c>
      <c r="D12" s="202">
        <v>756</v>
      </c>
      <c r="E12" s="203"/>
      <c r="F12" s="204" t="s">
        <v>185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78">
        <v>7</v>
      </c>
      <c r="C13" s="201" t="s">
        <v>219</v>
      </c>
      <c r="D13" s="202">
        <v>479</v>
      </c>
      <c r="E13" s="203"/>
      <c r="F13" s="204" t="s">
        <v>185</v>
      </c>
      <c r="G13" s="31"/>
      <c r="L13" s="90"/>
      <c r="M13" s="31"/>
      <c r="N13" s="91"/>
      <c r="O13" s="92"/>
      <c r="P13" s="93"/>
    </row>
    <row r="14" spans="2:16" ht="15">
      <c r="B14" s="200">
        <v>8</v>
      </c>
      <c r="C14" s="201" t="s">
        <v>314</v>
      </c>
      <c r="D14" s="202">
        <v>144</v>
      </c>
      <c r="E14" s="203"/>
      <c r="F14" s="204" t="s">
        <v>186</v>
      </c>
      <c r="G14" s="31"/>
      <c r="L14" s="90"/>
      <c r="M14" s="31"/>
      <c r="N14" s="91"/>
      <c r="O14" s="92"/>
      <c r="P14" s="93"/>
    </row>
    <row r="15" spans="2:16" ht="15">
      <c r="B15" s="278">
        <v>9</v>
      </c>
      <c r="C15" s="201" t="s">
        <v>243</v>
      </c>
      <c r="D15" s="202">
        <v>979</v>
      </c>
      <c r="E15" s="203"/>
      <c r="F15" s="204" t="s">
        <v>186</v>
      </c>
      <c r="G15" s="94"/>
      <c r="L15" s="95"/>
    </row>
    <row r="16" spans="2:16" ht="15">
      <c r="B16" s="200">
        <v>10</v>
      </c>
      <c r="C16" s="201" t="s">
        <v>321</v>
      </c>
      <c r="D16" s="202">
        <v>128</v>
      </c>
      <c r="E16" s="203"/>
      <c r="F16" s="204" t="s">
        <v>186</v>
      </c>
      <c r="G16" s="31"/>
    </row>
    <row r="17" spans="2:11" ht="15">
      <c r="B17" s="278">
        <v>11</v>
      </c>
      <c r="C17" s="201" t="s">
        <v>223</v>
      </c>
      <c r="D17" s="202">
        <v>407</v>
      </c>
      <c r="E17" s="203"/>
      <c r="F17" s="204" t="s">
        <v>185</v>
      </c>
      <c r="G17" s="31"/>
    </row>
    <row r="18" spans="2:11" ht="15">
      <c r="B18" s="200">
        <v>12</v>
      </c>
      <c r="C18" s="201" t="s">
        <v>296</v>
      </c>
      <c r="D18" s="202">
        <v>423</v>
      </c>
      <c r="E18" s="203"/>
      <c r="F18" s="204" t="s">
        <v>185</v>
      </c>
      <c r="G18" s="31"/>
    </row>
    <row r="19" spans="2:11" ht="15">
      <c r="B19" s="278">
        <v>13</v>
      </c>
      <c r="C19" s="201" t="s">
        <v>297</v>
      </c>
      <c r="D19" s="202">
        <v>288</v>
      </c>
      <c r="E19" s="203"/>
      <c r="F19" s="204" t="s">
        <v>185</v>
      </c>
      <c r="G19" s="94"/>
    </row>
    <row r="20" spans="2:11" ht="15">
      <c r="B20" s="200">
        <v>14</v>
      </c>
      <c r="C20" s="201" t="s">
        <v>298</v>
      </c>
      <c r="D20" s="202">
        <v>205</v>
      </c>
      <c r="E20" s="203"/>
      <c r="F20" s="204" t="s">
        <v>184</v>
      </c>
      <c r="G20" s="94"/>
    </row>
    <row r="21" spans="2:11" ht="15">
      <c r="B21" s="278">
        <v>15</v>
      </c>
      <c r="C21" s="201" t="s">
        <v>273</v>
      </c>
      <c r="D21" s="202">
        <v>305</v>
      </c>
      <c r="E21" s="203"/>
      <c r="F21" s="204" t="s">
        <v>185</v>
      </c>
      <c r="G21" s="31"/>
    </row>
    <row r="22" spans="2:11" ht="15">
      <c r="B22" s="200">
        <v>16</v>
      </c>
      <c r="C22" s="201" t="s">
        <v>299</v>
      </c>
      <c r="D22" s="202">
        <v>432</v>
      </c>
      <c r="E22" s="203"/>
      <c r="F22" s="204" t="s">
        <v>185</v>
      </c>
      <c r="G22" s="31"/>
    </row>
    <row r="23" spans="2:11" ht="15">
      <c r="B23" s="278">
        <v>17</v>
      </c>
      <c r="C23" s="201" t="s">
        <v>295</v>
      </c>
      <c r="D23" s="202">
        <v>129</v>
      </c>
      <c r="E23" s="203"/>
      <c r="F23" s="204" t="s">
        <v>185</v>
      </c>
      <c r="G23" s="31"/>
    </row>
    <row r="24" spans="2:11" ht="15">
      <c r="B24" s="200">
        <v>18</v>
      </c>
      <c r="C24" s="201" t="s">
        <v>178</v>
      </c>
      <c r="D24" s="202">
        <v>680</v>
      </c>
      <c r="E24" s="203"/>
      <c r="F24" s="204" t="s">
        <v>186</v>
      </c>
      <c r="G24" s="31"/>
    </row>
    <row r="25" spans="2:11" ht="15">
      <c r="B25" s="278">
        <v>19</v>
      </c>
      <c r="C25" s="201" t="s">
        <v>211</v>
      </c>
      <c r="D25" s="202">
        <v>380</v>
      </c>
      <c r="E25" s="203"/>
      <c r="F25" s="204" t="s">
        <v>185</v>
      </c>
      <c r="G25" s="31"/>
    </row>
    <row r="26" spans="2:11" ht="15">
      <c r="B26" s="200">
        <v>20</v>
      </c>
      <c r="C26" s="201" t="s">
        <v>356</v>
      </c>
      <c r="D26" s="202">
        <v>144</v>
      </c>
      <c r="E26" s="203"/>
      <c r="F26" s="204" t="s">
        <v>185</v>
      </c>
      <c r="G26" s="31"/>
    </row>
    <row r="27" spans="2:11" ht="15">
      <c r="B27" s="278">
        <v>21</v>
      </c>
      <c r="C27" s="201" t="s">
        <v>260</v>
      </c>
      <c r="D27" s="202">
        <v>630</v>
      </c>
      <c r="E27" s="203"/>
      <c r="F27" s="204" t="s">
        <v>185</v>
      </c>
      <c r="G27" s="31"/>
    </row>
    <row r="28" spans="2:11" ht="15">
      <c r="B28" s="200">
        <v>22</v>
      </c>
      <c r="C28" s="201" t="s">
        <v>261</v>
      </c>
      <c r="D28" s="341">
        <v>1080</v>
      </c>
      <c r="E28" s="203"/>
      <c r="F28" s="204" t="s">
        <v>185</v>
      </c>
      <c r="G28" s="31"/>
    </row>
    <row r="29" spans="2:11" ht="15">
      <c r="B29" s="278">
        <v>23</v>
      </c>
      <c r="C29" s="201" t="s">
        <v>315</v>
      </c>
      <c r="D29" s="202">
        <v>420</v>
      </c>
      <c r="E29" s="203"/>
      <c r="F29" s="204" t="s">
        <v>185</v>
      </c>
      <c r="G29" s="31"/>
      <c r="K29" s="31"/>
    </row>
    <row r="30" spans="2:11" ht="15">
      <c r="B30" s="200">
        <v>24</v>
      </c>
      <c r="C30" s="201" t="s">
        <v>262</v>
      </c>
      <c r="D30" s="202">
        <v>978</v>
      </c>
      <c r="E30" s="203"/>
      <c r="F30" s="204" t="s">
        <v>185</v>
      </c>
      <c r="G30" s="31"/>
      <c r="H30" s="432" t="s">
        <v>244</v>
      </c>
      <c r="I30" s="432" t="s">
        <v>204</v>
      </c>
      <c r="J30" s="432" t="s">
        <v>203</v>
      </c>
      <c r="K30" s="432" t="s">
        <v>33</v>
      </c>
    </row>
    <row r="31" spans="2:11" ht="15">
      <c r="B31" s="278">
        <v>25</v>
      </c>
      <c r="C31" s="201" t="s">
        <v>398</v>
      </c>
      <c r="D31" s="202">
        <v>12</v>
      </c>
      <c r="E31" s="203"/>
      <c r="F31" s="204" t="s">
        <v>184</v>
      </c>
      <c r="G31" s="31"/>
      <c r="H31" s="283" t="s">
        <v>245</v>
      </c>
      <c r="I31" s="289">
        <v>64</v>
      </c>
      <c r="J31" s="289">
        <v>2</v>
      </c>
      <c r="K31" s="285">
        <f t="shared" ref="K31:K38" si="0">I31/$I$39</f>
        <v>1.5296732713496975E-3</v>
      </c>
    </row>
    <row r="32" spans="2:11" ht="15">
      <c r="B32" s="200">
        <v>26</v>
      </c>
      <c r="C32" s="201" t="s">
        <v>191</v>
      </c>
      <c r="D32" s="202">
        <v>287</v>
      </c>
      <c r="E32" s="203"/>
      <c r="F32" s="204" t="s">
        <v>185</v>
      </c>
      <c r="G32" s="31"/>
      <c r="H32" s="205" t="s">
        <v>246</v>
      </c>
      <c r="I32" s="210">
        <v>435</v>
      </c>
      <c r="J32" s="210">
        <v>22</v>
      </c>
      <c r="K32" s="206">
        <f t="shared" si="0"/>
        <v>1.0396998016204976E-2</v>
      </c>
    </row>
    <row r="33" spans="2:12" ht="15">
      <c r="B33" s="278">
        <v>27</v>
      </c>
      <c r="C33" s="201" t="s">
        <v>213</v>
      </c>
      <c r="D33" s="202">
        <v>414</v>
      </c>
      <c r="E33" s="203"/>
      <c r="F33" s="204" t="s">
        <v>185</v>
      </c>
      <c r="G33" s="31"/>
      <c r="H33" s="205" t="s">
        <v>247</v>
      </c>
      <c r="I33" s="210">
        <v>2169</v>
      </c>
      <c r="J33" s="210">
        <v>88</v>
      </c>
      <c r="K33" s="206">
        <f t="shared" si="0"/>
        <v>5.1841583211835844E-2</v>
      </c>
    </row>
    <row r="34" spans="2:12" ht="15">
      <c r="B34" s="200">
        <v>28</v>
      </c>
      <c r="C34" s="201" t="s">
        <v>214</v>
      </c>
      <c r="D34" s="202">
        <v>422</v>
      </c>
      <c r="E34" s="203"/>
      <c r="F34" s="204" t="s">
        <v>185</v>
      </c>
      <c r="G34" s="31"/>
      <c r="H34" s="205" t="s">
        <v>248</v>
      </c>
      <c r="I34" s="211">
        <v>3454</v>
      </c>
      <c r="J34" s="212">
        <v>46</v>
      </c>
      <c r="K34" s="206">
        <f t="shared" si="0"/>
        <v>8.2554554363153995E-2</v>
      </c>
    </row>
    <row r="35" spans="2:12" ht="15">
      <c r="B35" s="278">
        <v>29</v>
      </c>
      <c r="C35" s="201" t="s">
        <v>215</v>
      </c>
      <c r="D35" s="202">
        <v>324</v>
      </c>
      <c r="E35" s="203"/>
      <c r="F35" s="204" t="s">
        <v>185</v>
      </c>
      <c r="G35" s="31"/>
      <c r="H35" s="205" t="s">
        <v>249</v>
      </c>
      <c r="I35" s="211">
        <v>24704</v>
      </c>
      <c r="J35" s="212">
        <v>66</v>
      </c>
      <c r="K35" s="206">
        <f t="shared" si="0"/>
        <v>0.59045388274098332</v>
      </c>
    </row>
    <row r="36" spans="2:12" ht="15">
      <c r="B36" s="200">
        <v>30</v>
      </c>
      <c r="C36" s="201" t="s">
        <v>216</v>
      </c>
      <c r="D36" s="202">
        <v>264</v>
      </c>
      <c r="E36" s="203"/>
      <c r="F36" s="204" t="s">
        <v>185</v>
      </c>
      <c r="G36" s="31"/>
      <c r="H36" s="205" t="s">
        <v>250</v>
      </c>
      <c r="I36" s="211">
        <v>1494</v>
      </c>
      <c r="J36" s="212">
        <v>12</v>
      </c>
      <c r="K36" s="206">
        <f t="shared" si="0"/>
        <v>3.5708310428069504E-2</v>
      </c>
    </row>
    <row r="37" spans="2:12" ht="15">
      <c r="B37" s="278">
        <v>31</v>
      </c>
      <c r="C37" s="201" t="s">
        <v>257</v>
      </c>
      <c r="D37" s="341">
        <v>1480</v>
      </c>
      <c r="E37" s="203"/>
      <c r="F37" s="204" t="s">
        <v>185</v>
      </c>
      <c r="G37" s="31"/>
      <c r="H37" s="205" t="s">
        <v>251</v>
      </c>
      <c r="I37" s="211">
        <v>7199</v>
      </c>
      <c r="J37" s="212">
        <v>20</v>
      </c>
      <c r="K37" s="206">
        <f t="shared" si="0"/>
        <v>0.17206434188197614</v>
      </c>
    </row>
    <row r="38" spans="2:12" ht="15">
      <c r="B38" s="200">
        <v>32</v>
      </c>
      <c r="C38" s="201" t="s">
        <v>258</v>
      </c>
      <c r="D38" s="202">
        <v>456</v>
      </c>
      <c r="E38" s="203"/>
      <c r="F38" s="204" t="s">
        <v>185</v>
      </c>
      <c r="G38" s="31"/>
      <c r="H38" s="286" t="s">
        <v>252</v>
      </c>
      <c r="I38" s="290">
        <v>2320</v>
      </c>
      <c r="J38" s="282">
        <v>143</v>
      </c>
      <c r="K38" s="288">
        <f t="shared" si="0"/>
        <v>5.545065608642654E-2</v>
      </c>
    </row>
    <row r="39" spans="2:12" ht="15">
      <c r="B39" s="278">
        <v>33</v>
      </c>
      <c r="C39" s="201" t="s">
        <v>259</v>
      </c>
      <c r="D39" s="202">
        <v>504</v>
      </c>
      <c r="E39" s="203"/>
      <c r="F39" s="204" t="s">
        <v>185</v>
      </c>
      <c r="G39" s="31"/>
      <c r="H39" s="429" t="s">
        <v>18</v>
      </c>
      <c r="I39" s="430">
        <f>SUM(I31:I38)</f>
        <v>41839</v>
      </c>
      <c r="J39" s="430">
        <f>SUM(J31:J38)</f>
        <v>399</v>
      </c>
      <c r="K39" s="433">
        <f>SUM(K31:K38)</f>
        <v>1.0000000000000002</v>
      </c>
    </row>
    <row r="40" spans="2:12" ht="15">
      <c r="B40" s="200">
        <v>34</v>
      </c>
      <c r="C40" s="201" t="s">
        <v>275</v>
      </c>
      <c r="D40" s="202">
        <v>539</v>
      </c>
      <c r="E40" s="203"/>
      <c r="F40" s="204" t="s">
        <v>274</v>
      </c>
      <c r="G40" s="31"/>
    </row>
    <row r="41" spans="2:12" ht="15">
      <c r="B41" s="278">
        <v>35</v>
      </c>
      <c r="C41" s="201" t="s">
        <v>300</v>
      </c>
      <c r="D41" s="202">
        <v>319</v>
      </c>
      <c r="E41" s="203"/>
      <c r="F41" s="204" t="s">
        <v>185</v>
      </c>
      <c r="G41" s="94"/>
      <c r="L41" s="31"/>
    </row>
    <row r="42" spans="2:12" ht="15">
      <c r="B42" s="200">
        <v>36</v>
      </c>
      <c r="C42" s="201" t="s">
        <v>276</v>
      </c>
      <c r="D42" s="202">
        <v>259</v>
      </c>
      <c r="E42" s="203"/>
      <c r="F42" s="204" t="s">
        <v>186</v>
      </c>
      <c r="G42" s="87"/>
      <c r="L42" s="96"/>
    </row>
    <row r="43" spans="2:12" ht="15">
      <c r="B43" s="278">
        <v>37</v>
      </c>
      <c r="C43" s="201" t="s">
        <v>352</v>
      </c>
      <c r="D43" s="202">
        <v>1266</v>
      </c>
      <c r="E43" s="203"/>
      <c r="F43" s="204" t="s">
        <v>185</v>
      </c>
      <c r="G43" s="82"/>
      <c r="L43" s="96"/>
    </row>
    <row r="44" spans="2:12" ht="15">
      <c r="B44" s="200">
        <v>38</v>
      </c>
      <c r="C44" s="201" t="s">
        <v>192</v>
      </c>
      <c r="D44" s="202">
        <v>42</v>
      </c>
      <c r="E44" s="203"/>
      <c r="F44" s="204" t="s">
        <v>185</v>
      </c>
      <c r="G44" s="82"/>
      <c r="L44" s="96"/>
    </row>
    <row r="45" spans="2:12" ht="15">
      <c r="B45" s="278">
        <v>39</v>
      </c>
      <c r="C45" s="201" t="s">
        <v>242</v>
      </c>
      <c r="D45" s="202">
        <v>310</v>
      </c>
      <c r="E45" s="203"/>
      <c r="F45" s="204" t="s">
        <v>186</v>
      </c>
      <c r="G45" s="82"/>
      <c r="L45" s="96"/>
    </row>
    <row r="46" spans="2:12" ht="15">
      <c r="B46" s="200">
        <v>40</v>
      </c>
      <c r="C46" s="201" t="s">
        <v>182</v>
      </c>
      <c r="D46" s="202">
        <v>424</v>
      </c>
      <c r="E46" s="203"/>
      <c r="F46" s="204" t="s">
        <v>185</v>
      </c>
      <c r="G46" s="82"/>
      <c r="L46" s="96"/>
    </row>
    <row r="47" spans="2:12" ht="15">
      <c r="B47" s="278">
        <v>41</v>
      </c>
      <c r="C47" s="201" t="s">
        <v>181</v>
      </c>
      <c r="D47" s="202">
        <v>388</v>
      </c>
      <c r="E47" s="203"/>
      <c r="F47" s="204" t="s">
        <v>185</v>
      </c>
      <c r="G47" s="82"/>
      <c r="L47" s="96"/>
    </row>
    <row r="48" spans="2:12" ht="15">
      <c r="B48" s="200">
        <v>42</v>
      </c>
      <c r="C48" s="201" t="s">
        <v>198</v>
      </c>
      <c r="D48" s="202">
        <v>446</v>
      </c>
      <c r="E48" s="203"/>
      <c r="F48" s="204" t="s">
        <v>185</v>
      </c>
      <c r="G48" s="82"/>
      <c r="L48" s="31"/>
    </row>
    <row r="49" spans="1:12" ht="15">
      <c r="B49" s="278">
        <v>43</v>
      </c>
      <c r="C49" s="201" t="s">
        <v>208</v>
      </c>
      <c r="D49" s="202">
        <v>434</v>
      </c>
      <c r="E49" s="203"/>
      <c r="F49" s="204" t="s">
        <v>186</v>
      </c>
      <c r="G49" s="82"/>
      <c r="L49" s="31"/>
    </row>
    <row r="50" spans="1:12" ht="15">
      <c r="B50" s="200">
        <v>44</v>
      </c>
      <c r="C50" s="201" t="s">
        <v>324</v>
      </c>
      <c r="D50" s="202">
        <v>310</v>
      </c>
      <c r="E50" s="203"/>
      <c r="F50" s="204" t="s">
        <v>185</v>
      </c>
      <c r="G50" s="82"/>
      <c r="L50" s="31"/>
    </row>
    <row r="51" spans="1:12" ht="15">
      <c r="B51" s="278">
        <v>45</v>
      </c>
      <c r="C51" s="201" t="s">
        <v>353</v>
      </c>
      <c r="D51" s="202">
        <v>286</v>
      </c>
      <c r="E51" s="203"/>
      <c r="F51" s="204" t="s">
        <v>185</v>
      </c>
      <c r="G51" s="31"/>
      <c r="L51" s="96"/>
    </row>
    <row r="52" spans="1:12" ht="15">
      <c r="B52" s="200">
        <v>46</v>
      </c>
      <c r="C52" s="201" t="s">
        <v>354</v>
      </c>
      <c r="D52" s="202">
        <v>751</v>
      </c>
      <c r="E52" s="203"/>
      <c r="F52" s="204" t="s">
        <v>185</v>
      </c>
      <c r="G52" s="31"/>
      <c r="L52" s="96"/>
    </row>
    <row r="53" spans="1:12" ht="15">
      <c r="A53" s="31"/>
      <c r="B53" s="278">
        <v>47</v>
      </c>
      <c r="C53" s="201" t="s">
        <v>263</v>
      </c>
      <c r="D53" s="202">
        <v>200</v>
      </c>
      <c r="E53" s="203"/>
      <c r="F53" s="204" t="s">
        <v>186</v>
      </c>
      <c r="G53" s="94"/>
      <c r="L53" s="96"/>
    </row>
    <row r="54" spans="1:12" ht="15">
      <c r="A54" s="31"/>
      <c r="B54" s="200">
        <v>48</v>
      </c>
      <c r="C54" s="201" t="s">
        <v>312</v>
      </c>
      <c r="D54" s="202">
        <v>98</v>
      </c>
      <c r="E54" s="203"/>
      <c r="F54" s="204" t="s">
        <v>186</v>
      </c>
      <c r="G54" s="31"/>
      <c r="L54" s="96"/>
    </row>
    <row r="55" spans="1:12" ht="15">
      <c r="A55" s="31"/>
      <c r="B55" s="278">
        <v>49</v>
      </c>
      <c r="C55" s="201" t="s">
        <v>316</v>
      </c>
      <c r="D55" s="202">
        <v>510</v>
      </c>
      <c r="E55" s="203"/>
      <c r="F55" s="204" t="s">
        <v>185</v>
      </c>
      <c r="G55" s="31"/>
      <c r="L55" s="96"/>
    </row>
    <row r="56" spans="1:12" ht="15">
      <c r="A56" s="31"/>
      <c r="B56" s="200">
        <v>50</v>
      </c>
      <c r="C56" s="201" t="s">
        <v>317</v>
      </c>
      <c r="D56" s="202">
        <v>394</v>
      </c>
      <c r="E56" s="203"/>
      <c r="F56" s="204" t="s">
        <v>185</v>
      </c>
      <c r="G56" s="31"/>
    </row>
    <row r="57" spans="1:12" ht="15">
      <c r="A57" s="31"/>
      <c r="B57" s="278">
        <v>51</v>
      </c>
      <c r="C57" s="201" t="s">
        <v>325</v>
      </c>
      <c r="D57" s="202">
        <v>112</v>
      </c>
      <c r="E57" s="203"/>
      <c r="F57" s="204" t="s">
        <v>184</v>
      </c>
      <c r="G57" s="31"/>
    </row>
    <row r="58" spans="1:12" ht="15">
      <c r="A58" s="31"/>
      <c r="B58" s="200">
        <v>52</v>
      </c>
      <c r="C58" s="201" t="s">
        <v>385</v>
      </c>
      <c r="D58" s="202">
        <v>472</v>
      </c>
      <c r="E58" s="203"/>
      <c r="F58" s="204" t="s">
        <v>184</v>
      </c>
      <c r="G58" s="31"/>
    </row>
    <row r="59" spans="1:12" ht="15">
      <c r="A59" s="31"/>
      <c r="B59" s="278">
        <v>53</v>
      </c>
      <c r="C59" s="201" t="s">
        <v>207</v>
      </c>
      <c r="D59" s="202">
        <v>201</v>
      </c>
      <c r="E59" s="203"/>
      <c r="F59" s="204" t="s">
        <v>185</v>
      </c>
      <c r="G59" s="31"/>
    </row>
    <row r="60" spans="1:12" ht="15">
      <c r="A60" s="31"/>
      <c r="B60" s="200">
        <v>54</v>
      </c>
      <c r="C60" s="201" t="s">
        <v>212</v>
      </c>
      <c r="D60" s="202">
        <v>300</v>
      </c>
      <c r="E60" s="203"/>
      <c r="F60" s="204" t="s">
        <v>185</v>
      </c>
      <c r="G60" s="31"/>
    </row>
    <row r="61" spans="1:12" ht="15">
      <c r="A61" s="31"/>
      <c r="B61" s="278">
        <v>55</v>
      </c>
      <c r="C61" s="201" t="s">
        <v>277</v>
      </c>
      <c r="D61" s="202">
        <v>434</v>
      </c>
      <c r="E61" s="203"/>
      <c r="F61" s="204" t="s">
        <v>186</v>
      </c>
      <c r="G61" s="31"/>
    </row>
    <row r="62" spans="1:12" ht="15">
      <c r="A62" s="31"/>
      <c r="B62" s="200">
        <v>56</v>
      </c>
      <c r="C62" s="201" t="s">
        <v>220</v>
      </c>
      <c r="D62" s="202">
        <v>460</v>
      </c>
      <c r="E62" s="203"/>
      <c r="F62" s="204" t="s">
        <v>274</v>
      </c>
      <c r="G62" s="31"/>
    </row>
    <row r="63" spans="1:12" ht="15">
      <c r="A63" s="31"/>
      <c r="B63" s="278">
        <v>57</v>
      </c>
      <c r="C63" s="201" t="s">
        <v>180</v>
      </c>
      <c r="D63" s="202">
        <v>388</v>
      </c>
      <c r="E63" s="203"/>
      <c r="F63" s="204" t="s">
        <v>185</v>
      </c>
      <c r="G63" s="31"/>
    </row>
    <row r="64" spans="1:12" ht="15">
      <c r="A64" s="31"/>
      <c r="B64" s="200">
        <v>58</v>
      </c>
      <c r="C64" s="201" t="s">
        <v>164</v>
      </c>
      <c r="D64" s="202">
        <v>664</v>
      </c>
      <c r="E64" s="203"/>
      <c r="F64" s="204" t="s">
        <v>185</v>
      </c>
      <c r="G64" s="31"/>
      <c r="H64" s="432" t="s">
        <v>280</v>
      </c>
      <c r="I64" s="432" t="s">
        <v>204</v>
      </c>
      <c r="J64" s="432" t="s">
        <v>203</v>
      </c>
      <c r="K64" s="432" t="s">
        <v>33</v>
      </c>
    </row>
    <row r="65" spans="1:11" ht="15">
      <c r="A65" s="31"/>
      <c r="B65" s="278">
        <v>59</v>
      </c>
      <c r="C65" s="201" t="s">
        <v>163</v>
      </c>
      <c r="D65" s="202">
        <v>507</v>
      </c>
      <c r="E65" s="203"/>
      <c r="F65" s="204" t="s">
        <v>185</v>
      </c>
      <c r="G65" s="31"/>
      <c r="H65" s="283" t="s">
        <v>281</v>
      </c>
      <c r="I65" s="291">
        <v>7289</v>
      </c>
      <c r="J65" s="291">
        <v>317</v>
      </c>
      <c r="K65" s="285">
        <f>I65/$I$67</f>
        <v>0.17421544491981167</v>
      </c>
    </row>
    <row r="66" spans="1:11" ht="15">
      <c r="A66" s="31"/>
      <c r="B66" s="200">
        <v>60</v>
      </c>
      <c r="C66" s="201" t="s">
        <v>326</v>
      </c>
      <c r="D66" s="202">
        <v>956</v>
      </c>
      <c r="E66" s="203"/>
      <c r="F66" s="204" t="s">
        <v>185</v>
      </c>
      <c r="G66" s="31"/>
      <c r="H66" s="286" t="s">
        <v>282</v>
      </c>
      <c r="I66" s="287">
        <v>34550</v>
      </c>
      <c r="J66" s="287">
        <v>82</v>
      </c>
      <c r="K66" s="288">
        <f>I66/$I$67</f>
        <v>0.82578455508018833</v>
      </c>
    </row>
    <row r="67" spans="1:11" ht="15">
      <c r="A67" s="31"/>
      <c r="B67" s="278">
        <v>61</v>
      </c>
      <c r="C67" s="201" t="s">
        <v>327</v>
      </c>
      <c r="D67" s="202">
        <v>819</v>
      </c>
      <c r="E67" s="203"/>
      <c r="F67" s="204" t="s">
        <v>185</v>
      </c>
      <c r="G67" s="31"/>
      <c r="H67" s="429" t="s">
        <v>18</v>
      </c>
      <c r="I67" s="430">
        <f>SUM(I65:I66)</f>
        <v>41839</v>
      </c>
      <c r="J67" s="430">
        <f>SUM(J65:J66)</f>
        <v>399</v>
      </c>
      <c r="K67" s="431">
        <f>SUM(K65:K66)</f>
        <v>1</v>
      </c>
    </row>
    <row r="68" spans="1:11" ht="15">
      <c r="B68" s="200">
        <v>62</v>
      </c>
      <c r="C68" s="201" t="s">
        <v>237</v>
      </c>
      <c r="D68" s="202">
        <v>291</v>
      </c>
      <c r="E68" s="203"/>
      <c r="F68" s="204" t="s">
        <v>186</v>
      </c>
      <c r="G68" s="31"/>
    </row>
    <row r="69" spans="1:11" ht="15">
      <c r="B69" s="278">
        <v>63</v>
      </c>
      <c r="C69" s="201" t="s">
        <v>278</v>
      </c>
      <c r="D69" s="202">
        <v>412</v>
      </c>
      <c r="E69" s="203"/>
      <c r="F69" s="204" t="s">
        <v>185</v>
      </c>
      <c r="G69" s="31"/>
    </row>
    <row r="70" spans="1:11" ht="15">
      <c r="B70" s="200">
        <v>64</v>
      </c>
      <c r="C70" s="201" t="s">
        <v>355</v>
      </c>
      <c r="D70" s="202">
        <v>94</v>
      </c>
      <c r="E70" s="203"/>
      <c r="F70" s="204" t="s">
        <v>185</v>
      </c>
      <c r="G70" s="94"/>
    </row>
    <row r="71" spans="1:11" ht="15">
      <c r="B71" s="278">
        <v>65</v>
      </c>
      <c r="C71" s="201" t="s">
        <v>357</v>
      </c>
      <c r="D71" s="202">
        <v>196</v>
      </c>
      <c r="E71" s="203"/>
      <c r="F71" s="204" t="s">
        <v>185</v>
      </c>
      <c r="G71" s="94"/>
    </row>
    <row r="72" spans="1:11" ht="15">
      <c r="B72" s="200">
        <v>66</v>
      </c>
      <c r="C72" s="201" t="s">
        <v>199</v>
      </c>
      <c r="D72" s="202">
        <v>196</v>
      </c>
      <c r="E72" s="203"/>
      <c r="F72" s="204" t="s">
        <v>184</v>
      </c>
      <c r="G72" s="31"/>
    </row>
    <row r="73" spans="1:11" ht="15">
      <c r="B73" s="278">
        <v>67</v>
      </c>
      <c r="C73" s="201" t="s">
        <v>358</v>
      </c>
      <c r="D73" s="202">
        <v>513</v>
      </c>
      <c r="E73" s="203"/>
      <c r="F73" s="204" t="s">
        <v>186</v>
      </c>
      <c r="G73" s="31"/>
      <c r="H73" s="97"/>
    </row>
    <row r="74" spans="1:11" ht="15">
      <c r="B74" s="200">
        <v>68</v>
      </c>
      <c r="C74" s="201" t="s">
        <v>318</v>
      </c>
      <c r="D74" s="202">
        <v>130</v>
      </c>
      <c r="E74" s="203"/>
      <c r="F74" s="204" t="s">
        <v>185</v>
      </c>
      <c r="G74" s="31"/>
    </row>
    <row r="75" spans="1:11" ht="15">
      <c r="B75" s="278">
        <v>69</v>
      </c>
      <c r="C75" s="201" t="s">
        <v>255</v>
      </c>
      <c r="D75" s="202">
        <v>540</v>
      </c>
      <c r="E75" s="203"/>
      <c r="F75" s="204" t="s">
        <v>185</v>
      </c>
      <c r="G75" s="31"/>
    </row>
    <row r="76" spans="1:11" ht="15">
      <c r="B76" s="200">
        <v>70</v>
      </c>
      <c r="C76" s="201" t="s">
        <v>205</v>
      </c>
      <c r="D76" s="202">
        <v>335</v>
      </c>
      <c r="E76" s="203"/>
      <c r="F76" s="204" t="s">
        <v>185</v>
      </c>
      <c r="G76" s="31"/>
    </row>
    <row r="77" spans="1:11" ht="15">
      <c r="B77" s="278">
        <v>71</v>
      </c>
      <c r="C77" s="279" t="s">
        <v>206</v>
      </c>
      <c r="D77" s="280">
        <v>604</v>
      </c>
      <c r="E77" s="281"/>
      <c r="F77" s="282" t="s">
        <v>184</v>
      </c>
      <c r="G77" s="31"/>
    </row>
    <row r="78" spans="1:11" ht="15.75">
      <c r="B78" s="434"/>
      <c r="C78" s="435" t="s">
        <v>254</v>
      </c>
      <c r="D78" s="436">
        <f>SUM(D7:D77)</f>
        <v>30992</v>
      </c>
      <c r="E78" s="437"/>
      <c r="F78" s="438"/>
      <c r="G78" s="31"/>
    </row>
    <row r="79" spans="1:11">
      <c r="G79" s="31"/>
    </row>
    <row r="81" spans="3:7">
      <c r="G81" s="31"/>
    </row>
    <row r="90" spans="3:7">
      <c r="C90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3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H25" sqref="H25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77" t="s">
        <v>193</v>
      </c>
      <c r="C6" s="577"/>
      <c r="D6" s="577"/>
      <c r="E6" s="577"/>
      <c r="F6" s="577"/>
      <c r="G6" s="577"/>
    </row>
    <row r="7" spans="1:8" ht="18.75">
      <c r="B7" s="577" t="s">
        <v>200</v>
      </c>
      <c r="C7" s="577"/>
      <c r="D7" s="577"/>
      <c r="E7" s="577"/>
      <c r="F7" s="577"/>
      <c r="G7" s="577"/>
    </row>
    <row r="8" spans="1:8" ht="18.75">
      <c r="B8" s="577" t="s">
        <v>428</v>
      </c>
      <c r="C8" s="577"/>
      <c r="D8" s="577"/>
      <c r="E8" s="577"/>
      <c r="F8" s="577"/>
      <c r="G8" s="577"/>
    </row>
    <row r="9" spans="1:8" ht="4.5" customHeight="1">
      <c r="B9" s="578"/>
      <c r="C9" s="578"/>
      <c r="D9" s="578"/>
      <c r="E9" s="578"/>
      <c r="F9" s="578"/>
    </row>
    <row r="10" spans="1:8" ht="15.75">
      <c r="A10" s="31"/>
      <c r="B10" s="439" t="s">
        <v>201</v>
      </c>
      <c r="C10" s="439" t="s">
        <v>165</v>
      </c>
      <c r="D10" s="439" t="s">
        <v>33</v>
      </c>
      <c r="E10" s="439" t="s">
        <v>17</v>
      </c>
      <c r="F10" s="439" t="s">
        <v>33</v>
      </c>
      <c r="G10" s="31"/>
    </row>
    <row r="11" spans="1:8" ht="15.75">
      <c r="B11" s="213" t="s">
        <v>166</v>
      </c>
      <c r="C11" s="214">
        <v>24</v>
      </c>
      <c r="D11" s="215">
        <f>C11/$C$29</f>
        <v>6.0150375939849621E-2</v>
      </c>
      <c r="E11" s="226">
        <v>4001</v>
      </c>
      <c r="F11" s="215">
        <f>E11/$E$29</f>
        <v>9.5628480604220939E-2</v>
      </c>
      <c r="H11" s="99"/>
    </row>
    <row r="12" spans="1:8" ht="15.75">
      <c r="B12" s="213" t="s">
        <v>189</v>
      </c>
      <c r="C12" s="214">
        <v>2</v>
      </c>
      <c r="D12" s="215">
        <f t="shared" ref="D12:D28" si="0">C12/$C$29</f>
        <v>5.0125313283208017E-3</v>
      </c>
      <c r="E12" s="227">
        <v>49</v>
      </c>
      <c r="F12" s="215">
        <f t="shared" ref="F12:F28" si="1">E12/$E$29</f>
        <v>1.1711560983771122E-3</v>
      </c>
      <c r="H12" s="99"/>
    </row>
    <row r="13" spans="1:8" ht="15.75">
      <c r="A13" s="31"/>
      <c r="B13" s="213" t="s">
        <v>177</v>
      </c>
      <c r="C13" s="214">
        <v>9</v>
      </c>
      <c r="D13" s="215">
        <f t="shared" si="0"/>
        <v>2.2556390977443608E-2</v>
      </c>
      <c r="E13" s="227">
        <v>2936</v>
      </c>
      <c r="F13" s="215">
        <f t="shared" si="1"/>
        <v>7.0173761323167383E-2</v>
      </c>
      <c r="H13" s="99"/>
    </row>
    <row r="14" spans="1:8" ht="15.75">
      <c r="A14" s="31"/>
      <c r="B14" s="213" t="s">
        <v>167</v>
      </c>
      <c r="C14" s="214">
        <v>1</v>
      </c>
      <c r="D14" s="215">
        <f t="shared" si="0"/>
        <v>2.5062656641604009E-3</v>
      </c>
      <c r="E14" s="227">
        <v>20</v>
      </c>
      <c r="F14" s="215">
        <f t="shared" si="1"/>
        <v>4.7802289729678054E-4</v>
      </c>
      <c r="H14" s="99"/>
    </row>
    <row r="15" spans="1:8" ht="15.75">
      <c r="A15" s="31"/>
      <c r="B15" s="213" t="s">
        <v>168</v>
      </c>
      <c r="C15" s="214">
        <v>169</v>
      </c>
      <c r="D15" s="215">
        <f t="shared" si="0"/>
        <v>0.42355889724310775</v>
      </c>
      <c r="E15" s="227">
        <v>8013</v>
      </c>
      <c r="F15" s="215">
        <f t="shared" si="1"/>
        <v>0.19151987380195512</v>
      </c>
      <c r="H15" s="99"/>
    </row>
    <row r="16" spans="1:8" ht="15.75">
      <c r="A16" s="31"/>
      <c r="B16" s="213" t="s">
        <v>174</v>
      </c>
      <c r="C16" s="214">
        <v>1</v>
      </c>
      <c r="D16" s="215">
        <f t="shared" si="0"/>
        <v>2.5062656641604009E-3</v>
      </c>
      <c r="E16" s="227">
        <v>540</v>
      </c>
      <c r="F16" s="215">
        <f t="shared" si="1"/>
        <v>1.2906618227013073E-2</v>
      </c>
      <c r="H16" s="99"/>
    </row>
    <row r="17" spans="1:8" ht="15.75">
      <c r="A17" s="31"/>
      <c r="B17" s="213" t="s">
        <v>175</v>
      </c>
      <c r="C17" s="214">
        <v>12</v>
      </c>
      <c r="D17" s="215">
        <f t="shared" si="0"/>
        <v>3.007518796992481E-2</v>
      </c>
      <c r="E17" s="227">
        <v>3857</v>
      </c>
      <c r="F17" s="215">
        <f t="shared" si="1"/>
        <v>9.2186715743684117E-2</v>
      </c>
      <c r="H17" s="99"/>
    </row>
    <row r="18" spans="1:8" ht="15.75">
      <c r="A18" s="31"/>
      <c r="B18" s="213" t="s">
        <v>176</v>
      </c>
      <c r="C18" s="214">
        <v>21</v>
      </c>
      <c r="D18" s="215">
        <f t="shared" si="0"/>
        <v>5.2631578947368418E-2</v>
      </c>
      <c r="E18" s="227">
        <v>6012</v>
      </c>
      <c r="F18" s="215">
        <f t="shared" si="1"/>
        <v>0.14369368292741222</v>
      </c>
      <c r="H18" s="99"/>
    </row>
    <row r="19" spans="1:8" ht="15.75">
      <c r="A19" s="31"/>
      <c r="B19" s="213" t="s">
        <v>169</v>
      </c>
      <c r="C19" s="214">
        <v>14</v>
      </c>
      <c r="D19" s="215">
        <f t="shared" si="0"/>
        <v>3.5087719298245612E-2</v>
      </c>
      <c r="E19" s="227">
        <v>5238</v>
      </c>
      <c r="F19" s="215">
        <f t="shared" si="1"/>
        <v>0.12519419680202681</v>
      </c>
      <c r="H19" s="99"/>
    </row>
    <row r="20" spans="1:8" ht="15.75">
      <c r="B20" s="213" t="s">
        <v>210</v>
      </c>
      <c r="C20" s="214">
        <v>6</v>
      </c>
      <c r="D20" s="215">
        <f t="shared" si="0"/>
        <v>1.5037593984962405E-2</v>
      </c>
      <c r="E20" s="227">
        <v>59</v>
      </c>
      <c r="F20" s="215">
        <f t="shared" si="1"/>
        <v>1.4101675470255025E-3</v>
      </c>
      <c r="H20" s="99"/>
    </row>
    <row r="21" spans="1:8" ht="15.75">
      <c r="B21" s="213" t="s">
        <v>188</v>
      </c>
      <c r="C21" s="214">
        <v>15</v>
      </c>
      <c r="D21" s="215">
        <f t="shared" si="0"/>
        <v>3.7593984962406013E-2</v>
      </c>
      <c r="E21" s="227">
        <v>4668</v>
      </c>
      <c r="F21" s="215">
        <f t="shared" si="1"/>
        <v>0.11157054422906858</v>
      </c>
      <c r="H21" s="99"/>
    </row>
    <row r="22" spans="1:8" ht="15.75">
      <c r="B22" s="213" t="s">
        <v>179</v>
      </c>
      <c r="C22" s="214">
        <v>1</v>
      </c>
      <c r="D22" s="215">
        <f t="shared" si="0"/>
        <v>2.5062656641604009E-3</v>
      </c>
      <c r="E22" s="227">
        <v>680</v>
      </c>
      <c r="F22" s="215">
        <f t="shared" si="1"/>
        <v>1.6252778508090537E-2</v>
      </c>
      <c r="H22" s="99"/>
    </row>
    <row r="23" spans="1:8" ht="15.75">
      <c r="A23" s="31"/>
      <c r="B23" s="213" t="s">
        <v>170</v>
      </c>
      <c r="C23" s="214">
        <v>8</v>
      </c>
      <c r="D23" s="215">
        <f t="shared" si="0"/>
        <v>2.0050125313283207E-2</v>
      </c>
      <c r="E23" s="227">
        <v>2176</v>
      </c>
      <c r="F23" s="215">
        <f t="shared" si="1"/>
        <v>5.2008891225889718E-2</v>
      </c>
      <c r="H23" s="99"/>
    </row>
    <row r="24" spans="1:8" ht="15.75">
      <c r="B24" s="213" t="s">
        <v>209</v>
      </c>
      <c r="C24" s="214">
        <v>5</v>
      </c>
      <c r="D24" s="215">
        <f t="shared" si="0"/>
        <v>1.2531328320802004E-2</v>
      </c>
      <c r="E24" s="227">
        <v>76</v>
      </c>
      <c r="F24" s="215">
        <f t="shared" si="1"/>
        <v>1.816487009727766E-3</v>
      </c>
      <c r="H24" s="99"/>
    </row>
    <row r="25" spans="1:8" ht="15.75">
      <c r="B25" s="213" t="s">
        <v>187</v>
      </c>
      <c r="C25" s="214">
        <v>4</v>
      </c>
      <c r="D25" s="215">
        <f t="shared" si="0"/>
        <v>1.0025062656641603E-2</v>
      </c>
      <c r="E25" s="227">
        <v>140</v>
      </c>
      <c r="F25" s="215">
        <f t="shared" si="1"/>
        <v>3.3461602810774638E-3</v>
      </c>
      <c r="H25" s="99"/>
    </row>
    <row r="26" spans="1:8" ht="15.75">
      <c r="B26" s="213" t="s">
        <v>171</v>
      </c>
      <c r="C26" s="214">
        <v>102</v>
      </c>
      <c r="D26" s="215">
        <f t="shared" si="0"/>
        <v>0.25563909774436089</v>
      </c>
      <c r="E26" s="227">
        <v>2154</v>
      </c>
      <c r="F26" s="215">
        <f t="shared" si="1"/>
        <v>5.1483066038863261E-2</v>
      </c>
      <c r="H26" s="99"/>
    </row>
    <row r="27" spans="1:8" ht="15.75">
      <c r="A27" s="31"/>
      <c r="B27" s="213" t="s">
        <v>190</v>
      </c>
      <c r="C27" s="214">
        <v>1</v>
      </c>
      <c r="D27" s="215">
        <f t="shared" si="0"/>
        <v>2.5062656641604009E-3</v>
      </c>
      <c r="E27" s="227">
        <v>751</v>
      </c>
      <c r="F27" s="215">
        <f t="shared" si="1"/>
        <v>1.794975979349411E-2</v>
      </c>
      <c r="H27" s="99"/>
    </row>
    <row r="28" spans="1:8" ht="15.75">
      <c r="B28" s="213" t="s">
        <v>172</v>
      </c>
      <c r="C28" s="214">
        <v>4</v>
      </c>
      <c r="D28" s="215">
        <f t="shared" si="0"/>
        <v>1.0025062656641603E-2</v>
      </c>
      <c r="E28" s="228">
        <v>469</v>
      </c>
      <c r="F28" s="215">
        <f t="shared" si="1"/>
        <v>1.1209636941609502E-2</v>
      </c>
      <c r="H28" s="99"/>
    </row>
    <row r="29" spans="1:8" ht="15.75">
      <c r="A29" s="98"/>
      <c r="B29" s="440" t="s">
        <v>6</v>
      </c>
      <c r="C29" s="441">
        <f>SUM(C11:C28)</f>
        <v>399</v>
      </c>
      <c r="D29" s="442">
        <f>SUM(D11:D28)</f>
        <v>0.99999999999999978</v>
      </c>
      <c r="E29" s="443">
        <f>SUM(E11:E28)</f>
        <v>41839</v>
      </c>
      <c r="F29" s="442">
        <f>SUM(F11:F28)</f>
        <v>0.99999999999999989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386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workbookViewId="0">
      <selection activeCell="I32" sqref="I32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8" ht="18.75">
      <c r="A1" s="486" t="s">
        <v>154</v>
      </c>
      <c r="B1" s="486"/>
      <c r="C1" s="486"/>
      <c r="D1" s="486"/>
      <c r="E1" s="486"/>
      <c r="F1" s="486"/>
      <c r="G1" s="486"/>
    </row>
    <row r="2" spans="1:8" ht="18.75">
      <c r="A2" s="487" t="s">
        <v>42</v>
      </c>
      <c r="B2" s="487"/>
      <c r="C2" s="487"/>
      <c r="D2" s="487"/>
      <c r="E2" s="487"/>
      <c r="F2" s="487"/>
      <c r="G2" s="487"/>
    </row>
    <row r="3" spans="1:8" ht="15.75">
      <c r="A3" s="488" t="s">
        <v>410</v>
      </c>
      <c r="B3" s="488"/>
      <c r="C3" s="488"/>
      <c r="D3" s="488"/>
      <c r="E3" s="488"/>
      <c r="F3" s="488"/>
      <c r="G3" s="488"/>
    </row>
    <row r="4" spans="1:8" ht="8.25" customHeight="1"/>
    <row r="5" spans="1:8" ht="15.75">
      <c r="A5" s="123"/>
      <c r="B5" s="368"/>
      <c r="C5" s="491" t="s">
        <v>411</v>
      </c>
      <c r="D5" s="491"/>
      <c r="E5" s="491" t="s">
        <v>159</v>
      </c>
      <c r="F5" s="492"/>
    </row>
    <row r="6" spans="1:8" ht="15.75">
      <c r="A6" s="123"/>
      <c r="B6" s="369" t="s">
        <v>49</v>
      </c>
      <c r="C6" s="468">
        <v>2014</v>
      </c>
      <c r="D6" s="468">
        <v>2015</v>
      </c>
      <c r="E6" s="467" t="s">
        <v>48</v>
      </c>
      <c r="F6" s="469" t="s">
        <v>33</v>
      </c>
    </row>
    <row r="7" spans="1:8" ht="6" customHeight="1"/>
    <row r="8" spans="1:8">
      <c r="B8" s="170" t="s">
        <v>0</v>
      </c>
      <c r="C8" s="171"/>
      <c r="D8" s="171"/>
      <c r="E8" s="171"/>
      <c r="F8" s="172"/>
    </row>
    <row r="9" spans="1:8">
      <c r="B9" s="173" t="s">
        <v>1</v>
      </c>
      <c r="C9" s="174">
        <v>41295</v>
      </c>
      <c r="D9" s="174">
        <v>41839</v>
      </c>
      <c r="E9" s="175">
        <f>D9-C9</f>
        <v>544</v>
      </c>
      <c r="F9" s="176">
        <f>(D9/C9)-100%</f>
        <v>1.3173507688582164E-2</v>
      </c>
    </row>
    <row r="10" spans="1:8" ht="7.5" customHeight="1"/>
    <row r="11" spans="1:8">
      <c r="B11" s="177" t="s">
        <v>2</v>
      </c>
      <c r="C11" s="178">
        <v>12332970</v>
      </c>
      <c r="D11" s="581">
        <v>12727196</v>
      </c>
      <c r="E11" s="178">
        <f>D11-C11</f>
        <v>394226</v>
      </c>
      <c r="F11" s="179">
        <f>(D11/C11)-100%</f>
        <v>3.196521194813573E-2</v>
      </c>
    </row>
    <row r="12" spans="1:8">
      <c r="B12" s="180" t="s">
        <v>3</v>
      </c>
      <c r="C12" s="107">
        <v>10010794</v>
      </c>
      <c r="D12" s="446">
        <v>10569398</v>
      </c>
      <c r="E12" s="107">
        <f>D12-C12</f>
        <v>558604</v>
      </c>
      <c r="F12" s="181">
        <f>(D12/C12)-100%</f>
        <v>5.5800169297260505E-2</v>
      </c>
    </row>
    <row r="13" spans="1:8">
      <c r="B13" s="173" t="s">
        <v>4</v>
      </c>
      <c r="C13" s="183">
        <v>0.81170991253526115</v>
      </c>
      <c r="D13" s="183">
        <f>D12/D11</f>
        <v>0.83045770647360184</v>
      </c>
      <c r="E13" s="182">
        <f>D13-C13</f>
        <v>1.8747793938340696E-2</v>
      </c>
      <c r="F13" s="176"/>
      <c r="H13" s="16"/>
    </row>
    <row r="14" spans="1:8" ht="9" customHeight="1"/>
    <row r="15" spans="1:8" ht="20.25" customHeight="1">
      <c r="B15" s="184" t="s">
        <v>5</v>
      </c>
      <c r="C15" s="185">
        <v>0.83919999999999995</v>
      </c>
      <c r="D15" s="185">
        <v>0.8468</v>
      </c>
      <c r="E15" s="186">
        <f>D15-C15</f>
        <v>7.6000000000000512E-3</v>
      </c>
      <c r="F15" s="16"/>
    </row>
    <row r="16" spans="1:8" ht="8.25" customHeight="1"/>
    <row r="17" spans="2:7">
      <c r="B17" s="170" t="s">
        <v>14</v>
      </c>
      <c r="C17" s="171"/>
      <c r="D17" s="171"/>
      <c r="E17" s="172"/>
      <c r="F17" s="15" t="s">
        <v>142</v>
      </c>
      <c r="G17" s="15" t="s">
        <v>141</v>
      </c>
    </row>
    <row r="18" spans="2:7">
      <c r="B18" s="180" t="s">
        <v>13</v>
      </c>
      <c r="C18" s="104">
        <v>5.93</v>
      </c>
      <c r="D18" s="104">
        <v>5.93</v>
      </c>
      <c r="E18" s="187">
        <f>D18-C18</f>
        <v>0</v>
      </c>
      <c r="F18" s="16"/>
    </row>
    <row r="19" spans="2:7">
      <c r="B19" s="180" t="s">
        <v>15</v>
      </c>
      <c r="C19" s="105">
        <v>3.33</v>
      </c>
      <c r="D19" s="105">
        <v>3.68</v>
      </c>
      <c r="E19" s="187">
        <f>D19-C19</f>
        <v>0.35000000000000009</v>
      </c>
      <c r="F19" s="16"/>
    </row>
    <row r="20" spans="2:7">
      <c r="B20" s="173" t="s">
        <v>16</v>
      </c>
      <c r="C20" s="188">
        <v>6.77</v>
      </c>
      <c r="D20" s="188">
        <v>6.67</v>
      </c>
      <c r="E20" s="189">
        <f>D20-C20</f>
        <v>-9.9999999999999645E-2</v>
      </c>
      <c r="F20" s="16"/>
    </row>
    <row r="22" spans="2:7">
      <c r="B22" s="190" t="s">
        <v>50</v>
      </c>
      <c r="C22" s="350">
        <v>2870.91</v>
      </c>
      <c r="D22" s="473">
        <v>3740.86</v>
      </c>
      <c r="E22" s="192">
        <f>D22-C22</f>
        <v>869.95000000000027</v>
      </c>
      <c r="F22" s="186">
        <f>(D22/C22)-100%</f>
        <v>0.30302238663002323</v>
      </c>
    </row>
    <row r="24" spans="2:7">
      <c r="B24" s="170" t="s">
        <v>35</v>
      </c>
      <c r="C24" s="243">
        <v>2014</v>
      </c>
      <c r="D24" s="243">
        <v>2015</v>
      </c>
      <c r="E24" s="171"/>
      <c r="F24" s="172"/>
    </row>
    <row r="25" spans="2:7">
      <c r="B25" s="180" t="s">
        <v>6</v>
      </c>
      <c r="C25" s="106">
        <v>3651247</v>
      </c>
      <c r="D25" s="445">
        <v>3907562</v>
      </c>
      <c r="E25" s="107">
        <f>D25-C25</f>
        <v>256315</v>
      </c>
      <c r="F25" s="181">
        <f>(D25/C25)-100%</f>
        <v>7.019930451158185E-2</v>
      </c>
    </row>
    <row r="26" spans="2:7">
      <c r="B26" s="180" t="s">
        <v>7</v>
      </c>
      <c r="C26" s="107">
        <v>716374</v>
      </c>
      <c r="D26" s="446">
        <v>714038</v>
      </c>
      <c r="E26" s="107">
        <f>D26-C26</f>
        <v>-2336</v>
      </c>
      <c r="F26" s="181">
        <f>(D26/C26)-100%</f>
        <v>-3.260866530611084E-3</v>
      </c>
      <c r="G26" s="17"/>
    </row>
    <row r="27" spans="2:7">
      <c r="B27" s="173" t="s">
        <v>8</v>
      </c>
      <c r="C27" s="175">
        <v>2934873</v>
      </c>
      <c r="D27" s="447">
        <v>3193524</v>
      </c>
      <c r="E27" s="175">
        <f>D27-C27</f>
        <v>258651</v>
      </c>
      <c r="F27" s="176">
        <f>(D27/C27)-100%</f>
        <v>8.8130218922590542E-2</v>
      </c>
      <c r="G27" s="17"/>
    </row>
    <row r="29" spans="2:7">
      <c r="B29" s="194" t="s">
        <v>36</v>
      </c>
      <c r="C29" s="243">
        <v>2014</v>
      </c>
      <c r="D29" s="245"/>
      <c r="E29" s="243">
        <v>2015</v>
      </c>
      <c r="F29" s="195"/>
      <c r="G29" s="18"/>
    </row>
    <row r="30" spans="2:7">
      <c r="B30" s="180" t="s">
        <v>9</v>
      </c>
      <c r="C30" s="107">
        <v>828624</v>
      </c>
      <c r="D30" s="108">
        <f>C30/$C$35</f>
        <v>0.28233725956796085</v>
      </c>
      <c r="E30" s="446">
        <v>765033</v>
      </c>
      <c r="F30" s="181">
        <f>E30/$E$35</f>
        <v>0.23955761722786489</v>
      </c>
      <c r="G30" s="19"/>
    </row>
    <row r="31" spans="2:7">
      <c r="B31" s="180" t="s">
        <v>11</v>
      </c>
      <c r="C31" s="107">
        <v>1291159</v>
      </c>
      <c r="D31" s="108">
        <f>C31/$C$35</f>
        <v>0.43993692401681433</v>
      </c>
      <c r="E31" s="446">
        <v>1492618</v>
      </c>
      <c r="F31" s="181">
        <f>E31/$E$35</f>
        <v>0.46738900349582468</v>
      </c>
      <c r="G31" s="19"/>
    </row>
    <row r="32" spans="2:7">
      <c r="B32" s="180" t="s">
        <v>153</v>
      </c>
      <c r="C32" s="107">
        <v>573086</v>
      </c>
      <c r="D32" s="108">
        <f>C32/$C$35</f>
        <v>0.19526773390194396</v>
      </c>
      <c r="E32" s="446">
        <v>602437</v>
      </c>
      <c r="F32" s="181">
        <f>E32/$E$35</f>
        <v>0.18864332943795006</v>
      </c>
      <c r="G32" s="19"/>
    </row>
    <row r="33" spans="2:7">
      <c r="B33" s="180" t="s">
        <v>10</v>
      </c>
      <c r="C33" s="107">
        <v>208653</v>
      </c>
      <c r="D33" s="108">
        <f>C33/$C$35</f>
        <v>7.1094388070625208E-2</v>
      </c>
      <c r="E33" s="446">
        <v>281348</v>
      </c>
      <c r="F33" s="181">
        <f>E33/$E$35</f>
        <v>8.8099541447003368E-2</v>
      </c>
      <c r="G33" s="19"/>
    </row>
    <row r="34" spans="2:7">
      <c r="B34" s="180" t="s">
        <v>12</v>
      </c>
      <c r="C34" s="107">
        <v>33351</v>
      </c>
      <c r="D34" s="108">
        <f>C34/$C$35</f>
        <v>1.1363694442655611E-2</v>
      </c>
      <c r="E34" s="446">
        <v>52088</v>
      </c>
      <c r="F34" s="181">
        <f>E34/$E$35</f>
        <v>1.6310508391357007E-2</v>
      </c>
      <c r="G34" s="19"/>
    </row>
    <row r="35" spans="2:7">
      <c r="B35" s="173"/>
      <c r="C35" s="174">
        <f>SUM(C30:C34)</f>
        <v>2934873</v>
      </c>
      <c r="D35" s="182">
        <f>SUM(D30:D34)</f>
        <v>1</v>
      </c>
      <c r="E35" s="449">
        <f>SUM(E30:E34)</f>
        <v>3193524</v>
      </c>
      <c r="F35" s="176">
        <f>SUM(F30:F34)</f>
        <v>1</v>
      </c>
      <c r="G35" s="20"/>
    </row>
    <row r="37" spans="2:7">
      <c r="B37" s="196" t="s">
        <v>155</v>
      </c>
      <c r="C37" s="243">
        <v>2014</v>
      </c>
      <c r="D37" s="243">
        <v>2015</v>
      </c>
      <c r="E37" s="171"/>
      <c r="F37" s="172"/>
    </row>
    <row r="38" spans="2:7">
      <c r="B38" s="180" t="s">
        <v>6</v>
      </c>
      <c r="C38" s="106">
        <v>10010794</v>
      </c>
      <c r="D38" s="445">
        <v>10569398</v>
      </c>
      <c r="E38" s="446">
        <f>D38-C38</f>
        <v>558604</v>
      </c>
      <c r="F38" s="450">
        <f>(D38/C38)-100%</f>
        <v>5.5800169297260505E-2</v>
      </c>
      <c r="G38" s="451"/>
    </row>
    <row r="39" spans="2:7">
      <c r="B39" s="180" t="s">
        <v>7</v>
      </c>
      <c r="C39" s="107">
        <v>994042</v>
      </c>
      <c r="D39" s="446">
        <v>1084902</v>
      </c>
      <c r="E39" s="446">
        <f>D39-C39</f>
        <v>90860</v>
      </c>
      <c r="F39" s="450">
        <f>(D39/C39)-100%</f>
        <v>9.140458853851241E-2</v>
      </c>
      <c r="G39" s="451"/>
    </row>
    <row r="40" spans="2:7">
      <c r="B40" s="173" t="s">
        <v>283</v>
      </c>
      <c r="C40" s="175">
        <v>9016752</v>
      </c>
      <c r="D40" s="447">
        <v>9484496</v>
      </c>
      <c r="E40" s="447">
        <f>D40-C40</f>
        <v>467744</v>
      </c>
      <c r="F40" s="452">
        <f>(D40/C40)-100%</f>
        <v>5.1874998890953261E-2</v>
      </c>
      <c r="G40" s="453"/>
    </row>
    <row r="41" spans="2:7">
      <c r="D41" s="451"/>
      <c r="E41" s="451"/>
      <c r="F41" s="451"/>
      <c r="G41" s="451"/>
    </row>
    <row r="42" spans="2:7">
      <c r="B42" s="196" t="s">
        <v>217</v>
      </c>
      <c r="C42" s="243">
        <v>2014</v>
      </c>
      <c r="D42" s="454"/>
      <c r="E42" s="455">
        <v>2015</v>
      </c>
      <c r="F42" s="456"/>
      <c r="G42" s="457"/>
    </row>
    <row r="43" spans="2:7">
      <c r="B43" s="180" t="s">
        <v>264</v>
      </c>
      <c r="C43" s="107">
        <v>3391032</v>
      </c>
      <c r="D43" s="458">
        <f>C43/$C$48</f>
        <v>0.37608132063519101</v>
      </c>
      <c r="E43" s="446">
        <v>3092776</v>
      </c>
      <c r="F43" s="459">
        <f>E43/$E$48</f>
        <v>0.3260875432917047</v>
      </c>
      <c r="G43" s="460"/>
    </row>
    <row r="44" spans="2:7">
      <c r="B44" s="180" t="s">
        <v>11</v>
      </c>
      <c r="C44" s="107">
        <v>3030429</v>
      </c>
      <c r="D44" s="458">
        <f>C44/$C$48</f>
        <v>0.33608876012116112</v>
      </c>
      <c r="E44" s="446">
        <v>3396154</v>
      </c>
      <c r="F44" s="459">
        <f>E44/$E$48</f>
        <v>0.35807427194866231</v>
      </c>
      <c r="G44" s="460"/>
    </row>
    <row r="45" spans="2:7">
      <c r="B45" s="180" t="s">
        <v>153</v>
      </c>
      <c r="C45" s="107">
        <v>1176093</v>
      </c>
      <c r="D45" s="458">
        <f>C45/$C$48</f>
        <v>0.13043421844140773</v>
      </c>
      <c r="E45" s="446">
        <v>1803198</v>
      </c>
      <c r="F45" s="459">
        <f>E45/$E$48</f>
        <v>0.19012059259659131</v>
      </c>
      <c r="G45" s="460"/>
    </row>
    <row r="46" spans="2:7">
      <c r="B46" s="180" t="s">
        <v>265</v>
      </c>
      <c r="C46" s="107">
        <v>468386</v>
      </c>
      <c r="D46" s="458">
        <f>C46/$C$48</f>
        <v>5.1946199695855004E-2</v>
      </c>
      <c r="E46" s="446">
        <v>690273</v>
      </c>
      <c r="F46" s="459">
        <f>E46/$E$48</f>
        <v>7.2779091266420487E-2</v>
      </c>
      <c r="G46" s="460"/>
    </row>
    <row r="47" spans="2:7">
      <c r="B47" s="198" t="s">
        <v>12</v>
      </c>
      <c r="C47" s="107">
        <v>950812</v>
      </c>
      <c r="D47" s="461">
        <f>C47/$C$48</f>
        <v>0.1054495011063851</v>
      </c>
      <c r="E47" s="446">
        <v>502095</v>
      </c>
      <c r="F47" s="459">
        <f>E47/$E$48</f>
        <v>5.293850089662118E-2</v>
      </c>
      <c r="G47" s="460"/>
    </row>
    <row r="48" spans="2:7">
      <c r="B48" s="199"/>
      <c r="C48" s="174">
        <f>SUM(C43:C47)</f>
        <v>9016752</v>
      </c>
      <c r="D48" s="462">
        <f>SUM(D43:D47)</f>
        <v>0.99999999999999989</v>
      </c>
      <c r="E48" s="449">
        <f>SUM(E43:E47)</f>
        <v>9484496</v>
      </c>
      <c r="F48" s="452">
        <f>SUM(F43:F47)</f>
        <v>1</v>
      </c>
      <c r="G48" s="463"/>
    </row>
    <row r="50" spans="2:6">
      <c r="B50" s="483"/>
      <c r="C50" s="484"/>
      <c r="D50" s="484"/>
      <c r="E50" s="484"/>
      <c r="F50" s="485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89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showGridLines="0" topLeftCell="A10" workbookViewId="0">
      <selection activeCell="P22" sqref="P22"/>
    </sheetView>
  </sheetViews>
  <sheetFormatPr baseColWidth="10" defaultRowHeight="12.75"/>
  <cols>
    <col min="1" max="1" width="1.2851562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140625" style="7" customWidth="1"/>
    <col min="8" max="8" width="8.42578125" style="7" bestFit="1" customWidth="1"/>
    <col min="9" max="10" width="7.7109375" style="7" bestFit="1" customWidth="1"/>
    <col min="11" max="11" width="8.140625" style="7" customWidth="1"/>
    <col min="12" max="16" width="9.140625" style="7" bestFit="1" customWidth="1"/>
    <col min="17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364</v>
      </c>
      <c r="L4" s="30"/>
      <c r="M4" s="30"/>
      <c r="N4" s="30"/>
      <c r="O4" s="30"/>
      <c r="P4" s="30"/>
      <c r="Q4" s="30"/>
      <c r="R4" s="30"/>
      <c r="S4" s="241"/>
    </row>
    <row r="5" spans="2:20" ht="18.75">
      <c r="B5" s="24"/>
      <c r="C5" s="5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1"/>
      <c r="S5" s="241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93" t="s">
        <v>61</v>
      </c>
      <c r="C8" s="495" t="s">
        <v>387</v>
      </c>
      <c r="D8" s="495"/>
      <c r="E8" s="495"/>
      <c r="F8" s="495"/>
      <c r="G8" s="495"/>
      <c r="H8" s="495" t="s">
        <v>162</v>
      </c>
      <c r="I8" s="495"/>
      <c r="J8" s="495"/>
      <c r="K8" s="495"/>
      <c r="L8" s="495" t="s">
        <v>161</v>
      </c>
      <c r="M8" s="495"/>
      <c r="N8" s="495"/>
      <c r="O8" s="495"/>
      <c r="P8" s="495"/>
      <c r="Q8" s="495" t="s">
        <v>162</v>
      </c>
      <c r="R8" s="495"/>
      <c r="S8" s="495"/>
      <c r="T8" s="495"/>
    </row>
    <row r="9" spans="2:20" s="23" customFormat="1" ht="15">
      <c r="B9" s="494"/>
      <c r="C9" s="371">
        <v>2011</v>
      </c>
      <c r="D9" s="371">
        <v>2012</v>
      </c>
      <c r="E9" s="371">
        <v>2013</v>
      </c>
      <c r="F9" s="371">
        <v>2014</v>
      </c>
      <c r="G9" s="371">
        <v>2015</v>
      </c>
      <c r="H9" s="371" t="s">
        <v>360</v>
      </c>
      <c r="I9" s="371" t="s">
        <v>361</v>
      </c>
      <c r="J9" s="371" t="s">
        <v>362</v>
      </c>
      <c r="K9" s="371" t="s">
        <v>363</v>
      </c>
      <c r="L9" s="371">
        <v>2011</v>
      </c>
      <c r="M9" s="371">
        <v>2012</v>
      </c>
      <c r="N9" s="371">
        <v>2013</v>
      </c>
      <c r="O9" s="371">
        <v>2014</v>
      </c>
      <c r="P9" s="371">
        <v>2015</v>
      </c>
      <c r="Q9" s="371" t="s">
        <v>360</v>
      </c>
      <c r="R9" s="371" t="s">
        <v>361</v>
      </c>
      <c r="S9" s="371" t="s">
        <v>362</v>
      </c>
      <c r="T9" s="371" t="s">
        <v>363</v>
      </c>
    </row>
    <row r="10" spans="2:20" ht="15">
      <c r="B10" s="246" t="s">
        <v>224</v>
      </c>
      <c r="C10" s="137">
        <v>0.79779999999999995</v>
      </c>
      <c r="D10" s="137">
        <v>0.82599999999999996</v>
      </c>
      <c r="E10" s="137">
        <v>0.85929999999999995</v>
      </c>
      <c r="F10" s="137">
        <v>0.85970000000000002</v>
      </c>
      <c r="G10" s="137">
        <v>0.87619999999999998</v>
      </c>
      <c r="H10" s="138">
        <f t="shared" ref="H10:H15" si="0">G10-C10</f>
        <v>7.8400000000000025E-2</v>
      </c>
      <c r="I10" s="138">
        <f t="shared" ref="I10:I15" si="1">G10-D10</f>
        <v>5.0200000000000022E-2</v>
      </c>
      <c r="J10" s="138">
        <f t="shared" ref="J10:J15" si="2">G10-E10</f>
        <v>1.6900000000000026E-2</v>
      </c>
      <c r="K10" s="138">
        <f t="shared" ref="K10:K15" si="3">G10-F10</f>
        <v>1.6499999999999959E-2</v>
      </c>
      <c r="L10" s="150">
        <v>299698</v>
      </c>
      <c r="M10" s="150">
        <v>330133</v>
      </c>
      <c r="N10" s="150">
        <v>332698</v>
      </c>
      <c r="O10" s="150">
        <v>352269</v>
      </c>
      <c r="P10" s="150">
        <v>372836</v>
      </c>
      <c r="Q10" s="140">
        <f t="shared" ref="Q10:Q15" si="4">(P10/L10)-100%</f>
        <v>0.24403899925925421</v>
      </c>
      <c r="R10" s="140">
        <f t="shared" ref="R10:R15" si="5">(P10/M10)-100%</f>
        <v>0.12935089797142374</v>
      </c>
      <c r="S10" s="140">
        <f t="shared" ref="S10:S15" si="6">(P10/N10)-100%</f>
        <v>0.12064394736367512</v>
      </c>
      <c r="T10" s="140">
        <f t="shared" ref="T10:T15" si="7">(P10/O10)-100%</f>
        <v>5.8384359679676701E-2</v>
      </c>
    </row>
    <row r="11" spans="2:20" ht="15">
      <c r="B11" s="246" t="s">
        <v>225</v>
      </c>
      <c r="C11" s="141">
        <v>0.85750000000000004</v>
      </c>
      <c r="D11" s="141">
        <v>0.85109999999999997</v>
      </c>
      <c r="E11" s="142">
        <v>0.90210000000000001</v>
      </c>
      <c r="F11" s="142">
        <v>0.90039999999999998</v>
      </c>
      <c r="G11" s="142">
        <v>0.9103</v>
      </c>
      <c r="H11" s="138">
        <f t="shared" si="0"/>
        <v>5.2799999999999958E-2</v>
      </c>
      <c r="I11" s="138">
        <f t="shared" si="1"/>
        <v>5.920000000000003E-2</v>
      </c>
      <c r="J11" s="138">
        <f t="shared" si="2"/>
        <v>8.1999999999999851E-3</v>
      </c>
      <c r="K11" s="138">
        <f t="shared" si="3"/>
        <v>9.9000000000000199E-3</v>
      </c>
      <c r="L11" s="139">
        <v>299938</v>
      </c>
      <c r="M11" s="139">
        <v>315725</v>
      </c>
      <c r="N11" s="139">
        <v>326017</v>
      </c>
      <c r="O11" s="139">
        <v>346915</v>
      </c>
      <c r="P11" s="139">
        <v>357883</v>
      </c>
      <c r="Q11" s="140">
        <f t="shared" si="4"/>
        <v>0.19318992591802298</v>
      </c>
      <c r="R11" s="140">
        <f t="shared" si="5"/>
        <v>0.13352759521735691</v>
      </c>
      <c r="S11" s="140">
        <f t="shared" si="6"/>
        <v>9.7743369210808062E-2</v>
      </c>
      <c r="T11" s="140">
        <f t="shared" si="7"/>
        <v>3.1615813671936888E-2</v>
      </c>
    </row>
    <row r="12" spans="2:20" ht="15">
      <c r="B12" s="246" t="s">
        <v>226</v>
      </c>
      <c r="C12" s="142">
        <v>0.84309999999999996</v>
      </c>
      <c r="D12" s="142">
        <v>0.82479999999999998</v>
      </c>
      <c r="E12" s="142">
        <v>0.88880000000000003</v>
      </c>
      <c r="F12" s="142">
        <v>0.85709999999999997</v>
      </c>
      <c r="G12" s="142">
        <v>0.85840000000000005</v>
      </c>
      <c r="H12" s="138">
        <f t="shared" si="0"/>
        <v>1.5300000000000091E-2</v>
      </c>
      <c r="I12" s="138">
        <f t="shared" si="1"/>
        <v>3.3600000000000074E-2</v>
      </c>
      <c r="J12" s="138">
        <f t="shared" si="2"/>
        <v>-3.0399999999999983E-2</v>
      </c>
      <c r="K12" s="138">
        <f t="shared" si="3"/>
        <v>1.3000000000000789E-3</v>
      </c>
      <c r="L12" s="139">
        <v>332838</v>
      </c>
      <c r="M12" s="139">
        <v>349647</v>
      </c>
      <c r="N12" s="139">
        <v>392852</v>
      </c>
      <c r="O12" s="139">
        <v>388619</v>
      </c>
      <c r="P12" s="139">
        <v>399907</v>
      </c>
      <c r="Q12" s="140">
        <f t="shared" si="4"/>
        <v>0.20150643856771167</v>
      </c>
      <c r="R12" s="140">
        <f t="shared" si="5"/>
        <v>0.14374497707688039</v>
      </c>
      <c r="S12" s="140">
        <f t="shared" si="6"/>
        <v>1.795841691018496E-2</v>
      </c>
      <c r="T12" s="140">
        <f t="shared" si="7"/>
        <v>2.9046443946384448E-2</v>
      </c>
    </row>
    <row r="13" spans="2:20" ht="15">
      <c r="B13" s="246" t="s">
        <v>227</v>
      </c>
      <c r="C13" s="142">
        <v>0.80689999999999995</v>
      </c>
      <c r="D13" s="142">
        <v>0.83489999999999998</v>
      </c>
      <c r="E13" s="142">
        <v>0.86360000000000003</v>
      </c>
      <c r="F13" s="142">
        <v>0.86040000000000005</v>
      </c>
      <c r="G13" s="142">
        <v>0.8881</v>
      </c>
      <c r="H13" s="138">
        <f t="shared" si="0"/>
        <v>8.120000000000005E-2</v>
      </c>
      <c r="I13" s="138">
        <f t="shared" si="1"/>
        <v>5.3200000000000025E-2</v>
      </c>
      <c r="J13" s="138">
        <f t="shared" si="2"/>
        <v>2.4499999999999966E-2</v>
      </c>
      <c r="K13" s="138">
        <f t="shared" si="3"/>
        <v>2.7699999999999947E-2</v>
      </c>
      <c r="L13" s="139">
        <v>333700</v>
      </c>
      <c r="M13" s="139">
        <v>350370</v>
      </c>
      <c r="N13" s="139">
        <v>350572</v>
      </c>
      <c r="O13" s="139">
        <v>378180</v>
      </c>
      <c r="P13" s="139">
        <v>397305</v>
      </c>
      <c r="Q13" s="140">
        <f t="shared" si="4"/>
        <v>0.19060533413245428</v>
      </c>
      <c r="R13" s="140">
        <f t="shared" si="5"/>
        <v>0.13395838684818906</v>
      </c>
      <c r="S13" s="140">
        <f t="shared" si="6"/>
        <v>0.13330499868785872</v>
      </c>
      <c r="T13" s="140">
        <f t="shared" si="7"/>
        <v>5.0571156592098987E-2</v>
      </c>
    </row>
    <row r="14" spans="2:20" ht="15">
      <c r="B14" s="246" t="s">
        <v>228</v>
      </c>
      <c r="C14" s="142">
        <v>0.68440000000000001</v>
      </c>
      <c r="D14" s="142">
        <v>0.69799999999999995</v>
      </c>
      <c r="E14" s="142">
        <v>0.77900000000000003</v>
      </c>
      <c r="F14" s="142">
        <v>0.8246</v>
      </c>
      <c r="G14" s="142">
        <v>0.85829999999999995</v>
      </c>
      <c r="H14" s="138">
        <f t="shared" si="0"/>
        <v>0.17389999999999994</v>
      </c>
      <c r="I14" s="138">
        <f t="shared" si="1"/>
        <v>0.1603</v>
      </c>
      <c r="J14" s="138">
        <f t="shared" si="2"/>
        <v>7.9299999999999926E-2</v>
      </c>
      <c r="K14" s="138">
        <f t="shared" si="3"/>
        <v>3.3699999999999952E-2</v>
      </c>
      <c r="L14" s="139">
        <v>291353</v>
      </c>
      <c r="M14" s="139">
        <v>309775</v>
      </c>
      <c r="N14" s="139">
        <v>349764</v>
      </c>
      <c r="O14" s="139">
        <v>390941</v>
      </c>
      <c r="P14" s="139">
        <v>441929</v>
      </c>
      <c r="Q14" s="140">
        <f t="shared" si="4"/>
        <v>0.51681637051961027</v>
      </c>
      <c r="R14" s="140">
        <f t="shared" si="5"/>
        <v>0.42661286417561128</v>
      </c>
      <c r="S14" s="140">
        <f t="shared" si="6"/>
        <v>0.26350624992852323</v>
      </c>
      <c r="T14" s="140">
        <f t="shared" si="7"/>
        <v>0.1304237723850914</v>
      </c>
    </row>
    <row r="15" spans="2:20" ht="15">
      <c r="B15" s="246" t="s">
        <v>230</v>
      </c>
      <c r="C15" s="142">
        <v>0.68669999999999998</v>
      </c>
      <c r="D15" s="142">
        <v>0.70650000000000002</v>
      </c>
      <c r="E15" s="142">
        <v>0.7631</v>
      </c>
      <c r="F15" s="142">
        <v>0.79279999999999995</v>
      </c>
      <c r="G15" s="142">
        <v>0.8357</v>
      </c>
      <c r="H15" s="138">
        <f t="shared" si="0"/>
        <v>0.14900000000000002</v>
      </c>
      <c r="I15" s="138">
        <f t="shared" si="1"/>
        <v>0.12919999999999998</v>
      </c>
      <c r="J15" s="138">
        <f t="shared" si="2"/>
        <v>7.2599999999999998E-2</v>
      </c>
      <c r="K15" s="138">
        <f t="shared" si="3"/>
        <v>4.2900000000000049E-2</v>
      </c>
      <c r="L15" s="139">
        <v>286250</v>
      </c>
      <c r="M15" s="139">
        <v>322556</v>
      </c>
      <c r="N15" s="139">
        <v>354034</v>
      </c>
      <c r="O15" s="139">
        <v>374869</v>
      </c>
      <c r="P15" s="139">
        <v>406439</v>
      </c>
      <c r="Q15" s="140">
        <f t="shared" si="4"/>
        <v>0.41987423580786021</v>
      </c>
      <c r="R15" s="140">
        <f t="shared" si="5"/>
        <v>0.26005716836766335</v>
      </c>
      <c r="S15" s="140">
        <f t="shared" si="6"/>
        <v>0.14802250631295299</v>
      </c>
      <c r="T15" s="140">
        <f t="shared" si="7"/>
        <v>8.421608615276277E-2</v>
      </c>
    </row>
    <row r="16" spans="2:20" ht="15">
      <c r="B16" s="246" t="s">
        <v>229</v>
      </c>
      <c r="C16" s="142">
        <v>0.79590000000000005</v>
      </c>
      <c r="D16" s="142">
        <v>0.81669999999999998</v>
      </c>
      <c r="E16" s="142">
        <v>0.8528</v>
      </c>
      <c r="F16" s="142">
        <v>0.88729999999999998</v>
      </c>
      <c r="G16" s="142">
        <v>0.89170000000000005</v>
      </c>
      <c r="H16" s="138">
        <f t="shared" ref="H16" si="8">G16-C16</f>
        <v>9.5799999999999996E-2</v>
      </c>
      <c r="I16" s="138">
        <f t="shared" ref="I16" si="9">G16-D16</f>
        <v>7.5000000000000067E-2</v>
      </c>
      <c r="J16" s="138">
        <f t="shared" ref="J16" si="10">G16-E16</f>
        <v>3.8900000000000046E-2</v>
      </c>
      <c r="K16" s="138">
        <f t="shared" ref="K16" si="11">G16-F16</f>
        <v>4.4000000000000705E-3</v>
      </c>
      <c r="L16" s="139">
        <v>374896</v>
      </c>
      <c r="M16" s="139">
        <v>408048</v>
      </c>
      <c r="N16" s="139">
        <v>427137</v>
      </c>
      <c r="O16" s="139">
        <v>438165</v>
      </c>
      <c r="P16" s="139">
        <v>466942</v>
      </c>
      <c r="Q16" s="140">
        <f t="shared" ref="Q16" si="12">(P16/L16)-100%</f>
        <v>0.24552409201485204</v>
      </c>
      <c r="R16" s="140">
        <f t="shared" ref="R16" si="13">(P16/M16)-100%</f>
        <v>0.14433105909108734</v>
      </c>
      <c r="S16" s="140">
        <f t="shared" ref="S16" si="14">(P16/N16)-100%</f>
        <v>9.3190241070195245E-2</v>
      </c>
      <c r="T16" s="140">
        <f t="shared" ref="T16" si="15">(P16/O16)-100%</f>
        <v>6.567617221822819E-2</v>
      </c>
    </row>
    <row r="17" spans="2:40" ht="15">
      <c r="B17" s="246" t="s">
        <v>231</v>
      </c>
      <c r="C17" s="137">
        <v>0.72719999999999996</v>
      </c>
      <c r="D17" s="137">
        <v>0.72719999999999996</v>
      </c>
      <c r="E17" s="137">
        <v>0.78310000000000002</v>
      </c>
      <c r="F17" s="137">
        <v>0.79490000000000005</v>
      </c>
      <c r="G17" s="137">
        <v>0.81759999999999999</v>
      </c>
      <c r="H17" s="138">
        <f>G17-C17</f>
        <v>9.0400000000000036E-2</v>
      </c>
      <c r="I17" s="138">
        <f t="shared" ref="I17" si="16">G17-D17</f>
        <v>9.0400000000000036E-2</v>
      </c>
      <c r="J17" s="138">
        <f t="shared" ref="J17" si="17">G17-E17</f>
        <v>3.4499999999999975E-2</v>
      </c>
      <c r="K17" s="138">
        <f t="shared" ref="K17" si="18">G17-F17</f>
        <v>2.2699999999999942E-2</v>
      </c>
      <c r="L17" s="139">
        <v>322787</v>
      </c>
      <c r="M17" s="139">
        <v>330085</v>
      </c>
      <c r="N17" s="139">
        <v>369964</v>
      </c>
      <c r="O17" s="139">
        <v>380455</v>
      </c>
      <c r="P17" s="139">
        <v>414902</v>
      </c>
      <c r="Q17" s="140">
        <f t="shared" ref="Q17" si="19">(P17/L17)-100%</f>
        <v>0.28537394628656054</v>
      </c>
      <c r="R17" s="140">
        <f t="shared" ref="R17" si="20">(P17/M17)-100%</f>
        <v>0.25695502673553783</v>
      </c>
      <c r="S17" s="140">
        <f t="shared" ref="S17" si="21">(P17/N17)-100%</f>
        <v>0.12146587235514805</v>
      </c>
      <c r="T17" s="140">
        <f t="shared" ref="T17" si="22">(P17/O17)-100%</f>
        <v>9.0541588361304326E-2</v>
      </c>
    </row>
    <row r="18" spans="2:40" ht="15">
      <c r="B18" s="246" t="s">
        <v>232</v>
      </c>
      <c r="C18" s="137">
        <v>0.54769999999999996</v>
      </c>
      <c r="D18" s="137">
        <v>0.56899999999999995</v>
      </c>
      <c r="E18" s="137">
        <v>0.61570000000000003</v>
      </c>
      <c r="F18" s="137">
        <v>0.64790000000000003</v>
      </c>
      <c r="G18" s="137">
        <v>0.66800000000000004</v>
      </c>
      <c r="H18" s="138">
        <f>G18-C18</f>
        <v>0.12030000000000007</v>
      </c>
      <c r="I18" s="138">
        <f t="shared" ref="I18" si="23">G18-D18</f>
        <v>9.9000000000000088E-2</v>
      </c>
      <c r="J18" s="138">
        <f t="shared" ref="J18" si="24">G18-E18</f>
        <v>5.2300000000000013E-2</v>
      </c>
      <c r="K18" s="138">
        <f t="shared" ref="K18" si="25">G18-F18</f>
        <v>2.0100000000000007E-2</v>
      </c>
      <c r="L18" s="139">
        <v>221519</v>
      </c>
      <c r="M18" s="139">
        <v>250262</v>
      </c>
      <c r="N18" s="139">
        <v>269581</v>
      </c>
      <c r="O18" s="139">
        <v>289751</v>
      </c>
      <c r="P18" s="139">
        <v>307738</v>
      </c>
      <c r="Q18" s="140">
        <f t="shared" ref="Q18" si="26">(P18/L18)-100%</f>
        <v>0.38921717775901832</v>
      </c>
      <c r="R18" s="140">
        <f t="shared" ref="R18" si="27">(P18/M18)-100%</f>
        <v>0.22966331284813513</v>
      </c>
      <c r="S18" s="140">
        <f t="shared" ref="S18" si="28">(P18/N18)-100%</f>
        <v>0.14154187424187903</v>
      </c>
      <c r="T18" s="140">
        <f t="shared" ref="T18" si="29">(P18/O18)-100%</f>
        <v>6.2077438904438731E-2</v>
      </c>
    </row>
    <row r="19" spans="2:40" ht="15">
      <c r="B19" s="246" t="s">
        <v>233</v>
      </c>
      <c r="C19" s="137">
        <v>0.54969999999999997</v>
      </c>
      <c r="D19" s="137">
        <v>0.59599999999999997</v>
      </c>
      <c r="E19" s="137">
        <v>0.65049999999999997</v>
      </c>
      <c r="F19" s="137">
        <v>0.69550000000000001</v>
      </c>
      <c r="G19" s="137">
        <v>0.70269999999999999</v>
      </c>
      <c r="H19" s="138">
        <f>G19-C19</f>
        <v>0.15300000000000002</v>
      </c>
      <c r="I19" s="138">
        <f t="shared" ref="I19" si="30">G19-D19</f>
        <v>0.10670000000000002</v>
      </c>
      <c r="J19" s="138">
        <f t="shared" ref="J19" si="31">G19-E19</f>
        <v>5.2200000000000024E-2</v>
      </c>
      <c r="K19" s="138">
        <f t="shared" ref="K19" si="32">G19-F19</f>
        <v>7.1999999999999842E-3</v>
      </c>
      <c r="L19" s="139">
        <v>231847</v>
      </c>
      <c r="M19" s="139">
        <v>259617</v>
      </c>
      <c r="N19" s="139">
        <v>279838</v>
      </c>
      <c r="O19" s="139">
        <v>311083</v>
      </c>
      <c r="P19" s="139">
        <v>341681</v>
      </c>
      <c r="Q19" s="140">
        <f t="shared" ref="Q19" si="33">(P19/L19)-100%</f>
        <v>0.47373483374811842</v>
      </c>
      <c r="R19" s="140">
        <f t="shared" ref="R19" si="34">(P19/M19)-100%</f>
        <v>0.31609640354830382</v>
      </c>
      <c r="S19" s="140">
        <f t="shared" ref="S19" si="35">(P19/N19)-100%</f>
        <v>0.22099571895167913</v>
      </c>
      <c r="T19" s="140">
        <f t="shared" ref="T19" si="36">(P19/O19)-100%</f>
        <v>9.8359601778303496E-2</v>
      </c>
    </row>
    <row r="20" spans="2:40" ht="15">
      <c r="B20" s="246" t="s">
        <v>234</v>
      </c>
      <c r="C20" s="137"/>
      <c r="D20" s="137"/>
      <c r="E20" s="137"/>
      <c r="F20" s="137"/>
      <c r="G20" s="137"/>
      <c r="H20" s="137"/>
      <c r="I20" s="138"/>
      <c r="J20" s="138"/>
      <c r="K20" s="138"/>
      <c r="L20" s="139"/>
      <c r="M20" s="139"/>
      <c r="N20" s="139"/>
      <c r="O20" s="139"/>
      <c r="P20" s="139"/>
      <c r="Q20" s="143"/>
      <c r="R20" s="143"/>
      <c r="S20" s="143"/>
      <c r="T20" s="143"/>
    </row>
    <row r="21" spans="2:40" ht="15">
      <c r="B21" s="246" t="s">
        <v>235</v>
      </c>
      <c r="C21" s="137"/>
      <c r="D21" s="137"/>
      <c r="E21" s="137"/>
      <c r="F21" s="137"/>
      <c r="G21" s="137"/>
      <c r="H21" s="137"/>
      <c r="I21" s="138"/>
      <c r="J21" s="138"/>
      <c r="K21" s="138"/>
      <c r="L21" s="139"/>
      <c r="M21" s="139"/>
      <c r="N21" s="139"/>
      <c r="O21" s="139"/>
      <c r="P21" s="139"/>
      <c r="Q21" s="143"/>
      <c r="R21" s="143"/>
      <c r="S21" s="143"/>
      <c r="T21" s="143"/>
    </row>
    <row r="22" spans="2:40" s="27" customFormat="1" ht="15">
      <c r="B22" s="372" t="s">
        <v>236</v>
      </c>
      <c r="C22" s="373">
        <v>0.72899999999999998</v>
      </c>
      <c r="D22" s="373">
        <v>0.74470000000000003</v>
      </c>
      <c r="E22" s="373">
        <v>0.7952083429036455</v>
      </c>
      <c r="F22" s="373">
        <v>0.81170991253526115</v>
      </c>
      <c r="G22" s="373">
        <f>SUM('RESUMEN ENERO-OCTUBRE'!D13)</f>
        <v>0.83045770647360184</v>
      </c>
      <c r="H22" s="374">
        <f>G22-C22</f>
        <v>0.10145770647360186</v>
      </c>
      <c r="I22" s="374">
        <f>G22-D22</f>
        <v>8.5757706473601814E-2</v>
      </c>
      <c r="J22" s="374">
        <f>G22-E22</f>
        <v>3.5249363569956338E-2</v>
      </c>
      <c r="K22" s="374">
        <f>G22-F22</f>
        <v>1.8747793938340696E-2</v>
      </c>
      <c r="L22" s="375">
        <f>SUM(L10:L21)</f>
        <v>2994826</v>
      </c>
      <c r="M22" s="375">
        <f t="shared" ref="M22:O22" si="37">SUM(M10:M21)</f>
        <v>3226218</v>
      </c>
      <c r="N22" s="375">
        <f t="shared" si="37"/>
        <v>3452457</v>
      </c>
      <c r="O22" s="375">
        <f t="shared" si="37"/>
        <v>3651247</v>
      </c>
      <c r="P22" s="375">
        <f>SUM(P10:P21)</f>
        <v>3907562</v>
      </c>
      <c r="Q22" s="376">
        <f>(P22/L22)-100%</f>
        <v>0.30477096165186235</v>
      </c>
      <c r="R22" s="376">
        <f>(P22/M22)-100%</f>
        <v>0.21118969641853091</v>
      </c>
      <c r="S22" s="376">
        <f>(P22/N22)-100%</f>
        <v>0.13182061355145036</v>
      </c>
      <c r="T22" s="376">
        <f>(P22/O22)-100%</f>
        <v>7.019930451158185E-2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B8:B9"/>
    <mergeCell ref="C8:G8"/>
    <mergeCell ref="H8:K8"/>
    <mergeCell ref="L8:P8"/>
    <mergeCell ref="Q8:T8"/>
  </mergeCells>
  <phoneticPr fontId="6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showGridLines="0" workbookViewId="0">
      <selection activeCell="G33" sqref="G33"/>
    </sheetView>
  </sheetViews>
  <sheetFormatPr baseColWidth="10" defaultRowHeight="12.75"/>
  <cols>
    <col min="1" max="1" width="2.7109375" style="7" customWidth="1"/>
    <col min="2" max="2" width="9.7109375" style="12" customWidth="1"/>
    <col min="3" max="5" width="9.28515625" style="7" customWidth="1"/>
    <col min="6" max="6" width="10" style="7" customWidth="1"/>
    <col min="7" max="7" width="10.425781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67"/>
      <c r="E4" s="168" t="s">
        <v>304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</row>
    <row r="5" spans="2:18" ht="18.75">
      <c r="B5" s="24"/>
      <c r="C5" s="5"/>
      <c r="D5" s="25"/>
      <c r="E5" s="25"/>
      <c r="F5" s="500" t="s">
        <v>365</v>
      </c>
      <c r="G5" s="500"/>
      <c r="H5" s="169"/>
      <c r="I5" s="25"/>
      <c r="J5" s="25"/>
      <c r="K5" s="25"/>
      <c r="L5" s="25"/>
      <c r="M5" s="25"/>
      <c r="N5" s="25"/>
      <c r="O5" s="25"/>
      <c r="P5" s="25"/>
      <c r="Q5" s="25"/>
      <c r="R5" s="158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96" t="s">
        <v>61</v>
      </c>
      <c r="C8" s="497" t="s">
        <v>303</v>
      </c>
      <c r="D8" s="498"/>
      <c r="E8" s="498"/>
      <c r="F8" s="498"/>
      <c r="G8" s="499"/>
      <c r="H8" s="497" t="s">
        <v>162</v>
      </c>
      <c r="I8" s="498"/>
      <c r="J8" s="498"/>
      <c r="K8" s="499"/>
      <c r="R8" s="26"/>
    </row>
    <row r="9" spans="2:18" s="23" customFormat="1" ht="15">
      <c r="B9" s="496"/>
      <c r="C9" s="377">
        <v>2011</v>
      </c>
      <c r="D9" s="378">
        <v>2012</v>
      </c>
      <c r="E9" s="377">
        <v>2013</v>
      </c>
      <c r="F9" s="378">
        <v>2014</v>
      </c>
      <c r="G9" s="377">
        <v>2015</v>
      </c>
      <c r="H9" s="371" t="s">
        <v>360</v>
      </c>
      <c r="I9" s="371" t="s">
        <v>361</v>
      </c>
      <c r="J9" s="371" t="s">
        <v>362</v>
      </c>
      <c r="K9" s="371" t="s">
        <v>363</v>
      </c>
      <c r="R9" s="26"/>
    </row>
    <row r="10" spans="2:18" ht="15">
      <c r="B10" s="159" t="s">
        <v>224</v>
      </c>
      <c r="C10" s="43">
        <v>943600</v>
      </c>
      <c r="D10" s="132">
        <v>1022135</v>
      </c>
      <c r="E10" s="132">
        <v>1070536</v>
      </c>
      <c r="F10" s="132">
        <v>1078745</v>
      </c>
      <c r="G10" s="132">
        <v>1134307</v>
      </c>
      <c r="H10" s="166">
        <f t="shared" ref="H10:H16" si="0">(G10/C10)-100%</f>
        <v>0.20210576515472667</v>
      </c>
      <c r="I10" s="166">
        <f t="shared" ref="I10:I16" si="1">(G10/D10)-100%</f>
        <v>0.10974284218816499</v>
      </c>
      <c r="J10" s="166">
        <f t="shared" ref="J10:J16" si="2">(G10/E10)-100%</f>
        <v>5.9569225135819748E-2</v>
      </c>
      <c r="K10" s="166">
        <f t="shared" ref="K10:K16" si="3">(G10/F10)-100%</f>
        <v>5.1506148348312131E-2</v>
      </c>
    </row>
    <row r="11" spans="2:18" ht="15">
      <c r="B11" s="159" t="s">
        <v>225</v>
      </c>
      <c r="C11" s="160">
        <v>918797</v>
      </c>
      <c r="D11" s="160">
        <v>986078</v>
      </c>
      <c r="E11" s="160">
        <v>1014572</v>
      </c>
      <c r="F11" s="165">
        <v>1025828</v>
      </c>
      <c r="G11" s="132">
        <v>1067830</v>
      </c>
      <c r="H11" s="166">
        <f t="shared" si="0"/>
        <v>0.16220449130765546</v>
      </c>
      <c r="I11" s="166">
        <f t="shared" si="1"/>
        <v>8.290622040041451E-2</v>
      </c>
      <c r="J11" s="166">
        <f t="shared" si="2"/>
        <v>5.2493070969827693E-2</v>
      </c>
      <c r="K11" s="166">
        <f t="shared" si="3"/>
        <v>4.0944485820235021E-2</v>
      </c>
    </row>
    <row r="12" spans="2:18" ht="15">
      <c r="B12" s="159" t="s">
        <v>226</v>
      </c>
      <c r="C12" s="160">
        <v>996709</v>
      </c>
      <c r="D12" s="160">
        <v>1024269</v>
      </c>
      <c r="E12" s="160">
        <v>1108163</v>
      </c>
      <c r="F12" s="165">
        <v>1080012</v>
      </c>
      <c r="G12" s="132">
        <v>1115291</v>
      </c>
      <c r="H12" s="166">
        <f t="shared" si="0"/>
        <v>0.11897354192648013</v>
      </c>
      <c r="I12" s="166">
        <f t="shared" si="1"/>
        <v>8.8865327370056146E-2</v>
      </c>
      <c r="J12" s="166">
        <f t="shared" si="2"/>
        <v>6.4322667333234218E-3</v>
      </c>
      <c r="K12" s="166">
        <f t="shared" si="3"/>
        <v>3.266537779209866E-2</v>
      </c>
    </row>
    <row r="13" spans="2:18" ht="15">
      <c r="B13" s="159" t="s">
        <v>227</v>
      </c>
      <c r="C13" s="160">
        <v>924224</v>
      </c>
      <c r="D13" s="160">
        <v>1001231</v>
      </c>
      <c r="E13" s="160">
        <v>1042957</v>
      </c>
      <c r="F13" s="165">
        <v>1047638</v>
      </c>
      <c r="G13" s="132">
        <v>1116982</v>
      </c>
      <c r="H13" s="166">
        <f t="shared" si="0"/>
        <v>0.20856199362924999</v>
      </c>
      <c r="I13" s="166">
        <f t="shared" si="1"/>
        <v>0.11560868570789351</v>
      </c>
      <c r="J13" s="166">
        <f t="shared" si="2"/>
        <v>7.0976080509551176E-2</v>
      </c>
      <c r="K13" s="166">
        <f t="shared" si="3"/>
        <v>6.6190802548208527E-2</v>
      </c>
    </row>
    <row r="14" spans="2:18" ht="15">
      <c r="B14" s="159" t="s">
        <v>228</v>
      </c>
      <c r="C14" s="160">
        <v>808932</v>
      </c>
      <c r="D14" s="160">
        <v>863027</v>
      </c>
      <c r="E14" s="160">
        <v>970720</v>
      </c>
      <c r="F14" s="165">
        <v>1036819</v>
      </c>
      <c r="G14" s="132">
        <v>1116279</v>
      </c>
      <c r="H14" s="166">
        <f t="shared" si="0"/>
        <v>0.37994170090934709</v>
      </c>
      <c r="I14" s="166">
        <f t="shared" si="1"/>
        <v>0.29344620736083571</v>
      </c>
      <c r="J14" s="166">
        <f t="shared" si="2"/>
        <v>0.14994952200428546</v>
      </c>
      <c r="K14" s="166">
        <f t="shared" si="3"/>
        <v>7.6638256050477471E-2</v>
      </c>
    </row>
    <row r="15" spans="2:18" ht="15">
      <c r="B15" s="159" t="s">
        <v>230</v>
      </c>
      <c r="C15" s="160">
        <v>783006</v>
      </c>
      <c r="D15" s="160">
        <v>849816</v>
      </c>
      <c r="E15" s="160">
        <v>923285</v>
      </c>
      <c r="F15" s="165">
        <v>965339</v>
      </c>
      <c r="G15" s="132">
        <v>1059592</v>
      </c>
      <c r="H15" s="166">
        <f t="shared" si="0"/>
        <v>0.35323611824175027</v>
      </c>
      <c r="I15" s="166">
        <f t="shared" si="1"/>
        <v>0.24684872960735027</v>
      </c>
      <c r="J15" s="166">
        <f t="shared" si="2"/>
        <v>0.14763263780956049</v>
      </c>
      <c r="K15" s="166">
        <f t="shared" si="3"/>
        <v>9.763720309652868E-2</v>
      </c>
    </row>
    <row r="16" spans="2:18" ht="15">
      <c r="B16" s="159" t="s">
        <v>229</v>
      </c>
      <c r="C16" s="160">
        <v>939142</v>
      </c>
      <c r="D16" s="160">
        <v>1015430</v>
      </c>
      <c r="E16" s="160">
        <v>1064358</v>
      </c>
      <c r="F16" s="165">
        <v>1118078</v>
      </c>
      <c r="G16" s="132">
        <v>1150528</v>
      </c>
      <c r="H16" s="166">
        <f t="shared" si="0"/>
        <v>0.22508417257454139</v>
      </c>
      <c r="I16" s="166">
        <f t="shared" si="1"/>
        <v>0.13304511389263651</v>
      </c>
      <c r="J16" s="161">
        <f t="shared" si="2"/>
        <v>8.0959601938445536E-2</v>
      </c>
      <c r="K16" s="161">
        <f t="shared" si="3"/>
        <v>2.9023019860868304E-2</v>
      </c>
    </row>
    <row r="17" spans="2:39" ht="15">
      <c r="B17" s="159" t="s">
        <v>231</v>
      </c>
      <c r="C17" s="160">
        <v>860677</v>
      </c>
      <c r="D17" s="160">
        <v>904602</v>
      </c>
      <c r="E17" s="160">
        <v>979305</v>
      </c>
      <c r="F17" s="165">
        <v>994730</v>
      </c>
      <c r="G17" s="132">
        <v>1071269</v>
      </c>
      <c r="H17" s="166">
        <f>(G17/C17)-100%</f>
        <v>0.2446818028133666</v>
      </c>
      <c r="I17" s="166">
        <f t="shared" ref="I17" si="4">(G17/D17)-100%</f>
        <v>0.18424345734367154</v>
      </c>
      <c r="J17" s="161">
        <f t="shared" ref="J17" si="5">(G17/E17)-100%</f>
        <v>9.3907413931308525E-2</v>
      </c>
      <c r="K17" s="161">
        <f t="shared" ref="K17" si="6">(G17/F17)-100%</f>
        <v>7.6944497501834741E-2</v>
      </c>
    </row>
    <row r="18" spans="2:39" ht="15">
      <c r="B18" s="159" t="s">
        <v>232</v>
      </c>
      <c r="C18" s="160">
        <v>624643</v>
      </c>
      <c r="D18" s="160">
        <v>683358</v>
      </c>
      <c r="E18" s="160">
        <v>741978</v>
      </c>
      <c r="F18" s="165">
        <v>784036</v>
      </c>
      <c r="G18" s="160">
        <v>830455</v>
      </c>
      <c r="H18" s="166">
        <f>(G18/C18)-100%</f>
        <v>0.32948740320471059</v>
      </c>
      <c r="I18" s="166">
        <f t="shared" ref="I18" si="7">(G18/D18)-100%</f>
        <v>0.21525613221766626</v>
      </c>
      <c r="J18" s="161">
        <f t="shared" ref="J18" si="8">(G18/E18)-100%</f>
        <v>0.11924477545156331</v>
      </c>
      <c r="K18" s="161">
        <f t="shared" ref="K18" si="9">(G18/F18)-100%</f>
        <v>5.920518955762244E-2</v>
      </c>
    </row>
    <row r="19" spans="2:39" ht="15">
      <c r="B19" s="159" t="s">
        <v>233</v>
      </c>
      <c r="C19" s="160">
        <v>651759</v>
      </c>
      <c r="D19" s="160">
        <v>739370</v>
      </c>
      <c r="E19" s="160">
        <v>812716</v>
      </c>
      <c r="F19" s="165">
        <v>879569</v>
      </c>
      <c r="G19" s="160">
        <v>906865</v>
      </c>
      <c r="H19" s="166">
        <f>(G19/C19)-100%</f>
        <v>0.39141154936103684</v>
      </c>
      <c r="I19" s="166">
        <f t="shared" ref="I19" si="10">(G19/D19)-100%</f>
        <v>0.22653745756522436</v>
      </c>
      <c r="J19" s="161">
        <f t="shared" ref="J19" si="11">(G19/E19)-100%</f>
        <v>0.11584489538781084</v>
      </c>
      <c r="K19" s="161">
        <f t="shared" ref="K19" si="12">(G19/F19)-100%</f>
        <v>3.1033381121890358E-2</v>
      </c>
    </row>
    <row r="20" spans="2:39" ht="15">
      <c r="B20" s="159" t="s">
        <v>234</v>
      </c>
      <c r="C20" s="160"/>
      <c r="D20" s="160"/>
      <c r="E20" s="160"/>
      <c r="F20" s="165"/>
      <c r="G20" s="160"/>
      <c r="H20" s="162"/>
      <c r="I20" s="162"/>
      <c r="J20" s="164"/>
      <c r="K20" s="164"/>
    </row>
    <row r="21" spans="2:39" ht="15">
      <c r="B21" s="159" t="s">
        <v>235</v>
      </c>
      <c r="C21" s="160"/>
      <c r="D21" s="160"/>
      <c r="E21" s="160"/>
      <c r="F21" s="165"/>
      <c r="G21" s="160"/>
      <c r="H21" s="162"/>
      <c r="I21" s="162"/>
      <c r="J21" s="164"/>
      <c r="K21" s="164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96" t="s">
        <v>61</v>
      </c>
      <c r="C23" s="501" t="s">
        <v>323</v>
      </c>
      <c r="D23" s="502"/>
      <c r="E23" s="502"/>
      <c r="F23" s="502"/>
      <c r="G23" s="502"/>
      <c r="H23" s="497" t="s">
        <v>162</v>
      </c>
      <c r="I23" s="498"/>
      <c r="J23" s="498"/>
      <c r="K23" s="499"/>
      <c r="AK23" s="18"/>
    </row>
    <row r="24" spans="2:39" ht="18" customHeight="1">
      <c r="B24" s="496"/>
      <c r="C24" s="377">
        <v>2011</v>
      </c>
      <c r="D24" s="378">
        <v>2012</v>
      </c>
      <c r="E24" s="377">
        <v>2013</v>
      </c>
      <c r="F24" s="378">
        <v>2014</v>
      </c>
      <c r="G24" s="377">
        <v>2015</v>
      </c>
      <c r="H24" s="377" t="s">
        <v>360</v>
      </c>
      <c r="I24" s="377" t="s">
        <v>361</v>
      </c>
      <c r="J24" s="377" t="s">
        <v>362</v>
      </c>
      <c r="K24" s="377" t="s">
        <v>363</v>
      </c>
      <c r="AM24" s="18"/>
    </row>
    <row r="25" spans="2:39" ht="15">
      <c r="B25" s="159" t="s">
        <v>126</v>
      </c>
      <c r="C25" s="160">
        <f>SUM(C10:C11)</f>
        <v>1862397</v>
      </c>
      <c r="D25" s="160">
        <f t="shared" ref="D25:F25" si="13">SUM(D10:D11)</f>
        <v>2008213</v>
      </c>
      <c r="E25" s="160">
        <f t="shared" si="13"/>
        <v>2085108</v>
      </c>
      <c r="F25" s="160">
        <f t="shared" si="13"/>
        <v>2104573</v>
      </c>
      <c r="G25" s="160">
        <f>SUM(G10:G11)</f>
        <v>2202137</v>
      </c>
      <c r="H25" s="166">
        <f t="shared" ref="H25:H30" si="14">(G25/C25)-100%</f>
        <v>0.18242082649402902</v>
      </c>
      <c r="I25" s="166">
        <f t="shared" ref="I25:I30" si="15">(G25/D25)-100%</f>
        <v>9.656545396329963E-2</v>
      </c>
      <c r="J25" s="161">
        <f t="shared" ref="J25:J30" si="16">(G25/E25)-100%</f>
        <v>5.6126109534853752E-2</v>
      </c>
      <c r="K25" s="161">
        <f t="shared" ref="K25:K30" si="17">(G25/F25)-100%</f>
        <v>4.6358097343261573E-2</v>
      </c>
    </row>
    <row r="26" spans="2:39" ht="15">
      <c r="B26" s="159" t="s">
        <v>127</v>
      </c>
      <c r="C26" s="160">
        <f>SUM(C10:C12)</f>
        <v>2859106</v>
      </c>
      <c r="D26" s="160">
        <f t="shared" ref="D26:G26" si="18">SUM(D10:D12)</f>
        <v>3032482</v>
      </c>
      <c r="E26" s="160">
        <f t="shared" si="18"/>
        <v>3193271</v>
      </c>
      <c r="F26" s="160">
        <f t="shared" si="18"/>
        <v>3184585</v>
      </c>
      <c r="G26" s="160">
        <f t="shared" si="18"/>
        <v>3317428</v>
      </c>
      <c r="H26" s="166">
        <f t="shared" si="14"/>
        <v>0.16030255611369437</v>
      </c>
      <c r="I26" s="166">
        <f t="shared" si="15"/>
        <v>9.3964613804797592E-2</v>
      </c>
      <c r="J26" s="161">
        <f t="shared" si="16"/>
        <v>3.8880821577623736E-2</v>
      </c>
      <c r="K26" s="161">
        <f t="shared" si="17"/>
        <v>4.1714383506799235E-2</v>
      </c>
    </row>
    <row r="27" spans="2:39" ht="15">
      <c r="B27" s="159" t="s">
        <v>128</v>
      </c>
      <c r="C27" s="160">
        <f>SUM(C10:C13)</f>
        <v>3783330</v>
      </c>
      <c r="D27" s="160">
        <f t="shared" ref="D27:F27" si="19">SUM(D10:D13)</f>
        <v>4033713</v>
      </c>
      <c r="E27" s="160">
        <f t="shared" si="19"/>
        <v>4236228</v>
      </c>
      <c r="F27" s="160">
        <f t="shared" si="19"/>
        <v>4232223</v>
      </c>
      <c r="G27" s="160">
        <f>SUM(G10:G13)</f>
        <v>4434410</v>
      </c>
      <c r="H27" s="166">
        <f t="shared" si="14"/>
        <v>0.17209178157866223</v>
      </c>
      <c r="I27" s="166">
        <f t="shared" si="15"/>
        <v>9.9337012821685722E-2</v>
      </c>
      <c r="J27" s="161">
        <f t="shared" si="16"/>
        <v>4.6782656646431775E-2</v>
      </c>
      <c r="K27" s="161">
        <f t="shared" si="17"/>
        <v>4.7773238792001349E-2</v>
      </c>
    </row>
    <row r="28" spans="2:39" ht="15">
      <c r="B28" s="159" t="s">
        <v>129</v>
      </c>
      <c r="C28" s="160">
        <f>SUM(C10:C14)</f>
        <v>4592262</v>
      </c>
      <c r="D28" s="160">
        <f t="shared" ref="D28:G28" si="20">SUM(D10:D14)</f>
        <v>4896740</v>
      </c>
      <c r="E28" s="160">
        <f t="shared" si="20"/>
        <v>5206948</v>
      </c>
      <c r="F28" s="160">
        <f t="shared" si="20"/>
        <v>5269042</v>
      </c>
      <c r="G28" s="160">
        <f t="shared" si="20"/>
        <v>5550689</v>
      </c>
      <c r="H28" s="166">
        <f t="shared" si="14"/>
        <v>0.20870477337747717</v>
      </c>
      <c r="I28" s="166">
        <f t="shared" si="15"/>
        <v>0.13354782978062962</v>
      </c>
      <c r="J28" s="161">
        <f t="shared" si="16"/>
        <v>6.6015831154833782E-2</v>
      </c>
      <c r="K28" s="161">
        <f t="shared" si="17"/>
        <v>5.3453170424528684E-2</v>
      </c>
    </row>
    <row r="29" spans="2:39" ht="15">
      <c r="B29" s="159" t="s">
        <v>130</v>
      </c>
      <c r="C29" s="160">
        <f>SUM(C10:C15)</f>
        <v>5375268</v>
      </c>
      <c r="D29" s="160">
        <f t="shared" ref="D29:F29" si="21">SUM(D10:D15)</f>
        <v>5746556</v>
      </c>
      <c r="E29" s="160">
        <f t="shared" si="21"/>
        <v>6130233</v>
      </c>
      <c r="F29" s="160">
        <f t="shared" si="21"/>
        <v>6234381</v>
      </c>
      <c r="G29" s="160">
        <f>SUM(G10:G15)</f>
        <v>6610281</v>
      </c>
      <c r="H29" s="166">
        <f t="shared" si="14"/>
        <v>0.22975840460419827</v>
      </c>
      <c r="I29" s="166">
        <f t="shared" si="15"/>
        <v>0.1503030684813651</v>
      </c>
      <c r="J29" s="161">
        <f t="shared" si="16"/>
        <v>7.8308279636353229E-2</v>
      </c>
      <c r="K29" s="161">
        <f t="shared" si="17"/>
        <v>6.0294678814143632E-2</v>
      </c>
    </row>
    <row r="30" spans="2:39" ht="15">
      <c r="B30" s="159" t="s">
        <v>131</v>
      </c>
      <c r="C30" s="160">
        <f>SUM(C10:C16)</f>
        <v>6314410</v>
      </c>
      <c r="D30" s="160">
        <f t="shared" ref="D30:F30" si="22">SUM(D10:D16)</f>
        <v>6761986</v>
      </c>
      <c r="E30" s="160">
        <f t="shared" si="22"/>
        <v>7194591</v>
      </c>
      <c r="F30" s="160">
        <f t="shared" si="22"/>
        <v>7352459</v>
      </c>
      <c r="G30" s="160">
        <f>SUM(G10:G16)</f>
        <v>7760809</v>
      </c>
      <c r="H30" s="166">
        <f t="shared" si="14"/>
        <v>0.22906320622195908</v>
      </c>
      <c r="I30" s="166">
        <f t="shared" si="15"/>
        <v>0.14771148594510541</v>
      </c>
      <c r="J30" s="161">
        <f t="shared" si="16"/>
        <v>7.8700512649016563E-2</v>
      </c>
      <c r="K30" s="161">
        <f t="shared" si="17"/>
        <v>5.553924204133609E-2</v>
      </c>
    </row>
    <row r="31" spans="2:39" ht="15">
      <c r="B31" s="159" t="s">
        <v>132</v>
      </c>
      <c r="C31" s="160">
        <f>SUM(C10:C17)</f>
        <v>7175087</v>
      </c>
      <c r="D31" s="160">
        <f t="shared" ref="D31:E31" si="23">SUM(D10:D17)</f>
        <v>7666588</v>
      </c>
      <c r="E31" s="160">
        <f t="shared" si="23"/>
        <v>8173896</v>
      </c>
      <c r="F31" s="160">
        <f>SUM(F10:F17)</f>
        <v>8347189</v>
      </c>
      <c r="G31" s="160">
        <f>SUM(G10:G17)</f>
        <v>8832078</v>
      </c>
      <c r="H31" s="166">
        <f>(G31/C31)-100%</f>
        <v>0.23093671198690702</v>
      </c>
      <c r="I31" s="166">
        <f t="shared" ref="I31" si="24">(G31/D31)-100%</f>
        <v>0.15202199466046684</v>
      </c>
      <c r="J31" s="161">
        <f t="shared" ref="J31" si="25">(G31/E31)-100%</f>
        <v>8.0522433855287678E-2</v>
      </c>
      <c r="K31" s="161">
        <f t="shared" ref="K31" si="26">(G31/F31)-100%</f>
        <v>5.8090094761242383E-2</v>
      </c>
    </row>
    <row r="32" spans="2:39" ht="15">
      <c r="B32" s="159" t="s">
        <v>133</v>
      </c>
      <c r="C32" s="160">
        <f>SUM(C10:C18)</f>
        <v>7799730</v>
      </c>
      <c r="D32" s="160">
        <f t="shared" ref="D32:E32" si="27">SUM(D10:D18)</f>
        <v>8349946</v>
      </c>
      <c r="E32" s="160">
        <f t="shared" si="27"/>
        <v>8915874</v>
      </c>
      <c r="F32" s="160">
        <f>SUM(F10:F18)</f>
        <v>9131225</v>
      </c>
      <c r="G32" s="160">
        <f>SUM(G10:G18)</f>
        <v>9662533</v>
      </c>
      <c r="H32" s="166">
        <f>(G32/C32)-100%</f>
        <v>0.23882916459928749</v>
      </c>
      <c r="I32" s="166">
        <f t="shared" ref="I32" si="28">(G32/D32)-100%</f>
        <v>0.15719706450796211</v>
      </c>
      <c r="J32" s="161">
        <f t="shared" ref="J32" si="29">(G32/E32)-100%</f>
        <v>8.374490263097023E-2</v>
      </c>
      <c r="K32" s="161">
        <f>(G32/F32)-100%</f>
        <v>5.8185840344532114E-2</v>
      </c>
    </row>
    <row r="33" spans="2:11" ht="15">
      <c r="B33" s="159" t="s">
        <v>134</v>
      </c>
      <c r="C33" s="160">
        <f>SUM(C10:C19)</f>
        <v>8451489</v>
      </c>
      <c r="D33" s="160">
        <f t="shared" ref="D33:G33" si="30">SUM(D10:D19)</f>
        <v>9089316</v>
      </c>
      <c r="E33" s="160">
        <f t="shared" si="30"/>
        <v>9728590</v>
      </c>
      <c r="F33" s="160">
        <f t="shared" si="30"/>
        <v>10010794</v>
      </c>
      <c r="G33" s="160">
        <f t="shared" si="30"/>
        <v>10569398</v>
      </c>
      <c r="H33" s="166">
        <f>(G33/C33)-100%</f>
        <v>0.25059596007283447</v>
      </c>
      <c r="I33" s="166">
        <f t="shared" ref="I33" si="31">(G33/D33)-100%</f>
        <v>0.16283755565325264</v>
      </c>
      <c r="J33" s="161">
        <f t="shared" ref="J33" si="32">(G33/E33)-100%</f>
        <v>8.6426501682155488E-2</v>
      </c>
      <c r="K33" s="161">
        <f>(G33/F33)-100%</f>
        <v>5.5800169297260505E-2</v>
      </c>
    </row>
    <row r="34" spans="2:11" ht="15">
      <c r="B34" s="159" t="s">
        <v>135</v>
      </c>
      <c r="C34" s="162"/>
      <c r="D34" s="163"/>
      <c r="E34" s="162"/>
      <c r="F34" s="162"/>
      <c r="G34" s="162"/>
      <c r="H34" s="162"/>
      <c r="I34" s="162"/>
      <c r="J34" s="164"/>
      <c r="K34" s="164"/>
    </row>
    <row r="35" spans="2:11" ht="15">
      <c r="B35" s="159" t="s">
        <v>136</v>
      </c>
      <c r="C35" s="162"/>
      <c r="D35" s="163"/>
      <c r="E35" s="162"/>
      <c r="F35" s="162"/>
      <c r="G35" s="162"/>
      <c r="H35" s="162"/>
      <c r="I35" s="162"/>
      <c r="J35" s="164"/>
      <c r="K35" s="164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showGridLines="0" workbookViewId="0">
      <selection activeCell="D37" sqref="D37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366</v>
      </c>
      <c r="G6" s="30"/>
      <c r="H6" s="30"/>
      <c r="I6" s="30"/>
      <c r="J6" s="30"/>
      <c r="K6" s="30"/>
      <c r="L6" s="30"/>
    </row>
    <row r="10" spans="2:12" ht="12.75" customHeight="1">
      <c r="B10" s="506" t="s">
        <v>61</v>
      </c>
      <c r="C10" s="508" t="s">
        <v>292</v>
      </c>
      <c r="D10" s="505" t="s">
        <v>58</v>
      </c>
      <c r="E10" s="505"/>
      <c r="F10" s="510" t="s">
        <v>294</v>
      </c>
      <c r="G10" s="505" t="s">
        <v>62</v>
      </c>
      <c r="H10" s="505"/>
      <c r="I10" s="505"/>
      <c r="J10" s="505"/>
      <c r="K10" s="505"/>
      <c r="L10" s="508" t="s">
        <v>293</v>
      </c>
    </row>
    <row r="11" spans="2:12">
      <c r="B11" s="507"/>
      <c r="C11" s="509"/>
      <c r="D11" s="380" t="s">
        <v>59</v>
      </c>
      <c r="E11" s="380" t="s">
        <v>60</v>
      </c>
      <c r="F11" s="511"/>
      <c r="G11" s="381" t="s">
        <v>63</v>
      </c>
      <c r="H11" s="381" t="s">
        <v>33</v>
      </c>
      <c r="I11" s="381" t="s">
        <v>64</v>
      </c>
      <c r="J11" s="381" t="s">
        <v>33</v>
      </c>
      <c r="K11" s="381" t="s">
        <v>6</v>
      </c>
      <c r="L11" s="509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45" t="s">
        <v>66</v>
      </c>
      <c r="C13" s="230">
        <v>42020</v>
      </c>
      <c r="D13" s="230">
        <v>1294534</v>
      </c>
      <c r="E13" s="230">
        <v>1134307</v>
      </c>
      <c r="F13" s="216">
        <f t="shared" ref="F13:F19" si="0">E13/D13</f>
        <v>0.87622804808525689</v>
      </c>
      <c r="G13" s="230">
        <v>45956</v>
      </c>
      <c r="H13" s="231">
        <f t="shared" ref="H13:H18" si="1">G13/K13*100%</f>
        <v>0.12326062933836861</v>
      </c>
      <c r="I13" s="229">
        <v>326880</v>
      </c>
      <c r="J13" s="231">
        <f t="shared" ref="J13:J18" si="2">I13/K13*100%</f>
        <v>0.87673937066163143</v>
      </c>
      <c r="K13" s="292">
        <f t="shared" ref="K13:K18" si="3">SUM(I13,G13,)</f>
        <v>372836</v>
      </c>
      <c r="L13" s="232">
        <v>6.42</v>
      </c>
    </row>
    <row r="14" spans="2:12" ht="15">
      <c r="B14" s="145" t="s">
        <v>67</v>
      </c>
      <c r="C14" s="230">
        <v>42115</v>
      </c>
      <c r="D14" s="230">
        <v>1173096</v>
      </c>
      <c r="E14" s="230">
        <v>1067830</v>
      </c>
      <c r="F14" s="216">
        <f t="shared" si="0"/>
        <v>0.91026650845284618</v>
      </c>
      <c r="G14" s="230">
        <v>35202</v>
      </c>
      <c r="H14" s="231">
        <f t="shared" si="1"/>
        <v>9.8361755098733392E-2</v>
      </c>
      <c r="I14" s="230">
        <v>322681</v>
      </c>
      <c r="J14" s="231">
        <f t="shared" si="2"/>
        <v>0.90163824490126665</v>
      </c>
      <c r="K14" s="292">
        <f t="shared" si="3"/>
        <v>357883</v>
      </c>
      <c r="L14" s="232">
        <v>6.33</v>
      </c>
    </row>
    <row r="15" spans="2:12" ht="15">
      <c r="B15" s="145" t="s">
        <v>68</v>
      </c>
      <c r="C15" s="230">
        <v>42154</v>
      </c>
      <c r="D15" s="230">
        <v>1299200</v>
      </c>
      <c r="E15" s="230">
        <v>1115291</v>
      </c>
      <c r="F15" s="216">
        <f t="shared" si="0"/>
        <v>0.85844442733990145</v>
      </c>
      <c r="G15" s="230">
        <v>47349</v>
      </c>
      <c r="H15" s="231">
        <f t="shared" si="1"/>
        <v>0.11840002800651152</v>
      </c>
      <c r="I15" s="230">
        <v>352558</v>
      </c>
      <c r="J15" s="231">
        <f t="shared" si="2"/>
        <v>0.8815999719934885</v>
      </c>
      <c r="K15" s="292">
        <f t="shared" si="3"/>
        <v>399907</v>
      </c>
      <c r="L15" s="232">
        <v>6.08</v>
      </c>
    </row>
    <row r="16" spans="2:12" ht="15">
      <c r="B16" s="145" t="s">
        <v>69</v>
      </c>
      <c r="C16" s="230">
        <v>42212</v>
      </c>
      <c r="D16" s="230">
        <v>1257670</v>
      </c>
      <c r="E16" s="230">
        <v>1116982</v>
      </c>
      <c r="F16" s="216">
        <f t="shared" si="0"/>
        <v>0.88813599751922201</v>
      </c>
      <c r="G16" s="230">
        <v>59055</v>
      </c>
      <c r="H16" s="231">
        <f t="shared" si="1"/>
        <v>0.14863895495903651</v>
      </c>
      <c r="I16" s="230">
        <v>338250</v>
      </c>
      <c r="J16" s="231">
        <f t="shared" si="2"/>
        <v>0.85136104504096344</v>
      </c>
      <c r="K16" s="292">
        <f t="shared" si="3"/>
        <v>397305</v>
      </c>
      <c r="L16" s="232">
        <v>6.18</v>
      </c>
    </row>
    <row r="17" spans="2:12" ht="15">
      <c r="B17" s="145" t="s">
        <v>70</v>
      </c>
      <c r="C17" s="230">
        <v>42232</v>
      </c>
      <c r="D17" s="230">
        <v>1300527</v>
      </c>
      <c r="E17" s="230">
        <v>1116279</v>
      </c>
      <c r="F17" s="216">
        <f t="shared" si="0"/>
        <v>0.85832820079859928</v>
      </c>
      <c r="G17" s="230">
        <v>96401</v>
      </c>
      <c r="H17" s="231">
        <f t="shared" si="1"/>
        <v>0.2181368500369969</v>
      </c>
      <c r="I17" s="230">
        <v>345528</v>
      </c>
      <c r="J17" s="231">
        <f t="shared" si="2"/>
        <v>0.7818631499630031</v>
      </c>
      <c r="K17" s="292">
        <f t="shared" si="3"/>
        <v>441929</v>
      </c>
      <c r="L17" s="232">
        <v>5.5</v>
      </c>
    </row>
    <row r="18" spans="2:12" ht="15">
      <c r="B18" s="145" t="s">
        <v>71</v>
      </c>
      <c r="C18" s="230">
        <v>42568</v>
      </c>
      <c r="D18" s="230">
        <v>1267920</v>
      </c>
      <c r="E18" s="230">
        <v>1059592</v>
      </c>
      <c r="F18" s="216">
        <f t="shared" si="0"/>
        <v>0.83569310366584637</v>
      </c>
      <c r="G18" s="230">
        <v>78566</v>
      </c>
      <c r="H18" s="231">
        <f t="shared" si="1"/>
        <v>0.19330330012621821</v>
      </c>
      <c r="I18" s="230">
        <v>327873</v>
      </c>
      <c r="J18" s="231">
        <f t="shared" si="2"/>
        <v>0.80669669987378179</v>
      </c>
      <c r="K18" s="292">
        <f t="shared" si="3"/>
        <v>406439</v>
      </c>
      <c r="L18" s="232">
        <v>5.9</v>
      </c>
    </row>
    <row r="19" spans="2:12" ht="15">
      <c r="B19" s="145" t="s">
        <v>72</v>
      </c>
      <c r="C19" s="230">
        <v>42565</v>
      </c>
      <c r="D19" s="230">
        <v>1290295</v>
      </c>
      <c r="E19" s="230">
        <v>1150528</v>
      </c>
      <c r="F19" s="216">
        <f t="shared" si="0"/>
        <v>0.89167825962279945</v>
      </c>
      <c r="G19" s="230">
        <v>103934</v>
      </c>
      <c r="H19" s="231">
        <f t="shared" ref="H19:H20" si="4">G19/K19*100%</f>
        <v>0.22258438949591169</v>
      </c>
      <c r="I19" s="230">
        <v>363008</v>
      </c>
      <c r="J19" s="231">
        <f t="shared" ref="J19:J20" si="5">I19/K19*100%</f>
        <v>0.77741561050408825</v>
      </c>
      <c r="K19" s="292">
        <f t="shared" ref="K19" si="6">SUM(I19,G19,)</f>
        <v>466942</v>
      </c>
      <c r="L19" s="232">
        <v>5.88</v>
      </c>
    </row>
    <row r="20" spans="2:12" ht="15">
      <c r="B20" s="145" t="s">
        <v>52</v>
      </c>
      <c r="C20" s="230">
        <v>42565</v>
      </c>
      <c r="D20" s="230">
        <v>1310196</v>
      </c>
      <c r="E20" s="230">
        <v>1071269</v>
      </c>
      <c r="F20" s="216">
        <f>E20/D20</f>
        <v>0.81764026145706448</v>
      </c>
      <c r="G20" s="230">
        <v>97872</v>
      </c>
      <c r="H20" s="231">
        <f t="shared" si="4"/>
        <v>0.23589184915956057</v>
      </c>
      <c r="I20" s="230">
        <v>317030</v>
      </c>
      <c r="J20" s="231">
        <f t="shared" si="5"/>
        <v>0.76410815084043948</v>
      </c>
      <c r="K20" s="292">
        <f>SUM(I20,G20,)</f>
        <v>414902</v>
      </c>
      <c r="L20" s="232">
        <v>5.9</v>
      </c>
    </row>
    <row r="21" spans="2:12" ht="15">
      <c r="B21" s="145" t="s">
        <v>53</v>
      </c>
      <c r="C21" s="230">
        <v>42539</v>
      </c>
      <c r="D21" s="230">
        <v>1243212</v>
      </c>
      <c r="E21" s="230">
        <v>830455</v>
      </c>
      <c r="F21" s="216">
        <f>E21/D21</f>
        <v>0.66799146082888516</v>
      </c>
      <c r="G21" s="230">
        <v>70699</v>
      </c>
      <c r="H21" s="231">
        <f>G21/K21*100%</f>
        <v>0.22973763396135674</v>
      </c>
      <c r="I21" s="230">
        <v>237039</v>
      </c>
      <c r="J21" s="231">
        <f t="shared" ref="J21:J22" si="7">I21/K21*100%</f>
        <v>0.77026236603864329</v>
      </c>
      <c r="K21" s="292">
        <f>SUM(I21,G21,)</f>
        <v>307738</v>
      </c>
      <c r="L21" s="232">
        <v>5.56</v>
      </c>
    </row>
    <row r="22" spans="2:12" ht="15">
      <c r="B22" s="145" t="s">
        <v>44</v>
      </c>
      <c r="C22" s="230">
        <v>41839</v>
      </c>
      <c r="D22" s="230">
        <v>1290546</v>
      </c>
      <c r="E22" s="230">
        <v>906865</v>
      </c>
      <c r="F22" s="216">
        <f>E22/D22</f>
        <v>0.70269870271962409</v>
      </c>
      <c r="G22" s="230">
        <v>79004</v>
      </c>
      <c r="H22" s="231">
        <f>G22/K22*100%</f>
        <v>0.23122151948747516</v>
      </c>
      <c r="I22" s="230">
        <v>262677</v>
      </c>
      <c r="J22" s="231">
        <f t="shared" si="7"/>
        <v>0.76877848051252484</v>
      </c>
      <c r="K22" s="292">
        <f>SUM(I22,G22,)</f>
        <v>341681</v>
      </c>
      <c r="L22" s="232">
        <v>5.52</v>
      </c>
    </row>
    <row r="23" spans="2:12" ht="15">
      <c r="B23" s="145" t="s">
        <v>45</v>
      </c>
      <c r="C23" s="230"/>
      <c r="D23" s="230"/>
      <c r="E23" s="230"/>
      <c r="F23" s="231"/>
      <c r="G23" s="230"/>
      <c r="H23" s="231"/>
      <c r="I23" s="230"/>
      <c r="J23" s="231"/>
      <c r="K23" s="230"/>
      <c r="L23" s="232"/>
    </row>
    <row r="24" spans="2:12" ht="15">
      <c r="B24" s="145" t="s">
        <v>51</v>
      </c>
      <c r="C24" s="139"/>
      <c r="D24" s="230"/>
      <c r="E24" s="230"/>
      <c r="F24" s="231"/>
      <c r="G24" s="230"/>
      <c r="H24" s="231"/>
      <c r="I24" s="230"/>
      <c r="J24" s="231"/>
      <c r="K24" s="230"/>
      <c r="L24" s="232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503" t="s">
        <v>125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45" t="s">
        <v>126</v>
      </c>
      <c r="C29" s="230">
        <f>SUM(C14)</f>
        <v>42115</v>
      </c>
      <c r="D29" s="230">
        <f>SUM(D13:D14)</f>
        <v>2467630</v>
      </c>
      <c r="E29" s="230">
        <f>SUM(E13:E14)</f>
        <v>2202137</v>
      </c>
      <c r="F29" s="216">
        <f t="shared" ref="F29:F34" si="8">E29/D29</f>
        <v>0.89240972106839356</v>
      </c>
      <c r="G29" s="230">
        <f>SUM(G13:G14)</f>
        <v>81158</v>
      </c>
      <c r="H29" s="231">
        <f t="shared" ref="H29:H34" si="9">G29/K29*100%</f>
        <v>0.11106595011214981</v>
      </c>
      <c r="I29" s="230">
        <f>SUM(I13:I14)</f>
        <v>649561</v>
      </c>
      <c r="J29" s="231">
        <f t="shared" ref="J29:J34" si="10">I29/K29*100%</f>
        <v>0.88893404988785019</v>
      </c>
      <c r="K29" s="292">
        <f t="shared" ref="K29:K33" si="11">SUM(I29,G29,)</f>
        <v>730719</v>
      </c>
      <c r="L29" s="293">
        <f>AVERAGE(L13:L14)</f>
        <v>6.375</v>
      </c>
    </row>
    <row r="30" spans="2:12" ht="15">
      <c r="B30" s="145" t="s">
        <v>127</v>
      </c>
      <c r="C30" s="230">
        <v>42154</v>
      </c>
      <c r="D30" s="230">
        <f>SUM(D13:D15)</f>
        <v>3766830</v>
      </c>
      <c r="E30" s="230">
        <f>SUM(E13:E15)</f>
        <v>3317428</v>
      </c>
      <c r="F30" s="216">
        <f t="shared" si="8"/>
        <v>0.88069490791992211</v>
      </c>
      <c r="G30" s="230">
        <f>SUM(G13:G15)</f>
        <v>128507</v>
      </c>
      <c r="H30" s="231">
        <f t="shared" si="9"/>
        <v>0.11366004319730839</v>
      </c>
      <c r="I30" s="230">
        <f>SUM(I13:I15)</f>
        <v>1002119</v>
      </c>
      <c r="J30" s="231">
        <f t="shared" si="10"/>
        <v>0.88633995680269162</v>
      </c>
      <c r="K30" s="292">
        <f t="shared" si="11"/>
        <v>1130626</v>
      </c>
      <c r="L30" s="293">
        <f>AVERAGE(L13:L15)</f>
        <v>6.2766666666666664</v>
      </c>
    </row>
    <row r="31" spans="2:12" ht="15">
      <c r="B31" s="145" t="s">
        <v>128</v>
      </c>
      <c r="C31" s="230">
        <v>42212</v>
      </c>
      <c r="D31" s="230">
        <f>SUM(D13:D16)</f>
        <v>5024500</v>
      </c>
      <c r="E31" s="230">
        <f>SUM(E13:E16)</f>
        <v>4434410</v>
      </c>
      <c r="F31" s="216">
        <f t="shared" si="8"/>
        <v>0.88255746840481641</v>
      </c>
      <c r="G31" s="230">
        <f>SUM(G13:G16)</f>
        <v>187562</v>
      </c>
      <c r="H31" s="231">
        <f t="shared" si="9"/>
        <v>0.122755543280423</v>
      </c>
      <c r="I31" s="230">
        <f>SUM(I13:I16)</f>
        <v>1340369</v>
      </c>
      <c r="J31" s="231">
        <f t="shared" si="10"/>
        <v>0.87724445671957696</v>
      </c>
      <c r="K31" s="292">
        <f t="shared" si="11"/>
        <v>1527931</v>
      </c>
      <c r="L31" s="293">
        <f>AVERAGE(L13:L16)</f>
        <v>6.2524999999999995</v>
      </c>
    </row>
    <row r="32" spans="2:12" ht="15">
      <c r="B32" s="145" t="s">
        <v>129</v>
      </c>
      <c r="C32" s="230">
        <v>42232</v>
      </c>
      <c r="D32" s="230">
        <f>SUM(D13:D17)</f>
        <v>6325027</v>
      </c>
      <c r="E32" s="230">
        <f>SUM(E13:E17)</f>
        <v>5550689</v>
      </c>
      <c r="F32" s="216">
        <f t="shared" si="8"/>
        <v>0.87757554236527369</v>
      </c>
      <c r="G32" s="230">
        <f>SUM(G13:G17)</f>
        <v>283963</v>
      </c>
      <c r="H32" s="231">
        <f t="shared" si="9"/>
        <v>0.14415389926187647</v>
      </c>
      <c r="I32" s="230">
        <f>SUM(I13:I17)</f>
        <v>1685897</v>
      </c>
      <c r="J32" s="231">
        <f t="shared" si="10"/>
        <v>0.85584610073812351</v>
      </c>
      <c r="K32" s="292">
        <f t="shared" si="11"/>
        <v>1969860</v>
      </c>
      <c r="L32" s="293">
        <f>AVERAGE(L13:L17)</f>
        <v>6.1019999999999994</v>
      </c>
    </row>
    <row r="33" spans="2:12" ht="15">
      <c r="B33" s="145" t="s">
        <v>130</v>
      </c>
      <c r="C33" s="230">
        <v>42568</v>
      </c>
      <c r="D33" s="230">
        <f>SUM(D13:D18)</f>
        <v>7592947</v>
      </c>
      <c r="E33" s="230">
        <f>SUM(E13:E18)</f>
        <v>6610281</v>
      </c>
      <c r="F33" s="216">
        <f t="shared" si="8"/>
        <v>0.87058173855289656</v>
      </c>
      <c r="G33" s="230">
        <f>SUM(G13:G18)</f>
        <v>362529</v>
      </c>
      <c r="H33" s="231">
        <f t="shared" si="9"/>
        <v>0.15256034699337079</v>
      </c>
      <c r="I33" s="230">
        <f>SUM(I13:I18)</f>
        <v>2013770</v>
      </c>
      <c r="J33" s="231">
        <f t="shared" si="10"/>
        <v>0.84743965300662927</v>
      </c>
      <c r="K33" s="292">
        <f t="shared" si="11"/>
        <v>2376299</v>
      </c>
      <c r="L33" s="293">
        <f>AVERAGE(L13:L18)</f>
        <v>6.0683333333333325</v>
      </c>
    </row>
    <row r="34" spans="2:12" ht="15">
      <c r="B34" s="145" t="s">
        <v>131</v>
      </c>
      <c r="C34" s="230">
        <v>42565</v>
      </c>
      <c r="D34" s="230">
        <f>SUM(D13:D19)</f>
        <v>8883242</v>
      </c>
      <c r="E34" s="230">
        <f>SUM(E13:E19)</f>
        <v>7760809</v>
      </c>
      <c r="F34" s="216">
        <f t="shared" si="8"/>
        <v>0.87364601797406849</v>
      </c>
      <c r="G34" s="230">
        <f>SUM(G13:G19)</f>
        <v>466463</v>
      </c>
      <c r="H34" s="231">
        <f t="shared" si="9"/>
        <v>0.16406031004758304</v>
      </c>
      <c r="I34" s="230">
        <f>SUM(I13:I19)</f>
        <v>2376778</v>
      </c>
      <c r="J34" s="231">
        <f t="shared" si="10"/>
        <v>0.83593968995241696</v>
      </c>
      <c r="K34" s="292">
        <f>SUM(I34,G34,)</f>
        <v>2843241</v>
      </c>
      <c r="L34" s="293">
        <f>AVERAGE(L13:L19)</f>
        <v>6.0414285714285709</v>
      </c>
    </row>
    <row r="35" spans="2:12" ht="15">
      <c r="B35" s="145" t="s">
        <v>132</v>
      </c>
      <c r="C35" s="230">
        <v>42565</v>
      </c>
      <c r="D35" s="230">
        <f>SUM(D13:D20)</f>
        <v>10193438</v>
      </c>
      <c r="E35" s="230">
        <f>SUM(E13:E20)</f>
        <v>8832078</v>
      </c>
      <c r="F35" s="216">
        <f>E35/D35</f>
        <v>0.86644741450333052</v>
      </c>
      <c r="G35" s="230">
        <f>SUM(G13:G20)</f>
        <v>564335</v>
      </c>
      <c r="H35" s="231">
        <f>G35/K35*100%</f>
        <v>0.1732075602574841</v>
      </c>
      <c r="I35" s="230">
        <f>SUM(I13:I20)</f>
        <v>2693808</v>
      </c>
      <c r="J35" s="231">
        <f t="shared" ref="J35" si="12">I35/K35*100%</f>
        <v>0.82679243974251593</v>
      </c>
      <c r="K35" s="292">
        <f>SUM(I35,G35,)</f>
        <v>3258143</v>
      </c>
      <c r="L35" s="293">
        <f>AVERAGE(L13:L20)</f>
        <v>6.0237499999999997</v>
      </c>
    </row>
    <row r="36" spans="2:12" ht="15">
      <c r="B36" s="145" t="s">
        <v>133</v>
      </c>
      <c r="C36" s="230">
        <v>42539</v>
      </c>
      <c r="D36" s="230">
        <f>SUM(D13:D21)</f>
        <v>11436650</v>
      </c>
      <c r="E36" s="230">
        <f>SUM(E13:E21)</f>
        <v>9662533</v>
      </c>
      <c r="F36" s="216">
        <f>E36/D36</f>
        <v>0.84487441689655629</v>
      </c>
      <c r="G36" s="230">
        <f>SUM(G13:G21)</f>
        <v>635034</v>
      </c>
      <c r="H36" s="231">
        <f>G36/K36*100%</f>
        <v>0.17808614477039475</v>
      </c>
      <c r="I36" s="230">
        <f>SUM(I13:I21)</f>
        <v>2930847</v>
      </c>
      <c r="J36" s="231">
        <f t="shared" ref="J36" si="13">I36/K36*100%</f>
        <v>0.82191385522960525</v>
      </c>
      <c r="K36" s="292">
        <f>SUM(I36,G36,)</f>
        <v>3565881</v>
      </c>
      <c r="L36" s="293">
        <f>AVERAGE(L13:L21)</f>
        <v>5.9722222222222223</v>
      </c>
    </row>
    <row r="37" spans="2:12" ht="15">
      <c r="B37" s="145" t="s">
        <v>134</v>
      </c>
      <c r="C37" s="230">
        <v>41839</v>
      </c>
      <c r="D37" s="230">
        <f>SUM(D13:D22)</f>
        <v>12727196</v>
      </c>
      <c r="E37" s="230">
        <f>SUM(E13:E22)</f>
        <v>10569398</v>
      </c>
      <c r="F37" s="216">
        <f>E37/D37</f>
        <v>0.83045770647360184</v>
      </c>
      <c r="G37" s="230">
        <f>SUM(G13:G22)</f>
        <v>714038</v>
      </c>
      <c r="H37" s="231">
        <f>G37/K37*100%</f>
        <v>0.18273235331902604</v>
      </c>
      <c r="I37" s="230">
        <f>SUM(I13:I22)</f>
        <v>3193524</v>
      </c>
      <c r="J37" s="231">
        <f t="shared" ref="J37" si="14">I37/K37*100%</f>
        <v>0.81726764668097396</v>
      </c>
      <c r="K37" s="292">
        <f>SUM(I37,G37,)</f>
        <v>3907562</v>
      </c>
      <c r="L37" s="293">
        <f>AVERAGE(L13:L22)</f>
        <v>5.9269999999999996</v>
      </c>
    </row>
    <row r="38" spans="2:12" ht="15">
      <c r="B38" s="145" t="s">
        <v>135</v>
      </c>
      <c r="C38" s="230"/>
      <c r="D38" s="230"/>
      <c r="E38" s="230"/>
      <c r="F38" s="231"/>
      <c r="G38" s="230"/>
      <c r="H38" s="231"/>
      <c r="I38" s="230"/>
      <c r="J38" s="231"/>
      <c r="K38" s="230"/>
      <c r="L38" s="232"/>
    </row>
    <row r="39" spans="2:12" ht="15">
      <c r="B39" s="145" t="s">
        <v>136</v>
      </c>
      <c r="C39" s="230"/>
      <c r="D39" s="230"/>
      <c r="E39" s="230"/>
      <c r="F39" s="231"/>
      <c r="G39" s="230"/>
      <c r="H39" s="231"/>
      <c r="I39" s="230"/>
      <c r="J39" s="231"/>
      <c r="K39" s="230"/>
      <c r="L39" s="232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G71"/>
  <sheetViews>
    <sheetView showGridLines="0" topLeftCell="O1" zoomScale="93" zoomScaleNormal="93" workbookViewId="0">
      <selection activeCell="AD2" sqref="AD2"/>
    </sheetView>
  </sheetViews>
  <sheetFormatPr baseColWidth="10" defaultRowHeight="12.75"/>
  <cols>
    <col min="1" max="1" width="32.7109375" style="113" customWidth="1"/>
    <col min="2" max="32" width="8.7109375" customWidth="1"/>
  </cols>
  <sheetData>
    <row r="1" spans="1:33" ht="26.25">
      <c r="P1" s="124" t="s">
        <v>302</v>
      </c>
    </row>
    <row r="2" spans="1:33" s="114" customFormat="1" ht="24" customHeight="1">
      <c r="F2" s="115"/>
      <c r="G2" s="115"/>
      <c r="H2" s="115"/>
      <c r="P2" s="124" t="s">
        <v>284</v>
      </c>
    </row>
    <row r="3" spans="1:33" s="116" customFormat="1" ht="20.25" customHeight="1">
      <c r="F3" s="117"/>
      <c r="G3" s="117"/>
      <c r="H3" s="117"/>
      <c r="P3" s="476" t="s">
        <v>412</v>
      </c>
    </row>
    <row r="4" spans="1:33" s="114" customFormat="1" ht="12.75" customHeight="1">
      <c r="F4" s="115"/>
      <c r="G4" s="115"/>
      <c r="H4" s="115"/>
    </row>
    <row r="5" spans="1:33" s="116" customFormat="1" ht="20.25" customHeight="1">
      <c r="E5" s="117"/>
      <c r="F5" s="117"/>
      <c r="G5" s="117"/>
      <c r="H5" s="117"/>
      <c r="I5" s="117"/>
      <c r="Q5" s="477"/>
    </row>
    <row r="6" spans="1:33" s="128" customFormat="1" ht="16.5" thickBot="1">
      <c r="A6" s="127"/>
      <c r="B6" s="353" t="s">
        <v>402</v>
      </c>
      <c r="C6" s="353" t="s">
        <v>403</v>
      </c>
      <c r="D6" s="353" t="s">
        <v>404</v>
      </c>
      <c r="E6" s="353" t="s">
        <v>405</v>
      </c>
      <c r="F6" s="353" t="s">
        <v>406</v>
      </c>
      <c r="G6" s="353" t="s">
        <v>400</v>
      </c>
      <c r="H6" s="353" t="s">
        <v>401</v>
      </c>
      <c r="I6" s="353" t="s">
        <v>402</v>
      </c>
      <c r="J6" s="353" t="s">
        <v>403</v>
      </c>
      <c r="K6" s="353" t="s">
        <v>404</v>
      </c>
      <c r="L6" s="353" t="s">
        <v>405</v>
      </c>
      <c r="M6" s="353" t="s">
        <v>406</v>
      </c>
      <c r="N6" s="353" t="s">
        <v>400</v>
      </c>
      <c r="O6" s="353" t="s">
        <v>401</v>
      </c>
      <c r="P6" s="353" t="s">
        <v>402</v>
      </c>
      <c r="Q6" s="353" t="s">
        <v>403</v>
      </c>
      <c r="R6" s="353" t="s">
        <v>404</v>
      </c>
      <c r="S6" s="353" t="s">
        <v>405</v>
      </c>
      <c r="T6" s="353" t="s">
        <v>406</v>
      </c>
      <c r="U6" s="353" t="s">
        <v>400</v>
      </c>
      <c r="V6" s="353" t="s">
        <v>401</v>
      </c>
      <c r="W6" s="353" t="s">
        <v>402</v>
      </c>
      <c r="X6" s="353" t="s">
        <v>403</v>
      </c>
      <c r="Y6" s="353" t="s">
        <v>404</v>
      </c>
      <c r="Z6" s="353" t="s">
        <v>405</v>
      </c>
      <c r="AA6" s="353" t="s">
        <v>406</v>
      </c>
      <c r="AB6" s="353" t="s">
        <v>400</v>
      </c>
      <c r="AC6" s="353" t="s">
        <v>401</v>
      </c>
      <c r="AD6" s="353" t="s">
        <v>402</v>
      </c>
      <c r="AE6" s="353" t="s">
        <v>403</v>
      </c>
      <c r="AF6" s="353" t="s">
        <v>404</v>
      </c>
      <c r="AG6" s="219"/>
    </row>
    <row r="7" spans="1:33" s="129" customFormat="1" ht="17.25" thickTop="1" thickBot="1">
      <c r="A7" s="220" t="s">
        <v>285</v>
      </c>
      <c r="B7" s="247">
        <v>1</v>
      </c>
      <c r="C7" s="247">
        <v>2</v>
      </c>
      <c r="D7" s="247">
        <v>3</v>
      </c>
      <c r="E7" s="247">
        <v>4</v>
      </c>
      <c r="F7" s="247">
        <v>5</v>
      </c>
      <c r="G7" s="247">
        <v>6</v>
      </c>
      <c r="H7" s="247">
        <v>7</v>
      </c>
      <c r="I7" s="247">
        <v>8</v>
      </c>
      <c r="J7" s="247">
        <v>9</v>
      </c>
      <c r="K7" s="247">
        <v>10</v>
      </c>
      <c r="L7" s="247">
        <v>11</v>
      </c>
      <c r="M7" s="247">
        <v>12</v>
      </c>
      <c r="N7" s="247">
        <v>13</v>
      </c>
      <c r="O7" s="247">
        <v>14</v>
      </c>
      <c r="P7" s="247">
        <v>15</v>
      </c>
      <c r="Q7" s="247">
        <v>16</v>
      </c>
      <c r="R7" s="247">
        <v>17</v>
      </c>
      <c r="S7" s="247">
        <v>18</v>
      </c>
      <c r="T7" s="247">
        <v>19</v>
      </c>
      <c r="U7" s="247">
        <v>20</v>
      </c>
      <c r="V7" s="247">
        <v>21</v>
      </c>
      <c r="W7" s="247">
        <v>22</v>
      </c>
      <c r="X7" s="247">
        <v>23</v>
      </c>
      <c r="Y7" s="247">
        <v>24</v>
      </c>
      <c r="Z7" s="247">
        <v>25</v>
      </c>
      <c r="AA7" s="247">
        <v>26</v>
      </c>
      <c r="AB7" s="247">
        <v>27</v>
      </c>
      <c r="AC7" s="247">
        <v>28</v>
      </c>
      <c r="AD7" s="247">
        <v>29</v>
      </c>
      <c r="AE7" s="247">
        <v>30</v>
      </c>
      <c r="AF7" s="247">
        <v>31</v>
      </c>
      <c r="AG7" s="343" t="s">
        <v>65</v>
      </c>
    </row>
    <row r="8" spans="1:33" s="128" customFormat="1" ht="16.5" thickTop="1">
      <c r="A8" s="248" t="s">
        <v>286</v>
      </c>
      <c r="B8" s="294">
        <v>0.58809999999999996</v>
      </c>
      <c r="C8" s="295">
        <v>0.62350000000000005</v>
      </c>
      <c r="D8" s="294">
        <v>0.64990000000000003</v>
      </c>
      <c r="E8" s="295">
        <v>0.65490000000000004</v>
      </c>
      <c r="F8" s="294">
        <v>0.61050000000000004</v>
      </c>
      <c r="G8" s="295">
        <v>0.60899999999999999</v>
      </c>
      <c r="H8" s="294">
        <v>0.61980000000000002</v>
      </c>
      <c r="I8" s="295">
        <v>0.64559999999999995</v>
      </c>
      <c r="J8" s="294">
        <v>0.69820000000000004</v>
      </c>
      <c r="K8" s="295">
        <v>0.74760000000000004</v>
      </c>
      <c r="L8" s="294">
        <v>0.76100000000000001</v>
      </c>
      <c r="M8" s="295">
        <v>0.70899999999999996</v>
      </c>
      <c r="N8" s="294">
        <v>0.68379999999999996</v>
      </c>
      <c r="O8" s="295">
        <v>0.69020000000000004</v>
      </c>
      <c r="P8" s="294">
        <v>0.71619999999999995</v>
      </c>
      <c r="Q8" s="295">
        <v>0.74709999999999999</v>
      </c>
      <c r="R8" s="294">
        <v>0.76419999999999999</v>
      </c>
      <c r="S8" s="295">
        <v>0.74870000000000003</v>
      </c>
      <c r="T8" s="294">
        <v>0.71060000000000001</v>
      </c>
      <c r="U8" s="295">
        <v>0.69879999999999998</v>
      </c>
      <c r="V8" s="294">
        <v>0.69689999999999996</v>
      </c>
      <c r="W8" s="295">
        <v>0.7298</v>
      </c>
      <c r="X8" s="294">
        <v>0.76919999999999999</v>
      </c>
      <c r="Y8" s="295">
        <v>0.7843</v>
      </c>
      <c r="Z8" s="294">
        <v>0.7712</v>
      </c>
      <c r="AA8" s="295">
        <v>0.72109999999999996</v>
      </c>
      <c r="AB8" s="294">
        <v>0.70120000000000005</v>
      </c>
      <c r="AC8" s="295">
        <v>0.68789999999999996</v>
      </c>
      <c r="AD8" s="294">
        <v>0.69699999999999995</v>
      </c>
      <c r="AE8" s="294">
        <v>0.74650000000000005</v>
      </c>
      <c r="AF8" s="294">
        <v>0.74790000000000001</v>
      </c>
      <c r="AG8" s="354">
        <f>'RESUMEN OCTUBRE'!D13</f>
        <v>0.70269870271962409</v>
      </c>
    </row>
    <row r="9" spans="1:33" s="128" customFormat="1" ht="15.75">
      <c r="A9" s="249" t="s">
        <v>287</v>
      </c>
      <c r="B9" s="296">
        <v>0.65910000000000002</v>
      </c>
      <c r="C9" s="297">
        <v>0.73980000000000001</v>
      </c>
      <c r="D9" s="296">
        <v>0.70009999999999994</v>
      </c>
      <c r="E9" s="297">
        <v>0.72119999999999995</v>
      </c>
      <c r="F9" s="296">
        <v>0.70389999999999997</v>
      </c>
      <c r="G9" s="297">
        <v>0.70720000000000005</v>
      </c>
      <c r="H9" s="296">
        <v>0.71579999999999999</v>
      </c>
      <c r="I9" s="297">
        <v>0.70089999999999997</v>
      </c>
      <c r="J9" s="296">
        <v>0.70720000000000005</v>
      </c>
      <c r="K9" s="297">
        <v>0.74980000000000002</v>
      </c>
      <c r="L9" s="296">
        <v>0.79239999999999999</v>
      </c>
      <c r="M9" s="297">
        <v>0.77859999999999996</v>
      </c>
      <c r="N9" s="296">
        <v>0.76859999999999995</v>
      </c>
      <c r="O9" s="297">
        <v>0.77200000000000002</v>
      </c>
      <c r="P9" s="296">
        <v>0.79190000000000005</v>
      </c>
      <c r="Q9" s="297">
        <v>0.81440000000000001</v>
      </c>
      <c r="R9" s="296">
        <v>0.81489999999999996</v>
      </c>
      <c r="S9" s="297">
        <v>0.80210000000000004</v>
      </c>
      <c r="T9" s="296">
        <v>0.8155</v>
      </c>
      <c r="U9" s="297">
        <v>0.8105</v>
      </c>
      <c r="V9" s="296">
        <v>0.83209999999999995</v>
      </c>
      <c r="W9" s="297">
        <v>0.83130000000000004</v>
      </c>
      <c r="X9" s="296">
        <v>0.84460000000000002</v>
      </c>
      <c r="Y9" s="297">
        <v>0.83830000000000005</v>
      </c>
      <c r="Z9" s="296">
        <v>0.84189999999999998</v>
      </c>
      <c r="AA9" s="297">
        <v>0.83630000000000004</v>
      </c>
      <c r="AB9" s="296">
        <v>0.85560000000000003</v>
      </c>
      <c r="AC9" s="297">
        <v>0.85519999999999996</v>
      </c>
      <c r="AD9" s="296">
        <v>0.85389999999999999</v>
      </c>
      <c r="AE9" s="296">
        <v>0.85460000000000003</v>
      </c>
      <c r="AF9" s="296">
        <v>0.83760000000000001</v>
      </c>
      <c r="AG9" s="354">
        <f>AVERAGE(B9:AE9)</f>
        <v>0.78365666666666667</v>
      </c>
    </row>
    <row r="10" spans="1:33" s="128" customFormat="1" ht="15.75">
      <c r="A10" s="250" t="s">
        <v>288</v>
      </c>
      <c r="B10" s="296">
        <v>0.52229999999999999</v>
      </c>
      <c r="C10" s="297">
        <v>0.60680000000000001</v>
      </c>
      <c r="D10" s="296">
        <v>0.63490000000000002</v>
      </c>
      <c r="E10" s="297">
        <v>0.6573</v>
      </c>
      <c r="F10" s="296">
        <v>0.54759999999999998</v>
      </c>
      <c r="G10" s="297">
        <v>0.53100000000000003</v>
      </c>
      <c r="H10" s="296">
        <v>0.53810000000000002</v>
      </c>
      <c r="I10" s="297">
        <v>0.58889999999999998</v>
      </c>
      <c r="J10" s="296">
        <v>0.70930000000000004</v>
      </c>
      <c r="K10" s="297">
        <v>0.75639999999999996</v>
      </c>
      <c r="L10" s="296">
        <v>0.76280000000000003</v>
      </c>
      <c r="M10" s="297">
        <v>0.67849999999999999</v>
      </c>
      <c r="N10" s="296">
        <v>0.5827</v>
      </c>
      <c r="O10" s="297">
        <v>0.57140000000000002</v>
      </c>
      <c r="P10" s="296">
        <v>0.63129999999999997</v>
      </c>
      <c r="Q10" s="297">
        <v>0.67330000000000001</v>
      </c>
      <c r="R10" s="296">
        <v>0.70889999999999997</v>
      </c>
      <c r="S10" s="297">
        <v>0.70140000000000002</v>
      </c>
      <c r="T10" s="296">
        <v>0.65069999999999995</v>
      </c>
      <c r="U10" s="297">
        <v>0.63759999999999994</v>
      </c>
      <c r="V10" s="296">
        <v>0.64780000000000004</v>
      </c>
      <c r="W10" s="297">
        <v>0.67610000000000003</v>
      </c>
      <c r="X10" s="296">
        <v>0.71940000000000004</v>
      </c>
      <c r="Y10" s="297">
        <v>0.72709999999999997</v>
      </c>
      <c r="Z10" s="296">
        <v>0.7369</v>
      </c>
      <c r="AA10" s="297">
        <v>0.66869999999999996</v>
      </c>
      <c r="AB10" s="296">
        <v>0.69179999999999997</v>
      </c>
      <c r="AC10" s="297">
        <v>0.67730000000000001</v>
      </c>
      <c r="AD10" s="296">
        <v>0.69110000000000005</v>
      </c>
      <c r="AE10" s="296">
        <v>0.73070000000000002</v>
      </c>
      <c r="AF10" s="296">
        <v>0.78410000000000002</v>
      </c>
      <c r="AG10" s="354">
        <f>AVERAGE(B10:AE10)</f>
        <v>0.65526999999999991</v>
      </c>
    </row>
    <row r="11" spans="1:33" s="128" customFormat="1" ht="15.75">
      <c r="A11" s="251" t="s">
        <v>289</v>
      </c>
      <c r="B11" s="296">
        <v>0.51439999999999997</v>
      </c>
      <c r="C11" s="297">
        <v>0.53410000000000002</v>
      </c>
      <c r="D11" s="296">
        <v>0.49180000000000001</v>
      </c>
      <c r="E11" s="297">
        <v>0.52710000000000001</v>
      </c>
      <c r="F11" s="296">
        <v>0.52600000000000002</v>
      </c>
      <c r="G11" s="297">
        <v>0.5121</v>
      </c>
      <c r="H11" s="296">
        <v>0.52049999999999996</v>
      </c>
      <c r="I11" s="297">
        <v>0.52049999999999996</v>
      </c>
      <c r="J11" s="296">
        <v>0.56069999999999998</v>
      </c>
      <c r="K11" s="297">
        <v>0.60780000000000001</v>
      </c>
      <c r="L11" s="296">
        <v>0.60940000000000005</v>
      </c>
      <c r="M11" s="297">
        <v>0.56499999999999995</v>
      </c>
      <c r="N11" s="296">
        <v>0.53010000000000002</v>
      </c>
      <c r="O11" s="297">
        <v>0.54110000000000003</v>
      </c>
      <c r="P11" s="296">
        <v>0.57679999999999998</v>
      </c>
      <c r="Q11" s="297">
        <v>0.60060000000000002</v>
      </c>
      <c r="R11" s="296">
        <v>0.57509999999999994</v>
      </c>
      <c r="S11" s="297">
        <v>0.59289999999999998</v>
      </c>
      <c r="T11" s="296">
        <v>0.57030000000000003</v>
      </c>
      <c r="U11" s="297">
        <v>0.59530000000000005</v>
      </c>
      <c r="V11" s="296">
        <v>0.62209999999999999</v>
      </c>
      <c r="W11" s="297">
        <v>0.60640000000000005</v>
      </c>
      <c r="X11" s="296">
        <v>0.63360000000000005</v>
      </c>
      <c r="Y11" s="297">
        <v>0.63949999999999996</v>
      </c>
      <c r="Z11" s="296">
        <v>0.62680000000000002</v>
      </c>
      <c r="AA11" s="297">
        <v>0.59019999999999995</v>
      </c>
      <c r="AB11" s="296">
        <v>0.58379999999999999</v>
      </c>
      <c r="AC11" s="297">
        <v>0.57169999999999999</v>
      </c>
      <c r="AD11" s="296">
        <v>0.58420000000000005</v>
      </c>
      <c r="AE11" s="296">
        <v>0.6875</v>
      </c>
      <c r="AF11" s="296">
        <v>0.7157</v>
      </c>
      <c r="AG11" s="354">
        <f>AVERAGE(B11:AE11)</f>
        <v>0.57391333333333328</v>
      </c>
    </row>
    <row r="12" spans="1:33" s="128" customFormat="1" ht="15.75">
      <c r="A12" s="252" t="s">
        <v>290</v>
      </c>
      <c r="B12" s="296">
        <v>0.60029999999999994</v>
      </c>
      <c r="C12" s="297">
        <v>0.63839999999999997</v>
      </c>
      <c r="D12" s="296">
        <v>0.6764</v>
      </c>
      <c r="E12" s="297">
        <v>0.67630000000000001</v>
      </c>
      <c r="F12" s="296">
        <v>0.625</v>
      </c>
      <c r="G12" s="297">
        <v>0.62549999999999994</v>
      </c>
      <c r="H12" s="296">
        <v>0.63670000000000004</v>
      </c>
      <c r="I12" s="297">
        <v>0.66069999999999995</v>
      </c>
      <c r="J12" s="296">
        <v>0.72130000000000005</v>
      </c>
      <c r="K12" s="297">
        <v>0.77170000000000005</v>
      </c>
      <c r="L12" s="296">
        <v>0.78720000000000001</v>
      </c>
      <c r="M12" s="297">
        <v>0.73380000000000001</v>
      </c>
      <c r="N12" s="296">
        <v>0.71030000000000004</v>
      </c>
      <c r="O12" s="297">
        <v>0.71589999999999998</v>
      </c>
      <c r="P12" s="296">
        <v>0.74019999999999997</v>
      </c>
      <c r="Q12" s="297">
        <v>0.77229999999999999</v>
      </c>
      <c r="R12" s="296">
        <v>0.79679999999999995</v>
      </c>
      <c r="S12" s="297">
        <v>0.77549999999999997</v>
      </c>
      <c r="T12" s="296">
        <v>0.73480000000000001</v>
      </c>
      <c r="U12" s="297">
        <v>0.71660000000000001</v>
      </c>
      <c r="V12" s="296">
        <v>0.70960000000000001</v>
      </c>
      <c r="W12" s="297">
        <v>0.75080000000000002</v>
      </c>
      <c r="X12" s="296">
        <v>0.79220000000000002</v>
      </c>
      <c r="Y12" s="297">
        <v>0.80910000000000004</v>
      </c>
      <c r="Z12" s="296">
        <v>0.79600000000000004</v>
      </c>
      <c r="AA12" s="297">
        <v>0.74360000000000004</v>
      </c>
      <c r="AB12" s="296">
        <v>0.72130000000000005</v>
      </c>
      <c r="AC12" s="297">
        <v>0.70750000000000002</v>
      </c>
      <c r="AD12" s="296">
        <v>0.69789999999999996</v>
      </c>
      <c r="AE12" s="296">
        <v>0.75670000000000004</v>
      </c>
      <c r="AF12" s="296">
        <v>0.75349999999999995</v>
      </c>
      <c r="AG12" s="354">
        <f>'RESUMEN OCTUBRE'!D15</f>
        <v>0.71779999999999999</v>
      </c>
    </row>
    <row r="13" spans="1:33" s="128" customFormat="1" ht="15.75">
      <c r="A13" s="253" t="s">
        <v>291</v>
      </c>
      <c r="B13" s="296">
        <v>0.37859999999999999</v>
      </c>
      <c r="C13" s="297">
        <v>0.43869999999999998</v>
      </c>
      <c r="D13" s="296">
        <v>0.44829999999999998</v>
      </c>
      <c r="E13" s="297">
        <v>0.47699999999999998</v>
      </c>
      <c r="F13" s="296">
        <v>0.45279999999999998</v>
      </c>
      <c r="G13" s="297">
        <v>0.4123</v>
      </c>
      <c r="H13" s="296">
        <v>0.4123</v>
      </c>
      <c r="I13" s="297">
        <v>0.41909999999999997</v>
      </c>
      <c r="J13" s="296">
        <v>0.48420000000000002</v>
      </c>
      <c r="K13" s="297">
        <v>0.53680000000000005</v>
      </c>
      <c r="L13" s="296">
        <v>0.52810000000000001</v>
      </c>
      <c r="M13" s="297">
        <v>0.43009999999999998</v>
      </c>
      <c r="N13" s="296">
        <v>0.3821</v>
      </c>
      <c r="O13" s="297">
        <v>0.40050000000000002</v>
      </c>
      <c r="P13" s="296">
        <v>0.41239999999999999</v>
      </c>
      <c r="Q13" s="297">
        <v>0.45619999999999999</v>
      </c>
      <c r="R13" s="296">
        <v>0.48020000000000002</v>
      </c>
      <c r="S13" s="297">
        <v>0.50370000000000004</v>
      </c>
      <c r="T13" s="296">
        <v>0.45689999999999997</v>
      </c>
      <c r="U13" s="297">
        <v>0.44869999999999999</v>
      </c>
      <c r="V13" s="296">
        <v>0.46460000000000001</v>
      </c>
      <c r="W13" s="297">
        <v>0.46339999999999998</v>
      </c>
      <c r="X13" s="296">
        <v>0.50670000000000004</v>
      </c>
      <c r="Y13" s="297">
        <v>0.52969999999999995</v>
      </c>
      <c r="Z13" s="296">
        <v>0.53610000000000002</v>
      </c>
      <c r="AA13" s="297">
        <v>0.4617</v>
      </c>
      <c r="AB13" s="296">
        <v>0.44579999999999997</v>
      </c>
      <c r="AC13" s="297">
        <v>0.43020000000000003</v>
      </c>
      <c r="AD13" s="296">
        <v>0.4672</v>
      </c>
      <c r="AE13" s="296">
        <v>0.5121</v>
      </c>
      <c r="AF13" s="296">
        <v>0.59470000000000001</v>
      </c>
      <c r="AG13" s="354">
        <f>AVERAGE(B13:AE13)</f>
        <v>0.45921666666666666</v>
      </c>
    </row>
    <row r="14" spans="1:33" s="119" customFormat="1" ht="14.85" customHeight="1">
      <c r="A14" s="118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</row>
    <row r="15" spans="1:33" ht="14.85" customHeight="1">
      <c r="C15" s="110"/>
      <c r="G15" s="110"/>
      <c r="X15" s="111"/>
    </row>
    <row r="16" spans="1:33" ht="14.25">
      <c r="C16" s="110"/>
    </row>
    <row r="38" spans="1:1" s="1" customFormat="1">
      <c r="A38" s="120"/>
    </row>
    <row r="39" spans="1:1" s="1" customFormat="1">
      <c r="A39" s="120"/>
    </row>
    <row r="40" spans="1:1" s="1" customFormat="1">
      <c r="A40" s="120"/>
    </row>
    <row r="41" spans="1:1" s="1" customFormat="1">
      <c r="A41" s="120"/>
    </row>
    <row r="42" spans="1:1" s="1" customFormat="1">
      <c r="A42" s="120"/>
    </row>
    <row r="43" spans="1:1" s="1" customFormat="1">
      <c r="A43" s="120"/>
    </row>
    <row r="44" spans="1:1" s="1" customFormat="1">
      <c r="A44" s="120"/>
    </row>
    <row r="45" spans="1:1" s="1" customFormat="1">
      <c r="A45" s="120"/>
    </row>
    <row r="46" spans="1:1" s="1" customFormat="1">
      <c r="A46" s="120"/>
    </row>
    <row r="47" spans="1:1" s="1" customFormat="1">
      <c r="A47" s="120"/>
    </row>
    <row r="48" spans="1:1" s="1" customFormat="1">
      <c r="A48" s="120"/>
    </row>
    <row r="49" spans="1:1" s="1" customFormat="1">
      <c r="A49" s="120"/>
    </row>
    <row r="50" spans="1:1" s="1" customFormat="1">
      <c r="A50" s="120"/>
    </row>
    <row r="51" spans="1:1" s="1" customFormat="1">
      <c r="A51" s="120"/>
    </row>
    <row r="52" spans="1:1" s="1" customFormat="1">
      <c r="A52" s="120"/>
    </row>
    <row r="53" spans="1:1" s="1" customFormat="1">
      <c r="A53" s="120"/>
    </row>
    <row r="54" spans="1:1" s="1" customFormat="1">
      <c r="A54" s="120"/>
    </row>
    <row r="55" spans="1:1" s="1" customFormat="1">
      <c r="A55" s="120"/>
    </row>
    <row r="56" spans="1:1" s="1" customFormat="1">
      <c r="A56" s="120"/>
    </row>
    <row r="57" spans="1:1" s="1" customFormat="1">
      <c r="A57" s="120"/>
    </row>
    <row r="58" spans="1:1" s="1" customFormat="1">
      <c r="A58" s="120"/>
    </row>
    <row r="59" spans="1:1" s="1" customFormat="1">
      <c r="A59" s="120"/>
    </row>
    <row r="60" spans="1:1" s="1" customFormat="1">
      <c r="A60" s="120"/>
    </row>
    <row r="61" spans="1:1" s="1" customFormat="1">
      <c r="A61" s="120"/>
    </row>
    <row r="62" spans="1:1" s="1" customFormat="1">
      <c r="A62" s="120"/>
    </row>
    <row r="63" spans="1:1" s="1" customFormat="1">
      <c r="A63" s="120"/>
    </row>
    <row r="64" spans="1:1" s="1" customFormat="1">
      <c r="A64" s="120"/>
    </row>
    <row r="65" spans="1:1" s="1" customFormat="1">
      <c r="A65" s="120"/>
    </row>
    <row r="66" spans="1:1" s="1" customFormat="1">
      <c r="A66" s="120"/>
    </row>
    <row r="67" spans="1:1" s="1" customFormat="1">
      <c r="A67" s="120"/>
    </row>
    <row r="68" spans="1:1" s="1" customFormat="1">
      <c r="A68" s="120"/>
    </row>
    <row r="69" spans="1:1" s="1" customFormat="1">
      <c r="A69" s="120"/>
    </row>
    <row r="70" spans="1:1" s="1" customFormat="1">
      <c r="A70" s="120"/>
    </row>
    <row r="71" spans="1:1" s="1" customFormat="1">
      <c r="A71" s="120"/>
    </row>
  </sheetData>
  <phoneticPr fontId="0" type="noConversion"/>
  <pageMargins left="0.31496062992125984" right="0.55118110236220474" top="0" bottom="0.55118110236220474" header="0" footer="0.6692913385826772"/>
  <pageSetup scale="42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showGridLines="0" workbookViewId="0">
      <selection activeCell="M11" sqref="M11"/>
    </sheetView>
  </sheetViews>
  <sheetFormatPr baseColWidth="10" defaultRowHeight="15.75"/>
  <cols>
    <col min="1" max="1" width="3.28515625" style="127" customWidth="1"/>
    <col min="2" max="2" width="33.42578125" style="127" customWidth="1"/>
    <col min="3" max="9" width="11.7109375" style="127" customWidth="1"/>
    <col min="10" max="10" width="10.85546875" style="127" customWidth="1"/>
    <col min="11" max="11" width="9" style="306" customWidth="1"/>
    <col min="12" max="12" width="8.42578125" style="127" customWidth="1"/>
    <col min="13" max="13" width="8.28515625" style="127" customWidth="1"/>
    <col min="14" max="14" width="8.85546875" style="127" customWidth="1"/>
    <col min="15" max="15" width="14.7109375" style="298" customWidth="1"/>
    <col min="16" max="16" width="11.7109375" style="127" customWidth="1"/>
    <col min="17" max="18" width="15.7109375" style="127" customWidth="1"/>
    <col min="19" max="16384" width="11.42578125" style="127"/>
  </cols>
  <sheetData>
    <row r="1" spans="2:236" s="298" customFormat="1" ht="26.25">
      <c r="G1" s="123"/>
      <c r="H1" s="123"/>
      <c r="I1" s="124" t="s">
        <v>328</v>
      </c>
      <c r="K1" s="299"/>
    </row>
    <row r="2" spans="2:236" s="298" customFormat="1" ht="23.25">
      <c r="G2" s="123"/>
      <c r="H2" s="123"/>
      <c r="I2" s="125" t="s">
        <v>329</v>
      </c>
      <c r="K2" s="299"/>
    </row>
    <row r="3" spans="2:236" s="298" customFormat="1" ht="26.25">
      <c r="G3" s="123"/>
      <c r="H3" s="123"/>
      <c r="I3" s="124" t="s">
        <v>330</v>
      </c>
      <c r="K3" s="299"/>
    </row>
    <row r="4" spans="2:236" s="123" customFormat="1" ht="23.25">
      <c r="I4" s="126"/>
      <c r="K4" s="300"/>
    </row>
    <row r="5" spans="2:236" s="298" customFormat="1" ht="23.25">
      <c r="G5" s="123"/>
      <c r="H5" s="123"/>
      <c r="I5" s="125" t="s">
        <v>367</v>
      </c>
      <c r="K5" s="299"/>
      <c r="IB5" s="299"/>
    </row>
    <row r="6" spans="2:236" s="298" customFormat="1" ht="7.5" customHeight="1">
      <c r="G6" s="123"/>
      <c r="H6" s="123"/>
      <c r="J6" s="123"/>
      <c r="K6" s="299"/>
    </row>
    <row r="7" spans="2:236" s="298" customFormat="1" ht="12.75" customHeight="1">
      <c r="G7" s="123"/>
      <c r="H7" s="123"/>
      <c r="I7" s="123"/>
      <c r="K7" s="299"/>
      <c r="L7" s="301"/>
      <c r="M7" s="302"/>
    </row>
    <row r="8" spans="2:236" ht="6.75" customHeight="1">
      <c r="E8" s="303"/>
      <c r="G8" s="304"/>
      <c r="H8" s="305"/>
      <c r="L8" s="307"/>
      <c r="M8" s="308"/>
    </row>
    <row r="9" spans="2:236" s="311" customFormat="1">
      <c r="B9" s="309" t="s">
        <v>61</v>
      </c>
      <c r="C9" s="309" t="s">
        <v>224</v>
      </c>
      <c r="D9" s="309" t="s">
        <v>225</v>
      </c>
      <c r="E9" s="309" t="s">
        <v>226</v>
      </c>
      <c r="F9" s="309" t="s">
        <v>227</v>
      </c>
      <c r="G9" s="309" t="s">
        <v>228</v>
      </c>
      <c r="H9" s="309" t="s">
        <v>230</v>
      </c>
      <c r="I9" s="309" t="s">
        <v>229</v>
      </c>
      <c r="J9" s="309" t="s">
        <v>231</v>
      </c>
      <c r="K9" s="309" t="s">
        <v>331</v>
      </c>
      <c r="L9" s="309" t="s">
        <v>233</v>
      </c>
      <c r="M9" s="309" t="s">
        <v>234</v>
      </c>
      <c r="N9" s="309" t="s">
        <v>235</v>
      </c>
      <c r="O9" s="310" t="s">
        <v>332</v>
      </c>
    </row>
    <row r="10" spans="2:236" s="316" customFormat="1" ht="7.5" customHeight="1">
      <c r="B10" s="312"/>
      <c r="C10" s="313"/>
      <c r="D10" s="313"/>
      <c r="E10" s="313"/>
      <c r="F10" s="313"/>
      <c r="G10" s="313"/>
      <c r="H10" s="313"/>
      <c r="I10" s="313"/>
      <c r="J10" s="313"/>
      <c r="K10" s="314"/>
      <c r="L10" s="313"/>
      <c r="M10" s="313"/>
      <c r="N10" s="313"/>
      <c r="O10" s="315"/>
    </row>
    <row r="11" spans="2:236" ht="20.100000000000001" customHeight="1">
      <c r="B11" s="317" t="s">
        <v>286</v>
      </c>
      <c r="C11" s="318">
        <v>0.87617096774193526</v>
      </c>
      <c r="D11" s="318">
        <v>0.91029285714285713</v>
      </c>
      <c r="E11" s="318">
        <v>0.85837741935483891</v>
      </c>
      <c r="F11" s="318">
        <v>0.8881133333333332</v>
      </c>
      <c r="G11" s="319">
        <v>0.85834193548387083</v>
      </c>
      <c r="H11" s="319">
        <v>0.8357</v>
      </c>
      <c r="I11" s="470">
        <v>0.89170000000000005</v>
      </c>
      <c r="J11" s="470">
        <v>0.81759999999999999</v>
      </c>
      <c r="K11" s="470">
        <v>0.66799146082888516</v>
      </c>
      <c r="L11" s="470">
        <v>0.70269999999999999</v>
      </c>
      <c r="M11" s="481"/>
      <c r="N11" s="481"/>
      <c r="O11" s="481">
        <f>SUM('RESUMEN ENERO-OCTUBRE'!D13)</f>
        <v>0.83045770647360184</v>
      </c>
      <c r="P11" s="320"/>
      <c r="Q11" s="321"/>
    </row>
    <row r="12" spans="2:236" ht="20.100000000000001" customHeight="1">
      <c r="B12" s="322" t="s">
        <v>287</v>
      </c>
      <c r="C12" s="323">
        <v>0.92295483870967743</v>
      </c>
      <c r="D12" s="323">
        <v>0.94016785714285711</v>
      </c>
      <c r="E12" s="323">
        <v>0.91087419354838717</v>
      </c>
      <c r="F12" s="323">
        <v>0.92940000000000011</v>
      </c>
      <c r="G12" s="324">
        <v>0.91485161290322581</v>
      </c>
      <c r="H12" s="324">
        <v>0.89112000000000013</v>
      </c>
      <c r="I12" s="331">
        <v>0.93747096774193561</v>
      </c>
      <c r="J12" s="331">
        <v>0.88032580645161274</v>
      </c>
      <c r="K12" s="331">
        <v>0.71788000000000018</v>
      </c>
      <c r="L12" s="331">
        <v>0.78365666666666667</v>
      </c>
      <c r="M12" s="482"/>
      <c r="N12" s="482"/>
      <c r="O12" s="481">
        <f>AVERAGE(C12:N12)</f>
        <v>0.88287019431643654</v>
      </c>
      <c r="P12" s="320"/>
      <c r="Q12" s="325"/>
    </row>
    <row r="13" spans="2:236" ht="20.100000000000001" customHeight="1">
      <c r="B13" s="326" t="s">
        <v>288</v>
      </c>
      <c r="C13" s="323">
        <v>0.85156129032258077</v>
      </c>
      <c r="D13" s="323">
        <v>0.87939642857142852</v>
      </c>
      <c r="E13" s="323">
        <v>0.85384838709677424</v>
      </c>
      <c r="F13" s="323">
        <v>0.83790000000000009</v>
      </c>
      <c r="G13" s="324">
        <v>0.80164516129032282</v>
      </c>
      <c r="H13" s="324">
        <v>0.76874333333333345</v>
      </c>
      <c r="I13" s="331">
        <v>0.84554838709677393</v>
      </c>
      <c r="J13" s="331">
        <v>0.77750322580645148</v>
      </c>
      <c r="K13" s="331">
        <v>0.64741000000000026</v>
      </c>
      <c r="L13" s="331">
        <v>0.65526999999999991</v>
      </c>
      <c r="M13" s="482"/>
      <c r="N13" s="482"/>
      <c r="O13" s="481">
        <f t="shared" ref="O13:O16" si="0">AVERAGE(C13:N13)</f>
        <v>0.79188262135176646</v>
      </c>
      <c r="P13" s="320"/>
      <c r="Q13" s="327"/>
    </row>
    <row r="14" spans="2:236" ht="20.100000000000001" customHeight="1">
      <c r="B14" s="328" t="s">
        <v>289</v>
      </c>
      <c r="C14" s="323">
        <v>0.83409677419354844</v>
      </c>
      <c r="D14" s="323">
        <v>0.84513928571428565</v>
      </c>
      <c r="E14" s="323">
        <v>0.8219483870967742</v>
      </c>
      <c r="F14" s="323">
        <v>0.7805700000000001</v>
      </c>
      <c r="G14" s="324">
        <v>0.70996774193548373</v>
      </c>
      <c r="H14" s="324">
        <v>0.67037000000000013</v>
      </c>
      <c r="I14" s="331">
        <v>0.75292580645161322</v>
      </c>
      <c r="J14" s="331">
        <v>0.69286451612903233</v>
      </c>
      <c r="K14" s="331">
        <v>0.50459333333333334</v>
      </c>
      <c r="L14" s="331">
        <v>0.57391333333333328</v>
      </c>
      <c r="M14" s="482"/>
      <c r="N14" s="482"/>
      <c r="O14" s="481">
        <f t="shared" si="0"/>
        <v>0.71863891781874045</v>
      </c>
      <c r="P14" s="320"/>
      <c r="Q14" s="329"/>
    </row>
    <row r="15" spans="2:236" s="304" customFormat="1" ht="20.100000000000001" customHeight="1">
      <c r="B15" s="330" t="s">
        <v>290</v>
      </c>
      <c r="C15" s="323">
        <v>0.88253225806451596</v>
      </c>
      <c r="D15" s="323">
        <v>0.91911428571428577</v>
      </c>
      <c r="E15" s="323">
        <v>0.867090322580645</v>
      </c>
      <c r="F15" s="323">
        <v>0.90175666666666687</v>
      </c>
      <c r="G15" s="331">
        <v>0.88078709677419353</v>
      </c>
      <c r="H15" s="324">
        <v>0.85960000000000003</v>
      </c>
      <c r="I15" s="331">
        <v>0.91320000000000001</v>
      </c>
      <c r="J15" s="331">
        <v>0.83540000000000003</v>
      </c>
      <c r="K15" s="331">
        <v>0.69020000000000004</v>
      </c>
      <c r="L15" s="331">
        <v>0.71779999999999999</v>
      </c>
      <c r="M15" s="482"/>
      <c r="N15" s="482"/>
      <c r="O15" s="481">
        <v>0.8468</v>
      </c>
      <c r="P15" s="320"/>
      <c r="Q15" s="332"/>
    </row>
    <row r="16" spans="2:236" s="304" customFormat="1" ht="20.100000000000001" customHeight="1">
      <c r="B16" s="333" t="s">
        <v>333</v>
      </c>
      <c r="C16" s="323">
        <v>0.76198064516129016</v>
      </c>
      <c r="D16" s="323">
        <v>0.79592142857142856</v>
      </c>
      <c r="E16" s="323">
        <v>0.77429677419354848</v>
      </c>
      <c r="F16" s="323">
        <v>0.70289333333333348</v>
      </c>
      <c r="G16" s="324">
        <v>0.62850645161290319</v>
      </c>
      <c r="H16" s="324">
        <v>0.56540333333333348</v>
      </c>
      <c r="I16" s="324">
        <v>0.67323870967741972</v>
      </c>
      <c r="J16" s="324">
        <v>0.58727096774193532</v>
      </c>
      <c r="K16" s="324">
        <v>0.43862666666666666</v>
      </c>
      <c r="L16" s="331">
        <v>0.45921666666666666</v>
      </c>
      <c r="M16" s="482"/>
      <c r="N16" s="482"/>
      <c r="O16" s="481">
        <f t="shared" si="0"/>
        <v>0.63873549769585258</v>
      </c>
      <c r="P16" s="320"/>
      <c r="Q16" s="332"/>
    </row>
    <row r="17" spans="2:17">
      <c r="B17" s="334"/>
      <c r="P17" s="335"/>
      <c r="Q17" s="336"/>
    </row>
    <row r="18" spans="2:17">
      <c r="P18" s="335"/>
      <c r="Q18" s="337"/>
    </row>
    <row r="19" spans="2:17">
      <c r="L19" s="306"/>
    </row>
    <row r="20" spans="2:17">
      <c r="L20" s="306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showGridLines="0" workbookViewId="0">
      <selection activeCell="R33" sqref="R33"/>
    </sheetView>
  </sheetViews>
  <sheetFormatPr baseColWidth="10" defaultRowHeight="12.75"/>
  <cols>
    <col min="1" max="1" width="4.7109375" style="7" customWidth="1"/>
    <col min="2" max="2" width="16.7109375" style="7" customWidth="1"/>
    <col min="3" max="3" width="9.140625" style="7" customWidth="1"/>
    <col min="4" max="4" width="8.140625" style="7" bestFit="1" customWidth="1"/>
    <col min="5" max="5" width="9.140625" style="7" bestFit="1" customWidth="1"/>
    <col min="6" max="6" width="9.140625" style="7" customWidth="1"/>
    <col min="7" max="7" width="9.140625" style="7" bestFit="1" customWidth="1"/>
    <col min="8" max="8" width="9.140625" style="7" customWidth="1"/>
    <col min="9" max="9" width="9.140625" style="7" bestFit="1" customWidth="1"/>
    <col min="10" max="10" width="8.85546875" style="7" customWidth="1"/>
    <col min="11" max="11" width="10.7109375" style="7" customWidth="1"/>
    <col min="12" max="12" width="9.140625" style="7" customWidth="1"/>
    <col min="13" max="16384" width="11.42578125" style="7"/>
  </cols>
  <sheetData>
    <row r="1" spans="1:16" ht="31.5">
      <c r="A1" s="38"/>
      <c r="F1" s="221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F3" s="7" t="s">
        <v>142</v>
      </c>
      <c r="G3" s="41"/>
      <c r="H3" s="239" t="s">
        <v>413</v>
      </c>
      <c r="I3" s="41"/>
      <c r="J3" s="41"/>
      <c r="K3" s="41"/>
      <c r="L3" s="41"/>
      <c r="M3" s="41"/>
      <c r="N3" s="41"/>
    </row>
    <row r="5" spans="1:16" ht="15" customHeight="1">
      <c r="B5" s="513" t="s">
        <v>35</v>
      </c>
      <c r="C5" s="512">
        <v>2011</v>
      </c>
      <c r="D5" s="499"/>
      <c r="E5" s="512">
        <v>2012</v>
      </c>
      <c r="F5" s="499"/>
      <c r="G5" s="512">
        <v>2013</v>
      </c>
      <c r="H5" s="499"/>
      <c r="I5" s="512">
        <v>2014</v>
      </c>
      <c r="J5" s="499"/>
      <c r="K5" s="512">
        <v>2015</v>
      </c>
      <c r="L5" s="499"/>
      <c r="M5" s="501" t="s">
        <v>162</v>
      </c>
      <c r="N5" s="501"/>
      <c r="O5" s="501"/>
      <c r="P5" s="501"/>
    </row>
    <row r="6" spans="1:16" ht="15">
      <c r="B6" s="514"/>
      <c r="C6" s="377" t="s">
        <v>54</v>
      </c>
      <c r="D6" s="377" t="s">
        <v>33</v>
      </c>
      <c r="E6" s="377" t="s">
        <v>54</v>
      </c>
      <c r="F6" s="377" t="s">
        <v>33</v>
      </c>
      <c r="G6" s="377" t="s">
        <v>54</v>
      </c>
      <c r="H6" s="377" t="s">
        <v>33</v>
      </c>
      <c r="I6" s="377" t="s">
        <v>54</v>
      </c>
      <c r="J6" s="377" t="s">
        <v>33</v>
      </c>
      <c r="K6" s="377" t="s">
        <v>54</v>
      </c>
      <c r="L6" s="377" t="s">
        <v>33</v>
      </c>
      <c r="M6" s="371" t="s">
        <v>360</v>
      </c>
      <c r="N6" s="371" t="s">
        <v>361</v>
      </c>
      <c r="O6" s="371" t="s">
        <v>362</v>
      </c>
      <c r="P6" s="371" t="s">
        <v>363</v>
      </c>
    </row>
    <row r="7" spans="1:16" ht="15">
      <c r="B7" s="42" t="s">
        <v>6</v>
      </c>
      <c r="C7" s="135">
        <v>231847</v>
      </c>
      <c r="D7" s="217">
        <f>SUM(D8:D9)</f>
        <v>1</v>
      </c>
      <c r="E7" s="135">
        <v>259617</v>
      </c>
      <c r="F7" s="217">
        <f>SUM(F8:F9)</f>
        <v>1</v>
      </c>
      <c r="G7" s="135">
        <v>279838</v>
      </c>
      <c r="H7" s="217">
        <f>SUM(H8:H9)</f>
        <v>1</v>
      </c>
      <c r="I7" s="135">
        <f>SUM('RESUMEN OCTUBRE'!C25)</f>
        <v>311083</v>
      </c>
      <c r="J7" s="217">
        <f>SUM(J8:J9)</f>
        <v>1</v>
      </c>
      <c r="K7" s="135">
        <f>SUM('RESUMEN OCTUBRE'!D25)</f>
        <v>341681</v>
      </c>
      <c r="L7" s="217">
        <f>SUM(L8:L9)</f>
        <v>1</v>
      </c>
      <c r="M7" s="161">
        <f>(K7/C7)-100%</f>
        <v>0.47373483374811842</v>
      </c>
      <c r="N7" s="161">
        <f>(K7/E7)-100%</f>
        <v>0.31609640354830382</v>
      </c>
      <c r="O7" s="161">
        <f>(K7/G7)-100%</f>
        <v>0.22099571895167913</v>
      </c>
      <c r="P7" s="161">
        <f>(K7/I7)-100%</f>
        <v>9.8359601778303496E-2</v>
      </c>
    </row>
    <row r="8" spans="1:16" ht="15">
      <c r="B8" s="42" t="s">
        <v>7</v>
      </c>
      <c r="C8" s="132">
        <v>48729</v>
      </c>
      <c r="D8" s="217">
        <f>C8/$C$7</f>
        <v>0.21017740147597339</v>
      </c>
      <c r="E8" s="132">
        <v>63704</v>
      </c>
      <c r="F8" s="217">
        <f>E8/$E$7</f>
        <v>0.24537684358112141</v>
      </c>
      <c r="G8" s="132">
        <v>62039</v>
      </c>
      <c r="H8" s="217">
        <f>G8/$G$7</f>
        <v>0.22169612418613627</v>
      </c>
      <c r="I8" s="132">
        <f>SUM('RESUMEN OCTUBRE'!C26)</f>
        <v>70340</v>
      </c>
      <c r="J8" s="217">
        <f>I8/$I$7</f>
        <v>0.22611328809353132</v>
      </c>
      <c r="K8" s="132">
        <f>SUM('RESUMEN OCTUBRE'!D26)</f>
        <v>79004</v>
      </c>
      <c r="L8" s="217">
        <f>K8/$K$7</f>
        <v>0.23122151948747516</v>
      </c>
      <c r="M8" s="161">
        <f t="shared" ref="M8:M9" si="0">(K8/C8)-100%</f>
        <v>0.6212932750518172</v>
      </c>
      <c r="N8" s="161">
        <f>(K8/E8)-100%</f>
        <v>0.24017330151952776</v>
      </c>
      <c r="O8" s="161">
        <f>(K8/G8)-100%</f>
        <v>0.27345701897193697</v>
      </c>
      <c r="P8" s="161">
        <f>(K8/I8)-100%</f>
        <v>0.12317315894228043</v>
      </c>
    </row>
    <row r="9" spans="1:16" ht="15">
      <c r="B9" s="42" t="s">
        <v>8</v>
      </c>
      <c r="C9" s="132">
        <v>183118</v>
      </c>
      <c r="D9" s="217">
        <f>C9/$C$7</f>
        <v>0.78982259852402659</v>
      </c>
      <c r="E9" s="132">
        <v>195913</v>
      </c>
      <c r="F9" s="217">
        <f>E9/$E$7</f>
        <v>0.75462315641887856</v>
      </c>
      <c r="G9" s="132">
        <v>217799</v>
      </c>
      <c r="H9" s="217">
        <f>G9/$G$7</f>
        <v>0.77830387581386373</v>
      </c>
      <c r="I9" s="132">
        <f>SUM('RESUMEN OCTUBRE'!C27)</f>
        <v>240743</v>
      </c>
      <c r="J9" s="217">
        <f>I9/$I$7</f>
        <v>0.77388671190646874</v>
      </c>
      <c r="K9" s="132">
        <f>SUM('RESUMEN OCTUBRE'!D27)</f>
        <v>262677</v>
      </c>
      <c r="L9" s="217">
        <f>K9/$K$7</f>
        <v>0.76877848051252484</v>
      </c>
      <c r="M9" s="161">
        <f t="shared" si="0"/>
        <v>0.43446848480214939</v>
      </c>
      <c r="N9" s="161">
        <f>(K9/E9)-100%</f>
        <v>0.34078391939279173</v>
      </c>
      <c r="O9" s="161">
        <f>(K9/G9)-100%</f>
        <v>0.20605236938645266</v>
      </c>
      <c r="P9" s="161">
        <f>(K9/I9)-100%</f>
        <v>9.1109606509846675E-2</v>
      </c>
    </row>
    <row r="10" spans="1:16">
      <c r="E10" s="44"/>
    </row>
    <row r="12" spans="1:16">
      <c r="G12" s="44"/>
    </row>
    <row r="27" spans="2:16" ht="19.5" customHeight="1">
      <c r="H27" s="474" t="s">
        <v>414</v>
      </c>
      <c r="N27" s="240"/>
    </row>
    <row r="29" spans="2:16" ht="15" customHeight="1">
      <c r="B29" s="513" t="s">
        <v>35</v>
      </c>
      <c r="C29" s="512">
        <v>2011</v>
      </c>
      <c r="D29" s="499"/>
      <c r="E29" s="512">
        <v>2012</v>
      </c>
      <c r="F29" s="499"/>
      <c r="G29" s="512">
        <v>2013</v>
      </c>
      <c r="H29" s="499"/>
      <c r="I29" s="512">
        <v>2014</v>
      </c>
      <c r="J29" s="499"/>
      <c r="K29" s="512">
        <v>2015</v>
      </c>
      <c r="L29" s="499"/>
      <c r="M29" s="501" t="s">
        <v>162</v>
      </c>
      <c r="N29" s="501"/>
      <c r="O29" s="501"/>
      <c r="P29" s="501"/>
    </row>
    <row r="30" spans="2:16" ht="15">
      <c r="B30" s="514"/>
      <c r="C30" s="379" t="s">
        <v>54</v>
      </c>
      <c r="D30" s="379" t="s">
        <v>33</v>
      </c>
      <c r="E30" s="379" t="s">
        <v>54</v>
      </c>
      <c r="F30" s="379" t="s">
        <v>33</v>
      </c>
      <c r="G30" s="379" t="s">
        <v>54</v>
      </c>
      <c r="H30" s="379" t="s">
        <v>33</v>
      </c>
      <c r="I30" s="379" t="s">
        <v>54</v>
      </c>
      <c r="J30" s="379" t="s">
        <v>33</v>
      </c>
      <c r="K30" s="379" t="s">
        <v>54</v>
      </c>
      <c r="L30" s="379" t="s">
        <v>33</v>
      </c>
      <c r="M30" s="371" t="s">
        <v>360</v>
      </c>
      <c r="N30" s="371" t="s">
        <v>361</v>
      </c>
      <c r="O30" s="371" t="s">
        <v>362</v>
      </c>
      <c r="P30" s="371" t="s">
        <v>363</v>
      </c>
    </row>
    <row r="31" spans="2:16" ht="15">
      <c r="B31" s="42" t="s">
        <v>6</v>
      </c>
      <c r="C31" s="135">
        <v>2994826</v>
      </c>
      <c r="D31" s="217">
        <f>SUM(D32:D33)</f>
        <v>1</v>
      </c>
      <c r="E31" s="135">
        <v>3226218</v>
      </c>
      <c r="F31" s="217">
        <f>SUM(F32:F33)</f>
        <v>1</v>
      </c>
      <c r="G31" s="135">
        <v>3452457</v>
      </c>
      <c r="H31" s="217">
        <f>SUM(H32:H33)</f>
        <v>1</v>
      </c>
      <c r="I31" s="135">
        <f>SUM('RESUMEN ENERO-OCTUBRE'!C25)</f>
        <v>3651247</v>
      </c>
      <c r="J31" s="217">
        <f>SUM(J32:J33)</f>
        <v>1</v>
      </c>
      <c r="K31" s="135">
        <f>SUM('RESUMEN ENERO-OCTUBRE'!D25)</f>
        <v>3907562</v>
      </c>
      <c r="L31" s="217">
        <f>SUM(L32:L33)</f>
        <v>1</v>
      </c>
      <c r="M31" s="161">
        <f>(K31/C31)-100%</f>
        <v>0.30477096165186235</v>
      </c>
      <c r="N31" s="161">
        <f>(K31/E31)-100%</f>
        <v>0.21118969641853091</v>
      </c>
      <c r="O31" s="161">
        <f>(K31/G31)-100%</f>
        <v>0.13182061355145036</v>
      </c>
      <c r="P31" s="161">
        <f>(K31/I31)-100%</f>
        <v>7.019930451158185E-2</v>
      </c>
    </row>
    <row r="32" spans="2:16" ht="15">
      <c r="B32" s="42" t="s">
        <v>7</v>
      </c>
      <c r="C32" s="132">
        <v>571141</v>
      </c>
      <c r="D32" s="217">
        <f>C32/$C$31</f>
        <v>0.19070924320811961</v>
      </c>
      <c r="E32" s="132">
        <v>682428</v>
      </c>
      <c r="F32" s="217">
        <f>E32/$E$31</f>
        <v>0.21152569355201664</v>
      </c>
      <c r="G32" s="132">
        <v>757060</v>
      </c>
      <c r="H32" s="217">
        <f>G32/$G$31</f>
        <v>0.2192815145851201</v>
      </c>
      <c r="I32" s="132">
        <f>SUM('RESUMEN ENERO-OCTUBRE'!C26)</f>
        <v>716374</v>
      </c>
      <c r="J32" s="217">
        <f>I32/$I$31</f>
        <v>0.19619981885640714</v>
      </c>
      <c r="K32" s="132">
        <f>SUM('RESUMEN ENERO-OCTUBRE'!D26)</f>
        <v>714038</v>
      </c>
      <c r="L32" s="217">
        <f>K32/$K$31</f>
        <v>0.18273235331902604</v>
      </c>
      <c r="M32" s="161">
        <f>(K32/C32)-100%</f>
        <v>0.25019566096638135</v>
      </c>
      <c r="N32" s="161">
        <f t="shared" ref="N32:N33" si="1">(K32/E32)-100%</f>
        <v>4.6319904810470769E-2</v>
      </c>
      <c r="O32" s="161">
        <f t="shared" ref="O32:O33" si="2">(K32/G32)-100%</f>
        <v>-5.6827728317438542E-2</v>
      </c>
      <c r="P32" s="161">
        <f t="shared" ref="P32:P33" si="3">(K32/I32)-100%</f>
        <v>-3.260866530611084E-3</v>
      </c>
    </row>
    <row r="33" spans="2:16" ht="15">
      <c r="B33" s="42" t="s">
        <v>8</v>
      </c>
      <c r="C33" s="132">
        <v>2423685</v>
      </c>
      <c r="D33" s="217">
        <f>C33/$C$31</f>
        <v>0.80929075679188045</v>
      </c>
      <c r="E33" s="132">
        <v>2543790</v>
      </c>
      <c r="F33" s="217">
        <f>E33/$E$31</f>
        <v>0.78847430644798333</v>
      </c>
      <c r="G33" s="132">
        <v>2695397</v>
      </c>
      <c r="H33" s="217">
        <f>G33/$G$31</f>
        <v>0.78071848541487987</v>
      </c>
      <c r="I33" s="132">
        <f>SUM('RESUMEN ENERO-OCTUBRE'!C27)</f>
        <v>2934873</v>
      </c>
      <c r="J33" s="217">
        <f>I33/$I$31</f>
        <v>0.80380018114359286</v>
      </c>
      <c r="K33" s="132">
        <f>SUM('RESUMEN ENERO-OCTUBRE'!D27)</f>
        <v>3193524</v>
      </c>
      <c r="L33" s="217">
        <f>K33/$K$31</f>
        <v>0.81726764668097396</v>
      </c>
      <c r="M33" s="161">
        <f>(K33/C33)-100%</f>
        <v>0.31763162292129543</v>
      </c>
      <c r="N33" s="161">
        <f t="shared" si="1"/>
        <v>0.25541966907645675</v>
      </c>
      <c r="O33" s="161">
        <f t="shared" si="2"/>
        <v>0.18480654241286154</v>
      </c>
      <c r="P33" s="161">
        <f t="shared" si="3"/>
        <v>8.8130218922590542E-2</v>
      </c>
    </row>
  </sheetData>
  <mergeCells count="14"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</vt:i4>
      </vt:variant>
    </vt:vector>
  </HeadingPairs>
  <TitlesOfParts>
    <vt:vector size="29" baseType="lpstr">
      <vt:lpstr>PORTADA</vt:lpstr>
      <vt:lpstr>RESUMEN OCTUBRE</vt:lpstr>
      <vt:lpstr>RESUMEN ENERO-OCTUBRE</vt:lpstr>
      <vt:lpstr>COMPART. OCUP. AFLU. 2011-2015</vt:lpstr>
      <vt:lpstr>COMP.CTOS.NOCHE OCUP. 2011-2015</vt:lpstr>
      <vt:lpstr>ANUAL OCUPACIÓN</vt:lpstr>
      <vt:lpstr>RESUMEN OCUP. DIARIA OCTUBRE</vt:lpstr>
      <vt:lpstr>RESUMEN OCUP. ANUAL</vt:lpstr>
      <vt:lpstr>PROCEDENCIA</vt:lpstr>
      <vt:lpstr>PROCEDENCIA OCTUBRE</vt:lpstr>
      <vt:lpstr>ENERO- OCTUBRE</vt:lpstr>
      <vt:lpstr>REGIONES OCTUBRE</vt:lpstr>
      <vt:lpstr>REGIONES ANUAL</vt:lpstr>
      <vt:lpstr>GRAFICA REGIONES </vt:lpstr>
      <vt:lpstr>EUROPA OCTUBRE</vt:lpstr>
      <vt:lpstr>EUROPA ENERO-OCTUBRE</vt:lpstr>
      <vt:lpstr>DESGLOSE EUROPA I</vt:lpstr>
      <vt:lpstr>DESGLOSE EUROPA II</vt:lpstr>
      <vt:lpstr>PRINCIPALES MERCADOS I</vt:lpstr>
      <vt:lpstr>PRINCIPALES MERCADOS II</vt:lpstr>
      <vt:lpstr>GRAFICA PRINC. MERCADOS</vt:lpstr>
      <vt:lpstr>PRINC. MDOS. PROD.CTOS. NOCH.I</vt:lpstr>
      <vt:lpstr>PRINC. MDOS. PROD.CTOS. NOCH.II</vt:lpstr>
      <vt:lpstr>GRAFICA CTOS. NOCH.</vt:lpstr>
      <vt:lpstr>COMPARATIVO PAISES OCTUBRE</vt:lpstr>
      <vt:lpstr>COMPARATIVO PAÍSES ENE-OCT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Yanin Nuñez, Marina Vivas, Jacobo González</dc:creator>
  <cp:lastModifiedBy>usuario</cp:lastModifiedBy>
  <cp:lastPrinted>2016-02-12T17:59:34Z</cp:lastPrinted>
  <dcterms:created xsi:type="dcterms:W3CDTF">1999-09-30T00:30:26Z</dcterms:created>
  <dcterms:modified xsi:type="dcterms:W3CDTF">2016-02-12T18:11:26Z</dcterms:modified>
</cp:coreProperties>
</file>