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875" yWindow="15" windowWidth="9645" windowHeight="7410" tabRatio="889" activeTab="1"/>
  </bookViews>
  <sheets>
    <sheet name="PORTADA" sheetId="23" r:id="rId1"/>
    <sheet name="RESUMEN JUNIO" sheetId="1" r:id="rId2"/>
    <sheet name="RESUMEN ENERO-JUNIO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JUNIO" sheetId="3" r:id="rId7"/>
    <sheet name="RESUMEN OCUP. ANUAL" sheetId="51" r:id="rId8"/>
    <sheet name="PROCEDENCIA" sheetId="4" r:id="rId9"/>
    <sheet name="PROCEDENCIA JUNIO" sheetId="5" r:id="rId10"/>
    <sheet name="PROCEDENCIA ENERO - JUNIO" sheetId="48" r:id="rId11"/>
    <sheet name="REGIONES JUNIO" sheetId="7" r:id="rId12"/>
    <sheet name="REGIONES ANUAL" sheetId="8" r:id="rId13"/>
    <sheet name="GRAFICA REGIONES " sheetId="9" r:id="rId14"/>
    <sheet name="EUROPA JUNIO" sheetId="10" r:id="rId15"/>
    <sheet name="EUROPA ENERO-JUNIO" sheetId="49" r:id="rId16"/>
    <sheet name="DESGLOSE EUROPA I" sheetId="11" r:id="rId17"/>
    <sheet name="PRINCIPALES MERCADOS I" sheetId="14" r:id="rId18"/>
    <sheet name="GRAFICA PRINC. MERCADOS" sheetId="41" r:id="rId19"/>
    <sheet name="PRINC. MDOS. PROD.CTOS. NOCH.I" sheetId="25" r:id="rId20"/>
    <sheet name="GRAFICA CTOS. NOCH." sheetId="35" r:id="rId21"/>
    <sheet name="COMPARATIVO PAISES JUNIO" sheetId="45" r:id="rId22"/>
    <sheet name="COMPARATIVO PAÍSES ENE-JUN" sheetId="50" r:id="rId23"/>
    <sheet name="CUARTOS POR PLAN" sheetId="17" r:id="rId24"/>
    <sheet name="CUARTOS POR LOCALIDAD" sheetId="18" r:id="rId25"/>
  </sheets>
  <externalReferences>
    <externalReference r:id="rId26"/>
    <externalReference r:id="rId27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F27" i="1"/>
  <c r="E48" i="47"/>
  <c r="O36" i="25"/>
  <c r="N33"/>
  <c r="O39"/>
  <c r="H11" i="50"/>
  <c r="K8" i="17" l="1"/>
  <c r="K7"/>
  <c r="N39" i="25"/>
  <c r="P11" i="14" l="1"/>
  <c r="O11"/>
  <c r="C36" i="10"/>
  <c r="C29" i="8"/>
  <c r="L33" i="2" l="1"/>
  <c r="G33"/>
  <c r="F33"/>
  <c r="E33"/>
  <c r="D33"/>
  <c r="G29" i="46"/>
  <c r="P22" i="27"/>
  <c r="M34" i="25" l="1"/>
  <c r="M27"/>
  <c r="M14"/>
  <c r="O12" i="14"/>
  <c r="O13"/>
  <c r="O14"/>
  <c r="O15"/>
  <c r="O16"/>
  <c r="O17"/>
  <c r="O18"/>
  <c r="O19"/>
  <c r="O20"/>
  <c r="O21"/>
  <c r="O22"/>
  <c r="O23"/>
  <c r="O24"/>
  <c r="O25"/>
  <c r="O26"/>
  <c r="O27"/>
  <c r="M29" i="8"/>
  <c r="K29"/>
  <c r="I29"/>
  <c r="G29"/>
  <c r="E29"/>
  <c r="O15"/>
  <c r="N15" s="1"/>
  <c r="H15"/>
  <c r="D15"/>
  <c r="I33" i="2"/>
  <c r="K18"/>
  <c r="J18" s="1"/>
  <c r="K17"/>
  <c r="F18"/>
  <c r="D29" i="46"/>
  <c r="E29"/>
  <c r="F29"/>
  <c r="I29"/>
  <c r="C29"/>
  <c r="D28"/>
  <c r="E28"/>
  <c r="F28"/>
  <c r="G28"/>
  <c r="C28"/>
  <c r="H15"/>
  <c r="I15"/>
  <c r="J15"/>
  <c r="K15"/>
  <c r="Q15" i="27"/>
  <c r="R15"/>
  <c r="S15"/>
  <c r="T15"/>
  <c r="H15"/>
  <c r="I15"/>
  <c r="J15"/>
  <c r="K15"/>
  <c r="L15" i="8" l="1"/>
  <c r="K33" i="2"/>
  <c r="H29" i="46"/>
  <c r="K29"/>
  <c r="H33" i="2"/>
  <c r="F15" i="8"/>
  <c r="J15"/>
  <c r="O29"/>
  <c r="D29" s="1"/>
  <c r="N29"/>
  <c r="J33" i="2"/>
  <c r="H18"/>
  <c r="J29" i="46"/>
  <c r="O34" i="14"/>
  <c r="L32" i="2"/>
  <c r="M36" i="25"/>
  <c r="J29" i="8" l="1"/>
  <c r="L29"/>
  <c r="H29"/>
  <c r="P15"/>
  <c r="N31" i="25"/>
  <c r="N18"/>
  <c r="N20"/>
  <c r="N22"/>
  <c r="N24"/>
  <c r="N26"/>
  <c r="N12"/>
  <c r="N11"/>
  <c r="N32"/>
  <c r="N30"/>
  <c r="N19"/>
  <c r="N21"/>
  <c r="N23"/>
  <c r="N25"/>
  <c r="N17"/>
  <c r="N13"/>
  <c r="F29" i="8"/>
  <c r="M27" i="14"/>
  <c r="N34" i="25" l="1"/>
  <c r="N14"/>
  <c r="N27"/>
  <c r="P29" i="8"/>
  <c r="T14" i="27"/>
  <c r="K34" i="25" l="1"/>
  <c r="K27"/>
  <c r="K14"/>
  <c r="M12" i="14"/>
  <c r="M13"/>
  <c r="M14"/>
  <c r="M15"/>
  <c r="M16"/>
  <c r="M17"/>
  <c r="M18"/>
  <c r="M19"/>
  <c r="M20"/>
  <c r="M21"/>
  <c r="M22"/>
  <c r="M23"/>
  <c r="M24"/>
  <c r="M25"/>
  <c r="M26"/>
  <c r="M11"/>
  <c r="M34" s="1"/>
  <c r="M28" i="8"/>
  <c r="K28"/>
  <c r="I28"/>
  <c r="G28"/>
  <c r="E28"/>
  <c r="C28"/>
  <c r="O14"/>
  <c r="L14" s="1"/>
  <c r="AF11" i="3"/>
  <c r="AF12"/>
  <c r="AF13"/>
  <c r="AF15"/>
  <c r="I32" i="2"/>
  <c r="G32"/>
  <c r="K32" s="1"/>
  <c r="E32"/>
  <c r="D32"/>
  <c r="J17"/>
  <c r="F17"/>
  <c r="H28" i="46"/>
  <c r="I28"/>
  <c r="J28"/>
  <c r="K28"/>
  <c r="H14"/>
  <c r="I14"/>
  <c r="J14"/>
  <c r="K14"/>
  <c r="Q14" i="27"/>
  <c r="R14"/>
  <c r="S14"/>
  <c r="H14"/>
  <c r="I14"/>
  <c r="J14"/>
  <c r="K14"/>
  <c r="L31" i="2"/>
  <c r="K36" i="25" l="1"/>
  <c r="O28" i="8"/>
  <c r="L28" s="1"/>
  <c r="J14"/>
  <c r="F14"/>
  <c r="N14"/>
  <c r="D28"/>
  <c r="H17" i="2"/>
  <c r="H32"/>
  <c r="N28" i="8"/>
  <c r="F28"/>
  <c r="D14"/>
  <c r="H14"/>
  <c r="J32" i="2"/>
  <c r="F32"/>
  <c r="J12" i="27"/>
  <c r="L39" i="25" l="1"/>
  <c r="L32"/>
  <c r="L30"/>
  <c r="L19"/>
  <c r="L21"/>
  <c r="L23"/>
  <c r="L25"/>
  <c r="L17"/>
  <c r="L13"/>
  <c r="L31"/>
  <c r="L33"/>
  <c r="L18"/>
  <c r="L20"/>
  <c r="L22"/>
  <c r="L24"/>
  <c r="L26"/>
  <c r="L12"/>
  <c r="L11"/>
  <c r="J28" i="8"/>
  <c r="H28"/>
  <c r="P14"/>
  <c r="D31" i="2"/>
  <c r="E31"/>
  <c r="G31"/>
  <c r="I31"/>
  <c r="K31"/>
  <c r="L34" i="25" l="1"/>
  <c r="L14"/>
  <c r="L27"/>
  <c r="P28" i="8"/>
  <c r="I34" i="25"/>
  <c r="I27"/>
  <c r="I14"/>
  <c r="K12" i="14"/>
  <c r="K13"/>
  <c r="K14"/>
  <c r="K15"/>
  <c r="K16"/>
  <c r="K17"/>
  <c r="K18"/>
  <c r="K19"/>
  <c r="K20"/>
  <c r="K21"/>
  <c r="K22"/>
  <c r="K23"/>
  <c r="K24"/>
  <c r="K25"/>
  <c r="K26"/>
  <c r="K27"/>
  <c r="K11"/>
  <c r="K34" s="1"/>
  <c r="M27" i="8"/>
  <c r="K27"/>
  <c r="I27"/>
  <c r="G27"/>
  <c r="E27"/>
  <c r="C27"/>
  <c r="O13"/>
  <c r="N13" s="1"/>
  <c r="F31" i="2"/>
  <c r="H31"/>
  <c r="K16"/>
  <c r="J16" s="1"/>
  <c r="F16"/>
  <c r="G27" i="46"/>
  <c r="J27" s="1"/>
  <c r="H13"/>
  <c r="I13"/>
  <c r="J13"/>
  <c r="K13"/>
  <c r="D27"/>
  <c r="E27"/>
  <c r="F27"/>
  <c r="K27" s="1"/>
  <c r="C27"/>
  <c r="H27" s="1"/>
  <c r="H13" i="27"/>
  <c r="I13"/>
  <c r="J13"/>
  <c r="K13"/>
  <c r="Q13"/>
  <c r="R13"/>
  <c r="S13"/>
  <c r="T13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/>
  <c r="I27" i="46" l="1"/>
  <c r="L36" i="25"/>
  <c r="H13" i="8"/>
  <c r="D13"/>
  <c r="L13"/>
  <c r="O27"/>
  <c r="D27" s="1"/>
  <c r="F13"/>
  <c r="J13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I30" i="2"/>
  <c r="G30"/>
  <c r="E30"/>
  <c r="D30"/>
  <c r="F30" s="1"/>
  <c r="K15"/>
  <c r="H15" s="1"/>
  <c r="F15"/>
  <c r="K30" l="1"/>
  <c r="H30" s="1"/>
  <c r="P13" i="8"/>
  <c r="H27"/>
  <c r="N27"/>
  <c r="F27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P27" i="8" l="1"/>
  <c r="F26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I34" s="1"/>
  <c r="G36" i="25" l="1"/>
  <c r="H39" s="1"/>
  <c r="K11" i="46"/>
  <c r="J11"/>
  <c r="I11"/>
  <c r="H11"/>
  <c r="H10"/>
  <c r="D79" i="17" l="1"/>
  <c r="E31" i="45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6"/>
  <c r="I36"/>
  <c r="C34"/>
  <c r="O33"/>
  <c r="O32"/>
  <c r="O31"/>
  <c r="O30"/>
  <c r="C27"/>
  <c r="O26"/>
  <c r="O25"/>
  <c r="O24"/>
  <c r="O23"/>
  <c r="O22"/>
  <c r="O21"/>
  <c r="O20"/>
  <c r="O19"/>
  <c r="O18"/>
  <c r="O17"/>
  <c r="C14"/>
  <c r="O13"/>
  <c r="O12"/>
  <c r="O11"/>
  <c r="G12" i="14"/>
  <c r="G13"/>
  <c r="G14"/>
  <c r="G15"/>
  <c r="G16"/>
  <c r="G17"/>
  <c r="G18"/>
  <c r="G19"/>
  <c r="G20"/>
  <c r="G21"/>
  <c r="G22"/>
  <c r="G23"/>
  <c r="G24"/>
  <c r="G25"/>
  <c r="G26"/>
  <c r="G27"/>
  <c r="G11"/>
  <c r="J39" i="25" l="1"/>
  <c r="J31"/>
  <c r="J33"/>
  <c r="J18"/>
  <c r="J20"/>
  <c r="J22"/>
  <c r="J24"/>
  <c r="J26"/>
  <c r="J12"/>
  <c r="J11"/>
  <c r="J32"/>
  <c r="J30"/>
  <c r="J19"/>
  <c r="J21"/>
  <c r="J23"/>
  <c r="J25"/>
  <c r="J17"/>
  <c r="J27" s="1"/>
  <c r="J13"/>
  <c r="G34" i="14"/>
  <c r="C36" i="25"/>
  <c r="O27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39" s="1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P34" i="14"/>
  <c r="Q22" s="1"/>
  <c r="P27"/>
  <c r="E27"/>
  <c r="P26"/>
  <c r="E26"/>
  <c r="P25"/>
  <c r="E25"/>
  <c r="P24"/>
  <c r="E24"/>
  <c r="P23"/>
  <c r="E23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E11"/>
  <c r="E34" s="1"/>
  <c r="O10" i="8"/>
  <c r="N10"/>
  <c r="L10"/>
  <c r="J10"/>
  <c r="H10"/>
  <c r="F10"/>
  <c r="D10"/>
  <c r="K13" i="2"/>
  <c r="J13" s="1"/>
  <c r="F13"/>
  <c r="K10" i="46"/>
  <c r="J10"/>
  <c r="I10"/>
  <c r="K11" i="27"/>
  <c r="J11"/>
  <c r="I11"/>
  <c r="H11"/>
  <c r="L22"/>
  <c r="T10"/>
  <c r="S10"/>
  <c r="R10"/>
  <c r="Q10"/>
  <c r="K10"/>
  <c r="J10"/>
  <c r="I10"/>
  <c r="H10"/>
  <c r="H13" i="2" l="1"/>
  <c r="P10" i="8"/>
  <c r="Q11" i="14"/>
  <c r="Q12"/>
  <c r="Q13"/>
  <c r="Q18"/>
  <c r="Q19"/>
  <c r="Q20"/>
  <c r="Q21"/>
  <c r="Q23"/>
  <c r="Q24"/>
  <c r="Q25"/>
  <c r="Q26"/>
  <c r="Q27"/>
  <c r="D14" i="25"/>
  <c r="D36" s="1"/>
  <c r="J34"/>
  <c r="J14"/>
  <c r="J36" s="1"/>
  <c r="H34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D34" i="25"/>
  <c r="D27"/>
  <c r="Q34" i="14" l="1"/>
  <c r="H36" i="25"/>
  <c r="P12"/>
  <c r="P39"/>
  <c r="F14"/>
  <c r="F27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F36" i="25" l="1"/>
  <c r="P14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25" l="1"/>
  <c r="E29" i="18"/>
  <c r="F27" s="1"/>
  <c r="C29"/>
  <c r="D28" s="1"/>
  <c r="D24"/>
  <c r="D22"/>
  <c r="D21"/>
  <c r="D20"/>
  <c r="D19"/>
  <c r="D18"/>
  <c r="D17"/>
  <c r="D16"/>
  <c r="D15"/>
  <c r="D14"/>
  <c r="D13"/>
  <c r="D12"/>
  <c r="D11"/>
  <c r="J66" i="17"/>
  <c r="I66"/>
  <c r="K65" s="1"/>
  <c r="J39"/>
  <c r="I39"/>
  <c r="K38" s="1"/>
  <c r="J9"/>
  <c r="I9"/>
  <c r="D26" i="18" l="1"/>
  <c r="D23"/>
  <c r="D29" s="1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K35"/>
  <c r="K64"/>
  <c r="K66" s="1"/>
  <c r="K33"/>
  <c r="K37"/>
  <c r="K32"/>
  <c r="K34"/>
  <c r="K36"/>
  <c r="K9"/>
  <c r="F29" i="18" l="1"/>
  <c r="K39" i="17"/>
  <c r="M37" i="11" l="1"/>
  <c r="K37"/>
  <c r="I37"/>
  <c r="G37"/>
  <c r="F37"/>
  <c r="C37"/>
  <c r="G44" i="5"/>
  <c r="G37"/>
  <c r="I31" i="4"/>
  <c r="I32"/>
  <c r="I33"/>
  <c r="H9"/>
  <c r="H8"/>
  <c r="F9"/>
  <c r="F8"/>
  <c r="D9"/>
  <c r="D8"/>
  <c r="N36" i="11" l="1"/>
  <c r="N12"/>
  <c r="N14"/>
  <c r="N16"/>
  <c r="N18"/>
  <c r="N20"/>
  <c r="N22"/>
  <c r="N24"/>
  <c r="N26"/>
  <c r="N28"/>
  <c r="N30"/>
  <c r="N32"/>
  <c r="N34"/>
  <c r="N10"/>
  <c r="N11"/>
  <c r="N13"/>
  <c r="N15"/>
  <c r="N17"/>
  <c r="N19"/>
  <c r="N21"/>
  <c r="N23"/>
  <c r="N25"/>
  <c r="N27"/>
  <c r="N29"/>
  <c r="N31"/>
  <c r="N33"/>
  <c r="N35"/>
  <c r="L12"/>
  <c r="L14"/>
  <c r="L16"/>
  <c r="L18"/>
  <c r="L20"/>
  <c r="L22"/>
  <c r="L24"/>
  <c r="L26"/>
  <c r="L28"/>
  <c r="L30"/>
  <c r="L32"/>
  <c r="L34"/>
  <c r="L36"/>
  <c r="L11"/>
  <c r="L13"/>
  <c r="L15"/>
  <c r="L17"/>
  <c r="L19"/>
  <c r="L21"/>
  <c r="L23"/>
  <c r="L25"/>
  <c r="L27"/>
  <c r="L29"/>
  <c r="L31"/>
  <c r="L33"/>
  <c r="L35"/>
  <c r="L10"/>
  <c r="D7" i="4"/>
  <c r="J12" i="11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F7" i="4"/>
  <c r="H7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O12" i="51"/>
  <c r="O13"/>
  <c r="O14"/>
  <c r="O16"/>
  <c r="F14" i="2"/>
  <c r="N37" i="11" l="1"/>
  <c r="L37"/>
  <c r="J37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Q22" i="27"/>
  <c r="O22"/>
  <c r="N22"/>
  <c r="M22"/>
  <c r="O11" i="8"/>
  <c r="D11" s="1"/>
  <c r="S22" i="27" l="1"/>
  <c r="R22"/>
  <c r="T22"/>
  <c r="P37" i="11"/>
  <c r="L11" i="8"/>
  <c r="F11"/>
  <c r="J11"/>
  <c r="N11"/>
  <c r="H11"/>
  <c r="P11" l="1"/>
  <c r="K14" i="2"/>
  <c r="J14" s="1"/>
  <c r="H14" l="1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C11"/>
  <c r="E11"/>
  <c r="C12"/>
  <c r="E12"/>
  <c r="P8" i="4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C13" i="7" l="1"/>
  <c r="D8" s="1"/>
  <c r="G10"/>
  <c r="N9" i="4"/>
  <c r="O9"/>
  <c r="G12" i="7"/>
  <c r="G11"/>
  <c r="J8" i="4"/>
  <c r="J9"/>
  <c r="P7"/>
  <c r="L9"/>
  <c r="L8"/>
  <c r="D35" i="10"/>
  <c r="O25" i="8"/>
  <c r="L25" s="1"/>
  <c r="D7" i="7"/>
  <c r="G9"/>
  <c r="G8"/>
  <c r="G7"/>
  <c r="E36" i="10"/>
  <c r="F32" s="1"/>
  <c r="D25" i="8"/>
  <c r="J25" i="46"/>
  <c r="H25"/>
  <c r="K25"/>
  <c r="I25"/>
  <c r="E13" i="7"/>
  <c r="F8" s="1"/>
  <c r="M7" i="4"/>
  <c r="O7"/>
  <c r="N7"/>
  <c r="K29" i="2"/>
  <c r="J29" s="1"/>
  <c r="F29"/>
  <c r="D10" i="10"/>
  <c r="D12" i="7"/>
  <c r="O8" i="4"/>
  <c r="P9"/>
  <c r="N8"/>
  <c r="C14" i="48"/>
  <c r="G19"/>
  <c r="G24"/>
  <c r="C26"/>
  <c r="G37"/>
  <c r="K37"/>
  <c r="C41"/>
  <c r="G44"/>
  <c r="D10" i="7" l="1"/>
  <c r="D11"/>
  <c r="D9"/>
  <c r="D26" i="10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F11"/>
  <c r="F26" i="10"/>
  <c r="F9"/>
  <c r="F29"/>
  <c r="F21"/>
  <c r="F13"/>
  <c r="F14"/>
  <c r="F22"/>
  <c r="F30"/>
  <c r="F35"/>
  <c r="F31"/>
  <c r="F27"/>
  <c r="F23"/>
  <c r="F19"/>
  <c r="F15"/>
  <c r="F11"/>
  <c r="F12"/>
  <c r="F16"/>
  <c r="F20"/>
  <c r="F24"/>
  <c r="F28"/>
  <c r="F9" i="7"/>
  <c r="G13"/>
  <c r="H29" i="2"/>
  <c r="K42" i="48"/>
  <c r="D13" i="7" l="1"/>
  <c r="F13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L31" i="4" l="1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20"/>
  <c r="F37"/>
  <c r="F53"/>
  <c r="F30"/>
  <c r="F32"/>
  <c r="F56"/>
  <c r="F24"/>
  <c r="F16"/>
  <c r="F49"/>
  <c r="F41"/>
  <c r="G61"/>
  <c r="H61" s="1"/>
  <c r="F33"/>
  <c r="F59"/>
  <c r="F54"/>
  <c r="F25"/>
  <c r="F23"/>
  <c r="F21"/>
  <c r="F19"/>
  <c r="F17"/>
  <c r="F12"/>
  <c r="F10"/>
  <c r="F27"/>
  <c r="G27"/>
  <c r="H27" s="1"/>
  <c r="F52"/>
  <c r="F50"/>
  <c r="F48"/>
  <c r="F46"/>
  <c r="F44"/>
  <c r="F42"/>
  <c r="F40"/>
  <c r="F38"/>
  <c r="F36"/>
  <c r="F34"/>
  <c r="F26"/>
  <c r="F22"/>
  <c r="F18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F47" i="47" l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E15"/>
  <c r="D13"/>
  <c r="C13"/>
  <c r="F12"/>
  <c r="E12"/>
  <c r="F11"/>
  <c r="E11"/>
  <c r="F9"/>
  <c r="E9"/>
  <c r="O11" i="51" l="1"/>
  <c r="G22" i="27"/>
  <c r="D30" i="47"/>
  <c r="H22" i="27"/>
  <c r="D31" i="47"/>
  <c r="D44"/>
  <c r="D46"/>
  <c r="F30"/>
  <c r="D33"/>
  <c r="D43"/>
  <c r="D45"/>
  <c r="D32"/>
  <c r="E13"/>
  <c r="F31"/>
  <c r="F32"/>
  <c r="F33"/>
  <c r="F43"/>
  <c r="F44"/>
  <c r="F45"/>
  <c r="F46"/>
  <c r="K22" i="27" l="1"/>
  <c r="I22"/>
  <c r="J22"/>
  <c r="D35" i="47"/>
  <c r="F35"/>
  <c r="D48"/>
  <c r="F48"/>
  <c r="E35" i="1" l="1"/>
  <c r="E18"/>
  <c r="F25"/>
  <c r="G19" i="5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G57" s="1"/>
  <c r="H57" s="1"/>
  <c r="C61"/>
  <c r="G30"/>
  <c r="H30" s="1"/>
  <c r="G16"/>
  <c r="H16" s="1"/>
  <c r="G59"/>
  <c r="H59" s="1"/>
  <c r="D46" l="1"/>
  <c r="D16"/>
  <c r="D31"/>
  <c r="D27"/>
  <c r="D10"/>
  <c r="D57"/>
  <c r="D20"/>
  <c r="D39"/>
  <c r="D55"/>
  <c r="D13"/>
  <c r="D24"/>
  <c r="D35"/>
  <c r="D43"/>
  <c r="D50"/>
  <c r="D25"/>
  <c r="D19"/>
  <c r="D36"/>
  <c r="E61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1" i="5" l="1"/>
  <c r="K37"/>
  <c r="C26"/>
  <c r="G24"/>
  <c r="C14"/>
  <c r="E48" i="1"/>
  <c r="C48"/>
  <c r="D46" s="1"/>
  <c r="F40"/>
  <c r="E40"/>
  <c r="F39"/>
  <c r="E39"/>
  <c r="F38"/>
  <c r="E38"/>
  <c r="F30"/>
  <c r="C35"/>
  <c r="D34" s="1"/>
  <c r="E27"/>
  <c r="F26"/>
  <c r="E26"/>
  <c r="E25"/>
  <c r="F22"/>
  <c r="E22"/>
  <c r="E20"/>
  <c r="E19"/>
  <c r="E15"/>
  <c r="D13"/>
  <c r="C13"/>
  <c r="F12"/>
  <c r="E12"/>
  <c r="E11"/>
  <c r="F9"/>
  <c r="E9"/>
  <c r="K42" i="5" l="1"/>
  <c r="H27" s="1"/>
  <c r="E13" i="1"/>
  <c r="D43"/>
  <c r="D45"/>
  <c r="D44"/>
  <c r="D32"/>
  <c r="D31"/>
  <c r="D33"/>
  <c r="F34"/>
  <c r="F47"/>
  <c r="D47" s="1"/>
  <c r="F43"/>
  <c r="F44"/>
  <c r="F45"/>
  <c r="F46"/>
  <c r="D30"/>
  <c r="F31"/>
  <c r="F32"/>
  <c r="F33"/>
  <c r="H42" i="5" l="1"/>
  <c r="H40"/>
  <c r="H35"/>
  <c r="H33"/>
  <c r="H31"/>
  <c r="H29"/>
  <c r="H43"/>
  <c r="H41"/>
  <c r="H36"/>
  <c r="H34"/>
  <c r="H32"/>
  <c r="H30"/>
  <c r="H28"/>
  <c r="H37"/>
  <c r="H44"/>
  <c r="D48" i="1"/>
  <c r="D35"/>
  <c r="L25" i="5"/>
  <c r="L11"/>
  <c r="D37"/>
  <c r="F48" i="1"/>
  <c r="F35"/>
  <c r="L18" i="5"/>
  <c r="D32"/>
  <c r="L10"/>
  <c r="L14"/>
  <c r="H22"/>
  <c r="L34"/>
  <c r="D41"/>
  <c r="H13"/>
  <c r="H10"/>
  <c r="D13"/>
  <c r="L16"/>
  <c r="L20"/>
  <c r="L23"/>
  <c r="L30"/>
  <c r="D36"/>
  <c r="L42"/>
  <c r="D12"/>
  <c r="H15"/>
  <c r="H17"/>
  <c r="D19"/>
  <c r="D20"/>
  <c r="D22"/>
  <c r="D14"/>
  <c r="D11"/>
  <c r="H12"/>
  <c r="L13"/>
  <c r="L15"/>
  <c r="L17"/>
  <c r="L19"/>
  <c r="L21"/>
  <c r="D23"/>
  <c r="L24"/>
  <c r="D26"/>
  <c r="D30"/>
  <c r="L32"/>
  <c r="D34"/>
  <c r="D38"/>
  <c r="L37" s="1"/>
  <c r="H11"/>
  <c r="L12"/>
  <c r="H14"/>
  <c r="H16"/>
  <c r="H18"/>
  <c r="H19"/>
  <c r="D21"/>
  <c r="L22"/>
  <c r="H23"/>
  <c r="H24"/>
  <c r="L26"/>
  <c r="D24"/>
  <c r="D25"/>
  <c r="L28"/>
  <c r="L27"/>
  <c r="L29"/>
  <c r="D31"/>
  <c r="L31"/>
  <c r="D33"/>
  <c r="L35"/>
  <c r="L33"/>
  <c r="D35"/>
  <c r="L36"/>
  <c r="D40"/>
  <c r="D39"/>
  <c r="P32" i="4" l="1"/>
  <c r="O32"/>
  <c r="N32"/>
  <c r="M32"/>
</calcChain>
</file>

<file path=xl/sharedStrings.xml><?xml version="1.0" encoding="utf-8"?>
<sst xmlns="http://schemas.openxmlformats.org/spreadsheetml/2006/main" count="1163" uniqueCount="426">
  <si>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</si>
  <si>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</si>
  <si>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</si>
  <si>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</si>
  <si>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</si>
  <si>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</si>
  <si>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</si>
  <si>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</si>
  <si>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</si>
  <si>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</si>
  <si>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</si>
  <si>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</si>
  <si>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</si>
  <si>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</si>
  <si>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</si>
  <si>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</si>
  <si>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</si>
  <si>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</si>
  <si>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</si>
  <si>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</si>
  <si>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</si>
  <si>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</si>
  <si>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</si>
  <si>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</si>
  <si>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</si>
  <si>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</si>
  <si>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</si>
  <si>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</si>
  <si>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</si>
  <si>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</si>
  <si>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</si>
  <si>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</si>
  <si>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</si>
  <si>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</si>
  <si>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</si>
  <si>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</si>
  <si>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</si>
  <si>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</si>
  <si>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</si>
  <si>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</si>
  <si>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</si>
  <si>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</si>
  <si>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</si>
  <si>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</si>
  <si>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</si>
  <si>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</si>
  <si>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</si>
  <si>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</si>
  <si>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</si>
  <si>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</si>
  <si>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</si>
  <si>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</si>
  <si>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</si>
  <si>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</si>
  <si>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</si>
  <si>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</si>
  <si>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</si>
  <si>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</si>
  <si>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</si>
  <si>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</si>
  <si>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</si>
  <si>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</si>
  <si>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</si>
  <si>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</si>
  <si>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</si>
  <si>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</si>
  <si>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</si>
  <si>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</si>
  <si>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</si>
  <si>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</si>
  <si>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</si>
  <si>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</si>
  <si>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</si>
  <si>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</si>
  <si>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</si>
  <si>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</si>
  <si>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</si>
  <si>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</si>
  <si>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</si>
  <si>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</si>
  <si>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</si>
  <si>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</si>
  <si>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</si>
  <si>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</si>
  <si>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</si>
  <si>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</si>
  <si>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</si>
  <si>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</si>
  <si>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</si>
  <si>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</si>
  <si>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</si>
  <si>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</si>
  <si>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</si>
  <si>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</si>
  <si>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</si>
  <si>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</si>
  <si>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</si>
  <si>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</si>
  <si>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</si>
  <si>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</si>
  <si>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</si>
  <si>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</si>
  <si>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</si>
  <si>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</si>
  <si>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</si>
  <si>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</si>
  <si>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</si>
  <si>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</si>
  <si>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</si>
  <si>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</si>
  <si>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</si>
  <si>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</si>
  <si>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</si>
  <si>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</si>
  <si>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</si>
  <si>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</si>
  <si>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</si>
  <si>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</si>
  <si>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</si>
  <si>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</si>
  <si>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</si>
  <si>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</si>
  <si>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</si>
  <si>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</si>
  <si>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</si>
  <si>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</si>
  <si>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</si>
  <si>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</si>
  <si>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</si>
  <si>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</si>
  <si>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</si>
  <si>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</si>
  <si>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</si>
  <si>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</si>
  <si>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</si>
  <si>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</si>
  <si>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</si>
  <si>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</si>
  <si>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</si>
  <si>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</si>
  <si>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</si>
  <si>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</si>
  <si>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</si>
  <si>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</si>
  <si>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</si>
  <si>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</si>
  <si>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</si>
  <si>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</si>
  <si>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</si>
  <si>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</si>
  <si>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</si>
  <si>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</si>
  <si>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</si>
  <si>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</si>
  <si>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</si>
  <si>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</si>
  <si>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</si>
  <si>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</si>
  <si>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</si>
  <si>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</si>
  <si>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</si>
  <si>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</si>
  <si>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</si>
  <si>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</si>
  <si>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</si>
  <si>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</si>
  <si>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</si>
  <si>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</si>
  <si>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</si>
  <si>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</si>
  <si>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</si>
  <si>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</si>
  <si>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</si>
  <si>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</si>
  <si>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</si>
  <si>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</si>
  <si>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</si>
  <si>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</si>
  <si>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</si>
  <si>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</si>
  <si>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</si>
  <si>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</si>
  <si>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</si>
  <si>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</si>
  <si>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</si>
  <si>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</si>
  <si>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</si>
  <si>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</si>
  <si>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</si>
  <si>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</si>
  <si>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</si>
  <si>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</si>
  <si>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</si>
  <si>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</si>
  <si>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</si>
  <si>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</si>
  <si>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</si>
  <si>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</si>
  <si>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</si>
  <si>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</si>
  <si>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</si>
  <si>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</si>
  <si>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</si>
  <si>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</si>
  <si>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</si>
  <si>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</si>
  <si>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</si>
  <si>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</si>
  <si>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</si>
  <si>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</si>
  <si>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</si>
  <si>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</si>
  <si>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</si>
  <si>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</si>
  <si>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</si>
  <si>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</si>
  <si>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</si>
  <si>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</si>
  <si>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</si>
  <si>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</si>
  <si>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</si>
  <si>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</si>
  <si>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</si>
  <si>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</si>
  <si>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</si>
  <si>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</si>
  <si>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</si>
  <si>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</si>
  <si>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</si>
  <si>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</si>
  <si>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</si>
  <si>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</si>
  <si>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</si>
  <si>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</si>
  <si>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</si>
  <si>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</si>
  <si>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</si>
  <si>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</si>
  <si>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</si>
  <si>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</si>
  <si>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</si>
  <si>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</si>
  <si>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</si>
  <si>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</si>
  <si>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</si>
  <si>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</si>
  <si>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</si>
  <si>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</si>
  <si>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</si>
  <si>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</si>
  <si>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</si>
  <si>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</si>
  <si>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</si>
  <si>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</si>
  <si>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</si>
  <si>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</si>
  <si>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</si>
  <si>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</si>
  <si>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</si>
  <si>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</si>
  <si>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</si>
  <si>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</si>
  <si>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</si>
  <si>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</si>
  <si>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</si>
  <si>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</si>
  <si>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</si>
  <si>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</si>
  <si>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</si>
  <si>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</si>
  <si>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</si>
  <si>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</si>
  <si>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</si>
  <si>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</si>
  <si>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</si>
  <si>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</si>
  <si>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</si>
  <si>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</si>
  <si>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</si>
  <si>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</si>
  <si>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</si>
  <si>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</si>
  <si>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</si>
  <si>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</si>
  <si>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</si>
  <si>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</si>
  <si>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</si>
  <si>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</si>
  <si>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</si>
  <si>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</si>
  <si>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</si>
  <si>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</si>
  <si>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</si>
  <si>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</si>
  <si>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</si>
  <si>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</si>
  <si>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</si>
  <si>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</si>
  <si>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</si>
  <si>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</si>
  <si>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</si>
  <si>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</si>
  <si>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</si>
  <si>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</si>
  <si>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</si>
  <si>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</si>
  <si>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</si>
  <si>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</si>
  <si>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</si>
  <si>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</si>
  <si>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</si>
  <si>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</si>
  <si>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</si>
  <si>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</si>
  <si>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</si>
  <si>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</si>
  <si>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</si>
  <si>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</si>
  <si>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</si>
  <si>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</si>
  <si>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</si>
  <si>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</si>
  <si>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</si>
  <si>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</si>
  <si>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</si>
  <si>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</si>
  <si>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</si>
  <si>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</si>
  <si>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</si>
  <si>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</si>
  <si>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</si>
  <si>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</si>
  <si>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</si>
  <si>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</si>
  <si>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</si>
  <si>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</si>
  <si>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</si>
  <si>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SANDOS CARACOL ECO RESORTS &amp; SPA</t>
  </si>
  <si>
    <t>SANDOS PLAYACAR BEACH RESORTS &amp; SPA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</si>
  <si>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</si>
  <si>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</si>
  <si>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</si>
  <si>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</si>
  <si>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</si>
  <si>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</si>
  <si>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</si>
  <si>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</si>
  <si>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</si>
  <si>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</si>
  <si>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</si>
  <si>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</si>
  <si>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</si>
  <si>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</si>
  <si>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</si>
  <si>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</si>
  <si>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</si>
  <si>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</si>
  <si>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</si>
  <si>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</si>
  <si>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</si>
  <si>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</si>
  <si>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</si>
  <si>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</si>
  <si>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</si>
  <si>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</si>
  <si>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</si>
  <si>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</si>
  <si>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</si>
  <si>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</si>
  <si>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</si>
  <si>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</si>
  <si>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</si>
  <si>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</si>
  <si>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</si>
  <si>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</si>
  <si>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</si>
  <si>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</si>
  <si>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</si>
  <si>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</si>
  <si>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</si>
  <si>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</si>
  <si>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</si>
  <si>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</si>
  <si>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</si>
  <si>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</si>
  <si>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</si>
  <si>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</si>
  <si>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</si>
  <si>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</si>
  <si>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</si>
  <si>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</si>
  <si>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</si>
  <si>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</si>
  <si>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</si>
  <si>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</si>
  <si>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</si>
  <si>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</si>
  <si>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r>
      <t>Nota: Los principales mercados para Riviera Maya de Enero-Mayo representan el</t>
    </r>
    <r>
      <rPr>
        <sz val="9"/>
        <rFont val="Calibri"/>
        <family val="2"/>
      </rPr>
      <t xml:space="preserve"> 96.30% del total de turistas que visitaron el destino.</t>
    </r>
  </si>
  <si>
    <t>401 Hoteles distribuidos en los direrentes Microdestinos de la Riviera Maya a lo largo de 120 kms. de costa</t>
  </si>
  <si>
    <t>OCUPACIÓN</t>
  </si>
  <si>
    <t>J  U  N  I  O       2   0   1   5</t>
  </si>
  <si>
    <t>MES  DE  JUNIO  DE  2015</t>
  </si>
  <si>
    <t>J  U  N  I  O</t>
  </si>
  <si>
    <t>ENERO - JUNIO  DE  2015</t>
  </si>
  <si>
    <t>ENERO - JUNIO</t>
  </si>
  <si>
    <t>J  U  N  I  O     2 0 1 5</t>
  </si>
  <si>
    <t>J  U  N  I  O    D E      2  0  1  5</t>
  </si>
  <si>
    <t>J U N I O</t>
  </si>
  <si>
    <t>E N E R O - J U N I O</t>
  </si>
  <si>
    <t>J U N I O     2  0  1  5</t>
  </si>
  <si>
    <t>J U N I O      2 0 1 5</t>
  </si>
  <si>
    <t>E N E R O - J U N I O      2 0 15</t>
  </si>
  <si>
    <t>ENE - JUN  2014</t>
  </si>
  <si>
    <t>ENE - JUN  2015</t>
  </si>
  <si>
    <t>JUNIO  2015  VS  2014</t>
  </si>
  <si>
    <t>JUNIO   2015</t>
  </si>
  <si>
    <t>JUNIO  2014</t>
  </si>
  <si>
    <t>ENERO - JUNIO  2015  VS  2014</t>
  </si>
  <si>
    <t>ENE-JUN  2014</t>
  </si>
  <si>
    <t>ENE-JUN  2015</t>
  </si>
  <si>
    <t>E  N  E  R  O     -     J  U  N  I  O</t>
  </si>
  <si>
    <r>
      <t>al mes de Junio del año 2015, fue elaborado con un muestreo de</t>
    </r>
    <r>
      <rPr>
        <b/>
        <sz val="10"/>
        <rFont val="Calibri"/>
        <family val="2"/>
      </rPr>
      <t xml:space="preserve"> 34,661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</si>
  <si>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81.43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42,568 </t>
    </r>
    <r>
      <rPr>
        <sz val="10"/>
        <rFont val="Calibri"/>
        <family val="2"/>
      </rPr>
      <t>de acuerdo al inventario</t>
    </r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</si>
  <si>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Novena </t>
    </r>
    <r>
      <rPr>
        <sz val="10"/>
        <rFont val="Calibri"/>
        <family val="2"/>
      </rPr>
      <t>edición correspondiente</t>
    </r>
  </si>
  <si>
    <t>JUNIO 2014</t>
  </si>
  <si>
    <t>JUNIO 2015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</si>
</sst>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indexed="53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4" fillId="0" borderId="0" applyFill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61" fillId="0" borderId="0"/>
    <xf numFmtId="0" fontId="2" fillId="0" borderId="0"/>
    <xf numFmtId="0" fontId="1" fillId="0" borderId="0"/>
    <xf numFmtId="0" fontId="2" fillId="0" borderId="0"/>
    <xf numFmtId="0" fontId="2" fillId="0" borderId="0" applyFill="0"/>
    <xf numFmtId="9" fontId="2" fillId="0" borderId="0" applyFont="0" applyFill="0" applyBorder="0" applyAlignment="0" applyProtection="0"/>
  </cellStyleXfs>
  <cellXfs count="534">
    <xf numFmtId="0" fontId="0" fillId="0" borderId="0" xfId="0"/>
    <xf numFmtId="0" fontId="0" fillId="0" borderId="0" xfId="0" applyBorder="1"/>
    <xf numFmtId="0" fontId="7" fillId="0" borderId="0" xfId="0" applyFont="1"/>
    <xf numFmtId="0" fontId="8" fillId="0" borderId="0" xfId="0" applyFont="1" applyBorder="1"/>
    <xf numFmtId="0" fontId="19" fillId="0" borderId="0" xfId="0" applyFont="1" applyAlignment="1">
      <alignment horizontal="center"/>
    </xf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/>
    <xf numFmtId="17" fontId="21" fillId="0" borderId="0" xfId="0" applyNumberFormat="1" applyFont="1"/>
    <xf numFmtId="0" fontId="20" fillId="0" borderId="0" xfId="0" applyFont="1" applyFill="1"/>
    <xf numFmtId="0" fontId="22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23" fillId="0" borderId="0" xfId="0" applyFont="1"/>
    <xf numFmtId="0" fontId="24" fillId="0" borderId="0" xfId="0" applyFont="1"/>
    <xf numFmtId="10" fontId="24" fillId="0" borderId="0" xfId="0" applyNumberFormat="1" applyFont="1"/>
    <xf numFmtId="3" fontId="24" fillId="0" borderId="0" xfId="0" applyNumberFormat="1" applyFont="1"/>
    <xf numFmtId="0" fontId="21" fillId="0" borderId="0" xfId="0" applyFont="1" applyAlignment="1">
      <alignment horizontal="center"/>
    </xf>
    <xf numFmtId="10" fontId="24" fillId="0" borderId="0" xfId="0" applyNumberFormat="1" applyFont="1" applyAlignment="1">
      <alignment horizontal="center"/>
    </xf>
    <xf numFmtId="10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0" fillId="0" borderId="0" xfId="0" applyFont="1" applyBorder="1" applyAlignment="1">
      <alignment horizontal="left"/>
    </xf>
    <xf numFmtId="17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25" fillId="0" borderId="0" xfId="0" applyFont="1"/>
    <xf numFmtId="0" fontId="28" fillId="0" borderId="0" xfId="0" applyFont="1" applyFill="1" applyBorder="1" applyAlignment="1">
      <alignment horizontal="left"/>
    </xf>
    <xf numFmtId="10" fontId="21" fillId="0" borderId="0" xfId="0" applyNumberFormat="1" applyFont="1" applyBorder="1" applyAlignment="1">
      <alignment horizontal="center"/>
    </xf>
    <xf numFmtId="0" fontId="26" fillId="0" borderId="0" xfId="0" applyFont="1" applyAlignment="1">
      <alignment horizontal="lef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10" fontId="20" fillId="0" borderId="0" xfId="0" applyNumberFormat="1" applyFont="1" applyFill="1" applyBorder="1"/>
    <xf numFmtId="166" fontId="20" fillId="0" borderId="0" xfId="0" applyNumberFormat="1" applyFont="1" applyFill="1" applyBorder="1"/>
    <xf numFmtId="0" fontId="21" fillId="0" borderId="0" xfId="0" applyFont="1" applyFill="1"/>
    <xf numFmtId="0" fontId="23" fillId="0" borderId="0" xfId="0" applyFont="1" applyFill="1" applyBorder="1" applyAlignment="1"/>
    <xf numFmtId="0" fontId="24" fillId="0" borderId="0" xfId="0" applyFont="1" applyBorder="1"/>
    <xf numFmtId="17" fontId="20" fillId="0" borderId="0" xfId="0" applyNumberFormat="1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72" fontId="25" fillId="0" borderId="0" xfId="0" applyNumberFormat="1" applyFont="1" applyAlignment="1">
      <alignment horizontal="left"/>
    </xf>
    <xf numFmtId="0" fontId="25" fillId="0" borderId="11" xfId="0" applyFont="1" applyBorder="1"/>
    <xf numFmtId="3" fontId="24" fillId="0" borderId="11" xfId="0" applyNumberFormat="1" applyFont="1" applyBorder="1"/>
    <xf numFmtId="3" fontId="20" fillId="0" borderId="0" xfId="0" applyNumberFormat="1" applyFont="1"/>
    <xf numFmtId="17" fontId="26" fillId="0" borderId="0" xfId="0" applyNumberFormat="1" applyFont="1" applyAlignment="1">
      <alignment horizontal="center"/>
    </xf>
    <xf numFmtId="17" fontId="26" fillId="0" borderId="0" xfId="0" applyNumberFormat="1" applyFont="1" applyAlignment="1">
      <alignment horizontal="left"/>
    </xf>
    <xf numFmtId="0" fontId="21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3" fontId="20" fillId="0" borderId="0" xfId="0" applyNumberFormat="1" applyFont="1" applyBorder="1"/>
    <xf numFmtId="10" fontId="20" fillId="0" borderId="0" xfId="0" applyNumberFormat="1" applyFont="1" applyFill="1" applyBorder="1" applyAlignment="1"/>
    <xf numFmtId="1" fontId="20" fillId="0" borderId="0" xfId="0" applyNumberFormat="1" applyFont="1"/>
    <xf numFmtId="0" fontId="21" fillId="0" borderId="0" xfId="0" applyFont="1" applyFill="1" applyBorder="1" applyAlignment="1">
      <alignment horizontal="left"/>
    </xf>
    <xf numFmtId="1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1" fontId="21" fillId="0" borderId="0" xfId="0" applyNumberFormat="1" applyFont="1" applyFill="1" applyBorder="1" applyAlignment="1"/>
    <xf numFmtId="10" fontId="21" fillId="0" borderId="0" xfId="0" applyNumberFormat="1" applyFont="1" applyFill="1" applyBorder="1" applyAlignment="1"/>
    <xf numFmtId="0" fontId="30" fillId="0" borderId="0" xfId="0" applyFont="1"/>
    <xf numFmtId="0" fontId="23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/>
    <xf numFmtId="167" fontId="20" fillId="0" borderId="0" xfId="0" applyNumberFormat="1" applyFont="1" applyFill="1" applyBorder="1" applyAlignment="1"/>
    <xf numFmtId="3" fontId="20" fillId="0" borderId="0" xfId="0" applyNumberFormat="1" applyFont="1" applyFill="1" applyBorder="1" applyAlignment="1"/>
    <xf numFmtId="0" fontId="32" fillId="0" borderId="0" xfId="2" applyFont="1" applyAlignment="1" applyProtection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3" fontId="20" fillId="0" borderId="17" xfId="0" applyNumberFormat="1" applyFont="1" applyBorder="1"/>
    <xf numFmtId="3" fontId="20" fillId="0" borderId="16" xfId="0" applyNumberFormat="1" applyFont="1" applyBorder="1"/>
    <xf numFmtId="0" fontId="20" fillId="0" borderId="18" xfId="0" applyFont="1" applyBorder="1"/>
    <xf numFmtId="3" fontId="20" fillId="0" borderId="18" xfId="0" applyNumberFormat="1" applyFont="1" applyBorder="1"/>
    <xf numFmtId="10" fontId="20" fillId="0" borderId="18" xfId="0" applyNumberFormat="1" applyFont="1" applyBorder="1"/>
    <xf numFmtId="0" fontId="21" fillId="0" borderId="18" xfId="0" applyFont="1" applyBorder="1"/>
    <xf numFmtId="3" fontId="21" fillId="0" borderId="18" xfId="0" applyNumberFormat="1" applyFont="1" applyBorder="1"/>
    <xf numFmtId="10" fontId="21" fillId="0" borderId="18" xfId="0" applyNumberFormat="1" applyFont="1" applyBorder="1"/>
    <xf numFmtId="10" fontId="20" fillId="0" borderId="0" xfId="0" applyNumberFormat="1" applyFont="1"/>
    <xf numFmtId="0" fontId="20" fillId="0" borderId="17" xfId="0" applyFont="1" applyBorder="1"/>
    <xf numFmtId="10" fontId="20" fillId="0" borderId="17" xfId="0" applyNumberFormat="1" applyFont="1" applyBorder="1"/>
    <xf numFmtId="3" fontId="25" fillId="0" borderId="0" xfId="0" applyNumberFormat="1" applyFont="1" applyFill="1"/>
    <xf numFmtId="17" fontId="25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21" fillId="0" borderId="0" xfId="0" applyNumberFormat="1" applyFont="1" applyFill="1" applyBorder="1" applyAlignment="1"/>
    <xf numFmtId="3" fontId="37" fillId="0" borderId="0" xfId="0" applyNumberFormat="1" applyFont="1" applyFill="1" applyBorder="1" applyAlignment="1">
      <alignment horizontal="right"/>
    </xf>
    <xf numFmtId="37" fontId="37" fillId="0" borderId="0" xfId="0" applyNumberFormat="1" applyFont="1" applyFill="1" applyBorder="1" applyAlignment="1"/>
    <xf numFmtId="0" fontId="37" fillId="0" borderId="0" xfId="0" applyFont="1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left"/>
    </xf>
    <xf numFmtId="37" fontId="38" fillId="0" borderId="0" xfId="0" applyNumberFormat="1" applyFont="1" applyFill="1" applyBorder="1"/>
    <xf numFmtId="167" fontId="38" fillId="0" borderId="0" xfId="0" applyNumberFormat="1" applyFont="1" applyFill="1" applyBorder="1"/>
    <xf numFmtId="167" fontId="21" fillId="0" borderId="0" xfId="0" applyNumberFormat="1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37" fontId="21" fillId="0" borderId="0" xfId="0" applyNumberFormat="1" applyFont="1" applyFill="1" applyBorder="1"/>
    <xf numFmtId="1" fontId="20" fillId="0" borderId="0" xfId="0" applyNumberFormat="1" applyFont="1" applyFill="1" applyBorder="1"/>
    <xf numFmtId="37" fontId="20" fillId="0" borderId="0" xfId="0" applyNumberFormat="1" applyFont="1" applyFill="1"/>
    <xf numFmtId="167" fontId="21" fillId="0" borderId="0" xfId="0" applyNumberFormat="1" applyFont="1" applyFill="1" applyBorder="1" applyAlignment="1">
      <alignment horizontal="right"/>
    </xf>
    <xf numFmtId="0" fontId="39" fillId="0" borderId="0" xfId="0" applyFont="1" applyFill="1" applyBorder="1"/>
    <xf numFmtId="0" fontId="36" fillId="0" borderId="0" xfId="0" applyFont="1" applyFill="1" applyBorder="1"/>
    <xf numFmtId="1" fontId="40" fillId="0" borderId="0" xfId="0" applyNumberFormat="1" applyFont="1" applyFill="1" applyBorder="1" applyAlignment="1"/>
    <xf numFmtId="0" fontId="41" fillId="0" borderId="0" xfId="0" applyFont="1" applyFill="1" applyBorder="1"/>
    <xf numFmtId="0" fontId="36" fillId="0" borderId="0" xfId="0" applyFont="1" applyFill="1" applyBorder="1" applyAlignment="1">
      <alignment horizontal="left"/>
    </xf>
    <xf numFmtId="0" fontId="41" fillId="0" borderId="0" xfId="0" applyFont="1" applyFill="1"/>
    <xf numFmtId="0" fontId="42" fillId="0" borderId="0" xfId="0" applyFont="1" applyFill="1"/>
    <xf numFmtId="166" fontId="25" fillId="2" borderId="0" xfId="0" applyNumberFormat="1" applyFont="1" applyFill="1" applyBorder="1"/>
    <xf numFmtId="166" fontId="24" fillId="2" borderId="0" xfId="0" applyNumberFormat="1" applyFont="1" applyFill="1" applyBorder="1"/>
    <xf numFmtId="3" fontId="25" fillId="2" borderId="0" xfId="0" applyNumberFormat="1" applyFont="1" applyFill="1" applyBorder="1"/>
    <xf numFmtId="3" fontId="24" fillId="2" borderId="0" xfId="0" applyNumberFormat="1" applyFont="1" applyFill="1" applyBorder="1"/>
    <xf numFmtId="10" fontId="24" fillId="2" borderId="0" xfId="0" applyNumberFormat="1" applyFont="1" applyFill="1" applyBorder="1"/>
    <xf numFmtId="167" fontId="24" fillId="2" borderId="0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Fill="1" applyBorder="1"/>
    <xf numFmtId="167" fontId="16" fillId="0" borderId="0" xfId="0" applyNumberFormat="1" applyFont="1" applyFill="1" applyBorder="1"/>
    <xf numFmtId="10" fontId="16" fillId="0" borderId="0" xfId="0" applyNumberFormat="1" applyFont="1" applyFill="1" applyBorder="1"/>
    <xf numFmtId="37" fontId="18" fillId="0" borderId="0" xfId="0" applyNumberFormat="1" applyFont="1" applyFill="1" applyBorder="1" applyAlignment="1"/>
    <xf numFmtId="10" fontId="24" fillId="0" borderId="0" xfId="0" applyNumberFormat="1" applyFont="1" applyBorder="1"/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Fill="1" applyBorder="1" applyAlignment="1"/>
    <xf numFmtId="0" fontId="15" fillId="0" borderId="0" xfId="0" applyFont="1" applyAlignment="1"/>
    <xf numFmtId="0" fontId="45" fillId="0" borderId="0" xfId="0" applyFont="1" applyBorder="1"/>
    <xf numFmtId="0" fontId="16" fillId="0" borderId="0" xfId="0" applyFont="1" applyBorder="1"/>
    <xf numFmtId="0" fontId="2" fillId="0" borderId="0" xfId="0" applyFont="1" applyBorder="1"/>
    <xf numFmtId="0" fontId="46" fillId="0" borderId="0" xfId="0" applyFont="1" applyAlignment="1">
      <alignment horizontal="center"/>
    </xf>
    <xf numFmtId="1" fontId="24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0" fontId="50" fillId="0" borderId="0" xfId="0" applyFont="1" applyFill="1"/>
    <xf numFmtId="0" fontId="51" fillId="0" borderId="0" xfId="0" applyFont="1" applyFill="1"/>
    <xf numFmtId="0" fontId="25" fillId="0" borderId="22" xfId="0" applyFont="1" applyBorder="1"/>
    <xf numFmtId="0" fontId="24" fillId="0" borderId="22" xfId="0" applyFont="1" applyBorder="1"/>
    <xf numFmtId="3" fontId="24" fillId="0" borderId="22" xfId="0" applyNumberFormat="1" applyFont="1" applyBorder="1"/>
    <xf numFmtId="2" fontId="24" fillId="0" borderId="22" xfId="0" applyNumberFormat="1" applyFont="1" applyBorder="1"/>
    <xf numFmtId="0" fontId="20" fillId="0" borderId="22" xfId="0" applyFont="1" applyBorder="1"/>
    <xf numFmtId="3" fontId="25" fillId="0" borderId="22" xfId="0" applyNumberFormat="1" applyFont="1" applyBorder="1"/>
    <xf numFmtId="2" fontId="25" fillId="0" borderId="22" xfId="0" applyNumberFormat="1" applyFont="1" applyBorder="1"/>
    <xf numFmtId="10" fontId="24" fillId="0" borderId="10" xfId="2" applyNumberFormat="1" applyFont="1" applyFill="1" applyBorder="1" applyAlignment="1" applyProtection="1">
      <alignment horizontal="center"/>
    </xf>
    <xf numFmtId="0" fontId="20" fillId="0" borderId="10" xfId="0" applyFont="1" applyBorder="1"/>
    <xf numFmtId="10" fontId="25" fillId="0" borderId="10" xfId="0" applyNumberFormat="1" applyFont="1" applyFill="1" applyBorder="1"/>
    <xf numFmtId="3" fontId="24" fillId="0" borderId="10" xfId="0" applyNumberFormat="1" applyFont="1" applyFill="1" applyBorder="1"/>
    <xf numFmtId="10" fontId="25" fillId="0" borderId="10" xfId="0" applyNumberFormat="1" applyFont="1" applyFill="1" applyBorder="1" applyAlignment="1"/>
    <xf numFmtId="10" fontId="24" fillId="0" borderId="10" xfId="0" applyNumberFormat="1" applyFont="1" applyBorder="1" applyAlignment="1">
      <alignment horizontal="center"/>
    </xf>
    <xf numFmtId="10" fontId="24" fillId="0" borderId="10" xfId="0" applyNumberFormat="1" applyFont="1" applyFill="1" applyBorder="1" applyAlignment="1">
      <alignment horizontal="center"/>
    </xf>
    <xf numFmtId="10" fontId="25" fillId="0" borderId="10" xfId="0" applyNumberFormat="1" applyFont="1" applyFill="1" applyBorder="1" applyAlignment="1">
      <alignment horizontal="right"/>
    </xf>
    <xf numFmtId="0" fontId="25" fillId="0" borderId="10" xfId="0" applyFont="1" applyBorder="1"/>
    <xf numFmtId="0" fontId="21" fillId="0" borderId="10" xfId="0" applyFont="1" applyFill="1" applyBorder="1"/>
    <xf numFmtId="166" fontId="20" fillId="0" borderId="10" xfId="0" applyNumberFormat="1" applyFont="1" applyFill="1" applyBorder="1"/>
    <xf numFmtId="0" fontId="24" fillId="0" borderId="10" xfId="0" applyFont="1" applyBorder="1"/>
    <xf numFmtId="2" fontId="24" fillId="0" borderId="10" xfId="0" applyNumberFormat="1" applyFont="1" applyBorder="1"/>
    <xf numFmtId="2" fontId="25" fillId="0" borderId="10" xfId="0" applyNumberFormat="1" applyFont="1" applyBorder="1"/>
    <xf numFmtId="3" fontId="24" fillId="0" borderId="10" xfId="0" applyNumberFormat="1" applyFont="1" applyBorder="1"/>
    <xf numFmtId="3" fontId="25" fillId="0" borderId="10" xfId="0" applyNumberFormat="1" applyFont="1" applyBorder="1"/>
    <xf numFmtId="3" fontId="20" fillId="0" borderId="10" xfId="0" applyNumberFormat="1" applyFont="1" applyFill="1" applyBorder="1" applyAlignment="1"/>
    <xf numFmtId="10" fontId="20" fillId="0" borderId="10" xfId="0" applyNumberFormat="1" applyFont="1" applyFill="1" applyBorder="1" applyAlignment="1"/>
    <xf numFmtId="0" fontId="20" fillId="0" borderId="10" xfId="0" applyFont="1" applyFill="1" applyBorder="1"/>
    <xf numFmtId="38" fontId="20" fillId="0" borderId="10" xfId="0" applyNumberFormat="1" applyFont="1" applyFill="1" applyBorder="1"/>
    <xf numFmtId="171" fontId="20" fillId="0" borderId="10" xfId="0" applyNumberFormat="1" applyFont="1" applyFill="1" applyBorder="1"/>
    <xf numFmtId="0" fontId="20" fillId="0" borderId="10" xfId="0" applyFont="1" applyFill="1" applyBorder="1" applyAlignment="1"/>
    <xf numFmtId="0" fontId="5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22" xfId="0" applyFont="1" applyFill="1" applyBorder="1" applyAlignment="1">
      <alignment horizontal="left"/>
    </xf>
    <xf numFmtId="3" fontId="24" fillId="0" borderId="22" xfId="0" applyNumberFormat="1" applyFont="1" applyFill="1" applyBorder="1"/>
    <xf numFmtId="10" fontId="25" fillId="0" borderId="22" xfId="0" applyNumberFormat="1" applyFont="1" applyFill="1" applyBorder="1" applyAlignment="1"/>
    <xf numFmtId="10" fontId="24" fillId="0" borderId="22" xfId="2" applyNumberFormat="1" applyFont="1" applyFill="1" applyBorder="1" applyAlignment="1" applyProtection="1">
      <alignment horizontal="center"/>
    </xf>
    <xf numFmtId="10" fontId="24" fillId="0" borderId="22" xfId="0" applyNumberFormat="1" applyFont="1" applyFill="1" applyBorder="1" applyAlignment="1">
      <alignment horizontal="center"/>
    </xf>
    <xf numFmtId="10" fontId="25" fillId="0" borderId="22" xfId="0" applyNumberFormat="1" applyFont="1" applyFill="1" applyBorder="1"/>
    <xf numFmtId="3" fontId="24" fillId="0" borderId="11" xfId="0" applyNumberFormat="1" applyFont="1" applyFill="1" applyBorder="1"/>
    <xf numFmtId="10" fontId="25" fillId="0" borderId="13" xfId="0" applyNumberFormat="1" applyFont="1" applyFill="1" applyBorder="1" applyAlignment="1"/>
    <xf numFmtId="10" fontId="24" fillId="0" borderId="27" xfId="2" applyNumberFormat="1" applyFont="1" applyFill="1" applyBorder="1" applyAlignment="1" applyProtection="1">
      <alignment horizontal="center"/>
    </xf>
    <xf numFmtId="0" fontId="58" fillId="0" borderId="0" xfId="0" applyFont="1" applyAlignment="1"/>
    <xf numFmtId="0" fontId="26" fillId="0" borderId="0" xfId="0" applyFont="1" applyAlignment="1"/>
    <xf numFmtId="17" fontId="26" fillId="0" borderId="0" xfId="0" applyNumberFormat="1" applyFont="1" applyBorder="1" applyAlignment="1">
      <alignment horizontal="center"/>
    </xf>
    <xf numFmtId="0" fontId="25" fillId="2" borderId="28" xfId="0" applyFont="1" applyFill="1" applyBorder="1"/>
    <xf numFmtId="0" fontId="24" fillId="2" borderId="29" xfId="0" applyFont="1" applyFill="1" applyBorder="1"/>
    <xf numFmtId="0" fontId="24" fillId="2" borderId="30" xfId="0" applyFont="1" applyFill="1" applyBorder="1"/>
    <xf numFmtId="0" fontId="24" fillId="2" borderId="31" xfId="0" applyFont="1" applyFill="1" applyBorder="1"/>
    <xf numFmtId="3" fontId="25" fillId="2" borderId="32" xfId="0" applyNumberFormat="1" applyFont="1" applyFill="1" applyBorder="1"/>
    <xf numFmtId="3" fontId="24" fillId="2" borderId="32" xfId="0" applyNumberFormat="1" applyFont="1" applyFill="1" applyBorder="1"/>
    <xf numFmtId="10" fontId="24" fillId="2" borderId="33" xfId="0" applyNumberFormat="1" applyFont="1" applyFill="1" applyBorder="1"/>
    <xf numFmtId="0" fontId="24" fillId="2" borderId="28" xfId="0" applyFont="1" applyFill="1" applyBorder="1"/>
    <xf numFmtId="3" fontId="24" fillId="2" borderId="29" xfId="0" applyNumberFormat="1" applyFont="1" applyFill="1" applyBorder="1"/>
    <xf numFmtId="10" fontId="24" fillId="2" borderId="30" xfId="0" applyNumberFormat="1" applyFont="1" applyFill="1" applyBorder="1"/>
    <xf numFmtId="0" fontId="24" fillId="2" borderId="14" xfId="0" applyFont="1" applyFill="1" applyBorder="1"/>
    <xf numFmtId="10" fontId="24" fillId="2" borderId="34" xfId="0" applyNumberFormat="1" applyFont="1" applyFill="1" applyBorder="1"/>
    <xf numFmtId="10" fontId="24" fillId="2" borderId="32" xfId="0" applyNumberFormat="1" applyFont="1" applyFill="1" applyBorder="1"/>
    <xf numFmtId="10" fontId="25" fillId="2" borderId="32" xfId="0" applyNumberFormat="1" applyFont="1" applyFill="1" applyBorder="1"/>
    <xf numFmtId="0" fontId="24" fillId="2" borderId="11" xfId="0" applyFont="1" applyFill="1" applyBorder="1"/>
    <xf numFmtId="10" fontId="25" fillId="2" borderId="12" xfId="0" applyNumberFormat="1" applyFont="1" applyFill="1" applyBorder="1"/>
    <xf numFmtId="10" fontId="24" fillId="2" borderId="13" xfId="0" applyNumberFormat="1" applyFont="1" applyFill="1" applyBorder="1"/>
    <xf numFmtId="169" fontId="24" fillId="2" borderId="34" xfId="0" applyNumberFormat="1" applyFont="1" applyFill="1" applyBorder="1"/>
    <xf numFmtId="166" fontId="24" fillId="2" borderId="32" xfId="0" applyNumberFormat="1" applyFont="1" applyFill="1" applyBorder="1"/>
    <xf numFmtId="169" fontId="24" fillId="2" borderId="33" xfId="0" applyNumberFormat="1" applyFont="1" applyFill="1" applyBorder="1"/>
    <xf numFmtId="0" fontId="25" fillId="2" borderId="11" xfId="0" applyFont="1" applyFill="1" applyBorder="1"/>
    <xf numFmtId="168" fontId="25" fillId="2" borderId="12" xfId="0" applyNumberFormat="1" applyFont="1" applyFill="1" applyBorder="1"/>
    <xf numFmtId="170" fontId="24" fillId="2" borderId="12" xfId="0" applyNumberFormat="1" applyFont="1" applyFill="1" applyBorder="1"/>
    <xf numFmtId="0" fontId="25" fillId="2" borderId="29" xfId="0" applyFont="1" applyFill="1" applyBorder="1" applyAlignment="1">
      <alignment horizontal="center" vertical="center"/>
    </xf>
    <xf numFmtId="0" fontId="21" fillId="2" borderId="28" xfId="0" applyFont="1" applyFill="1" applyBorder="1"/>
    <xf numFmtId="0" fontId="25" fillId="2" borderId="30" xfId="0" applyFont="1" applyFill="1" applyBorder="1" applyAlignment="1">
      <alignment horizontal="center"/>
    </xf>
    <xf numFmtId="0" fontId="28" fillId="2" borderId="28" xfId="0" applyFont="1" applyFill="1" applyBorder="1"/>
    <xf numFmtId="0" fontId="25" fillId="2" borderId="29" xfId="0" applyFont="1" applyFill="1" applyBorder="1"/>
    <xf numFmtId="0" fontId="24" fillId="2" borderId="29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167" fontId="24" fillId="2" borderId="34" xfId="0" applyNumberFormat="1" applyFont="1" applyFill="1" applyBorder="1"/>
    <xf numFmtId="0" fontId="24" fillId="0" borderId="14" xfId="0" applyFont="1" applyBorder="1"/>
    <xf numFmtId="3" fontId="24" fillId="2" borderId="31" xfId="0" applyNumberFormat="1" applyFont="1" applyFill="1" applyBorder="1"/>
    <xf numFmtId="0" fontId="35" fillId="0" borderId="22" xfId="0" applyFont="1" applyFill="1" applyBorder="1" applyAlignment="1">
      <alignment horizontal="right" wrapText="1"/>
    </xf>
    <xf numFmtId="0" fontId="60" fillId="0" borderId="22" xfId="0" applyFont="1" applyFill="1" applyBorder="1" applyAlignment="1">
      <alignment horizontal="left" wrapText="1"/>
    </xf>
    <xf numFmtId="1" fontId="60" fillId="0" borderId="22" xfId="0" applyNumberFormat="1" applyFont="1" applyFill="1" applyBorder="1" applyAlignment="1">
      <alignment wrapText="1"/>
    </xf>
    <xf numFmtId="1" fontId="60" fillId="0" borderId="22" xfId="0" applyNumberFormat="1" applyFont="1" applyFill="1" applyBorder="1" applyAlignment="1"/>
    <xf numFmtId="0" fontId="60" fillId="0" borderId="22" xfId="0" applyFont="1" applyFill="1" applyBorder="1"/>
    <xf numFmtId="0" fontId="43" fillId="0" borderId="22" xfId="0" applyFont="1" applyFill="1" applyBorder="1" applyAlignment="1">
      <alignment horizontal="left"/>
    </xf>
    <xf numFmtId="167" fontId="60" fillId="0" borderId="22" xfId="0" applyNumberFormat="1" applyFont="1" applyFill="1" applyBorder="1" applyAlignment="1"/>
    <xf numFmtId="0" fontId="43" fillId="0" borderId="0" xfId="0" applyFont="1" applyFill="1" applyBorder="1"/>
    <xf numFmtId="37" fontId="43" fillId="0" borderId="0" xfId="0" applyNumberFormat="1" applyFont="1" applyFill="1" applyBorder="1"/>
    <xf numFmtId="167" fontId="43" fillId="0" borderId="0" xfId="0" applyNumberFormat="1" applyFont="1" applyFill="1" applyBorder="1"/>
    <xf numFmtId="37" fontId="60" fillId="0" borderId="22" xfId="0" applyNumberFormat="1" applyFont="1" applyFill="1" applyBorder="1" applyAlignment="1">
      <alignment horizontal="right"/>
    </xf>
    <xf numFmtId="3" fontId="60" fillId="0" borderId="22" xfId="0" applyNumberFormat="1" applyFont="1" applyFill="1" applyBorder="1" applyAlignment="1">
      <alignment horizontal="right"/>
    </xf>
    <xf numFmtId="0" fontId="60" fillId="0" borderId="22" xfId="0" applyFont="1" applyFill="1" applyBorder="1" applyAlignment="1">
      <alignment horizontal="right"/>
    </xf>
    <xf numFmtId="0" fontId="49" fillId="0" borderId="22" xfId="0" applyFont="1" applyFill="1" applyBorder="1" applyAlignment="1">
      <alignment horizontal="left"/>
    </xf>
    <xf numFmtId="1" fontId="49" fillId="0" borderId="22" xfId="0" applyNumberFormat="1" applyFont="1" applyFill="1" applyBorder="1" applyAlignment="1"/>
    <xf numFmtId="167" fontId="49" fillId="0" borderId="22" xfId="0" applyNumberFormat="1" applyFont="1" applyFill="1" applyBorder="1" applyAlignment="1"/>
    <xf numFmtId="0" fontId="20" fillId="0" borderId="13" xfId="0" applyFont="1" applyBorder="1"/>
    <xf numFmtId="10" fontId="25" fillId="2" borderId="10" xfId="0" applyNumberFormat="1" applyFont="1" applyFill="1" applyBorder="1"/>
    <xf numFmtId="10" fontId="24" fillId="0" borderId="22" xfId="0" applyNumberFormat="1" applyFont="1" applyBorder="1"/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Alignment="1"/>
    <xf numFmtId="0" fontId="59" fillId="3" borderId="21" xfId="0" applyFont="1" applyFill="1" applyBorder="1" applyAlignment="1">
      <alignment horizontal="center"/>
    </xf>
    <xf numFmtId="0" fontId="64" fillId="0" borderId="0" xfId="0" applyFont="1" applyAlignment="1">
      <alignment horizontal="left"/>
    </xf>
    <xf numFmtId="164" fontId="24" fillId="0" borderId="22" xfId="0" applyNumberFormat="1" applyFont="1" applyFill="1" applyBorder="1" applyAlignment="1"/>
    <xf numFmtId="3" fontId="24" fillId="0" borderId="22" xfId="0" applyNumberFormat="1" applyFont="1" applyFill="1" applyBorder="1" applyAlignment="1"/>
    <xf numFmtId="10" fontId="24" fillId="0" borderId="22" xfId="0" applyNumberFormat="1" applyFont="1" applyFill="1" applyBorder="1" applyAlignment="1"/>
    <xf numFmtId="165" fontId="24" fillId="0" borderId="22" xfId="0" applyNumberFormat="1" applyFont="1" applyFill="1" applyBorder="1" applyAlignment="1"/>
    <xf numFmtId="3" fontId="49" fillId="0" borderId="39" xfId="0" applyNumberFormat="1" applyFont="1" applyFill="1" applyBorder="1" applyAlignment="1"/>
    <xf numFmtId="3" fontId="49" fillId="0" borderId="40" xfId="0" applyNumberFormat="1" applyFont="1" applyFill="1" applyBorder="1" applyAlignment="1"/>
    <xf numFmtId="3" fontId="49" fillId="0" borderId="41" xfId="0" applyNumberFormat="1" applyFont="1" applyFill="1" applyBorder="1" applyAlignment="1"/>
    <xf numFmtId="3" fontId="24" fillId="2" borderId="10" xfId="0" applyNumberFormat="1" applyFont="1" applyFill="1" applyBorder="1"/>
    <xf numFmtId="37" fontId="24" fillId="0" borderId="10" xfId="0" applyNumberFormat="1" applyFont="1" applyFill="1" applyBorder="1"/>
    <xf numFmtId="10" fontId="24" fillId="0" borderId="10" xfId="0" applyNumberFormat="1" applyFont="1" applyFill="1" applyBorder="1"/>
    <xf numFmtId="166" fontId="24" fillId="0" borderId="10" xfId="0" applyNumberFormat="1" applyFont="1" applyFill="1" applyBorder="1"/>
    <xf numFmtId="0" fontId="22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3" fontId="20" fillId="0" borderId="22" xfId="0" applyNumberFormat="1" applyFont="1" applyFill="1" applyBorder="1" applyAlignment="1"/>
    <xf numFmtId="0" fontId="20" fillId="0" borderId="16" xfId="0" applyFont="1" applyBorder="1"/>
    <xf numFmtId="10" fontId="20" fillId="0" borderId="16" xfId="0" applyNumberFormat="1" applyFont="1" applyBorder="1"/>
    <xf numFmtId="10" fontId="21" fillId="0" borderId="17" xfId="0" applyNumberFormat="1" applyFont="1" applyBorder="1"/>
    <xf numFmtId="172" fontId="65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17" fontId="26" fillId="0" borderId="0" xfId="0" applyNumberFormat="1" applyFont="1" applyBorder="1" applyAlignment="1">
      <alignment horizontal="center"/>
    </xf>
    <xf numFmtId="0" fontId="25" fillId="2" borderId="29" xfId="0" applyFont="1" applyFill="1" applyBorder="1" applyAlignment="1">
      <alignment horizontal="right"/>
    </xf>
    <xf numFmtId="0" fontId="25" fillId="2" borderId="29" xfId="0" applyFont="1" applyFill="1" applyBorder="1" applyAlignment="1">
      <alignment horizontal="right" vertical="center"/>
    </xf>
    <xf numFmtId="0" fontId="24" fillId="2" borderId="29" xfId="0" applyFont="1" applyFill="1" applyBorder="1" applyAlignment="1">
      <alignment horizontal="right"/>
    </xf>
    <xf numFmtId="0" fontId="25" fillId="0" borderId="10" xfId="0" applyFont="1" applyFill="1" applyBorder="1" applyAlignment="1">
      <alignment horizontal="left"/>
    </xf>
    <xf numFmtId="0" fontId="63" fillId="0" borderId="38" xfId="0" applyFont="1" applyFill="1" applyBorder="1" applyAlignment="1">
      <alignment horizontal="center"/>
    </xf>
    <xf numFmtId="0" fontId="52" fillId="0" borderId="23" xfId="0" applyFont="1" applyFill="1" applyBorder="1"/>
    <xf numFmtId="0" fontId="53" fillId="0" borderId="18" xfId="0" applyFont="1" applyFill="1" applyBorder="1"/>
    <xf numFmtId="0" fontId="54" fillId="0" borderId="18" xfId="0" applyFont="1" applyFill="1" applyBorder="1"/>
    <xf numFmtId="0" fontId="55" fillId="0" borderId="18" xfId="0" applyFont="1" applyBorder="1"/>
    <xf numFmtId="0" fontId="57" fillId="0" borderId="18" xfId="0" applyFont="1" applyBorder="1"/>
    <xf numFmtId="0" fontId="56" fillId="0" borderId="18" xfId="0" applyFont="1" applyBorder="1"/>
    <xf numFmtId="164" fontId="24" fillId="0" borderId="22" xfId="0" applyNumberFormat="1" applyFont="1" applyFill="1" applyBorder="1" applyAlignment="1">
      <alignment horizontal="left"/>
    </xf>
    <xf numFmtId="165" fontId="24" fillId="0" borderId="22" xfId="0" applyNumberFormat="1" applyFont="1" applyFill="1" applyBorder="1" applyAlignment="1">
      <alignment horizontal="left"/>
    </xf>
    <xf numFmtId="0" fontId="24" fillId="0" borderId="1" xfId="0" applyFont="1" applyFill="1" applyBorder="1"/>
    <xf numFmtId="38" fontId="24" fillId="0" borderId="2" xfId="0" applyNumberFormat="1" applyFont="1" applyFill="1" applyBorder="1"/>
    <xf numFmtId="171" fontId="24" fillId="0" borderId="2" xfId="0" applyNumberFormat="1" applyFont="1" applyFill="1" applyBorder="1"/>
    <xf numFmtId="166" fontId="24" fillId="0" borderId="3" xfId="0" applyNumberFormat="1" applyFont="1" applyFill="1" applyBorder="1"/>
    <xf numFmtId="0" fontId="24" fillId="0" borderId="4" xfId="0" applyFont="1" applyFill="1" applyBorder="1"/>
    <xf numFmtId="38" fontId="24" fillId="0" borderId="5" xfId="0" applyNumberFormat="1" applyFont="1" applyFill="1" applyBorder="1"/>
    <xf numFmtId="171" fontId="24" fillId="0" borderId="5" xfId="0" applyNumberFormat="1" applyFont="1" applyFill="1" applyBorder="1"/>
    <xf numFmtId="166" fontId="24" fillId="0" borderId="6" xfId="0" applyNumberFormat="1" applyFont="1" applyFill="1" applyBorder="1"/>
    <xf numFmtId="0" fontId="24" fillId="0" borderId="7" xfId="0" applyFont="1" applyFill="1" applyBorder="1"/>
    <xf numFmtId="38" fontId="24" fillId="0" borderId="8" xfId="0" applyNumberFormat="1" applyFont="1" applyFill="1" applyBorder="1"/>
    <xf numFmtId="171" fontId="24" fillId="0" borderId="8" xfId="0" applyNumberFormat="1" applyFont="1" applyFill="1" applyBorder="1"/>
    <xf numFmtId="0" fontId="24" fillId="0" borderId="8" xfId="0" applyFont="1" applyFill="1" applyBorder="1"/>
    <xf numFmtId="166" fontId="24" fillId="0" borderId="9" xfId="0" applyNumberFormat="1" applyFont="1" applyFill="1" applyBorder="1"/>
    <xf numFmtId="0" fontId="24" fillId="0" borderId="10" xfId="0" applyFont="1" applyFill="1" applyBorder="1"/>
    <xf numFmtId="1" fontId="20" fillId="0" borderId="22" xfId="0" applyNumberFormat="1" applyFont="1" applyFill="1" applyBorder="1" applyAlignment="1"/>
    <xf numFmtId="0" fontId="20" fillId="0" borderId="22" xfId="0" applyFont="1" applyFill="1" applyBorder="1" applyAlignment="1"/>
    <xf numFmtId="167" fontId="20" fillId="0" borderId="22" xfId="3" applyNumberFormat="1" applyFont="1" applyFill="1" applyBorder="1"/>
    <xf numFmtId="167" fontId="20" fillId="0" borderId="22" xfId="0" applyNumberFormat="1" applyFont="1" applyFill="1" applyBorder="1" applyAlignment="1"/>
    <xf numFmtId="0" fontId="23" fillId="0" borderId="22" xfId="0" applyFont="1" applyFill="1" applyBorder="1" applyAlignment="1"/>
    <xf numFmtId="3" fontId="21" fillId="0" borderId="22" xfId="0" applyNumberFormat="1" applyFont="1" applyFill="1" applyBorder="1" applyAlignment="1"/>
    <xf numFmtId="167" fontId="23" fillId="0" borderId="22" xfId="0" applyNumberFormat="1" applyFont="1" applyFill="1" applyBorder="1" applyAlignment="1"/>
    <xf numFmtId="0" fontId="20" fillId="0" borderId="22" xfId="0" applyFont="1" applyFill="1" applyBorder="1"/>
    <xf numFmtId="0" fontId="35" fillId="0" borderId="27" xfId="0" applyFont="1" applyFill="1" applyBorder="1" applyAlignment="1">
      <alignment horizontal="right" wrapText="1"/>
    </xf>
    <xf numFmtId="0" fontId="60" fillId="0" borderId="21" xfId="0" applyFont="1" applyFill="1" applyBorder="1" applyAlignment="1">
      <alignment horizontal="left" wrapText="1"/>
    </xf>
    <xf numFmtId="1" fontId="60" fillId="0" borderId="21" xfId="0" applyNumberFormat="1" applyFont="1" applyFill="1" applyBorder="1" applyAlignment="1">
      <alignment wrapText="1"/>
    </xf>
    <xf numFmtId="1" fontId="60" fillId="0" borderId="21" xfId="0" applyNumberFormat="1" applyFont="1" applyFill="1" applyBorder="1" applyAlignment="1"/>
    <xf numFmtId="0" fontId="60" fillId="0" borderId="21" xfId="0" applyFont="1" applyFill="1" applyBorder="1"/>
    <xf numFmtId="0" fontId="43" fillId="0" borderId="27" xfId="0" applyFont="1" applyFill="1" applyBorder="1" applyAlignment="1">
      <alignment horizontal="left"/>
    </xf>
    <xf numFmtId="37" fontId="60" fillId="0" borderId="27" xfId="0" applyNumberFormat="1" applyFont="1" applyFill="1" applyBorder="1" applyAlignment="1"/>
    <xf numFmtId="167" fontId="60" fillId="0" borderId="27" xfId="0" applyNumberFormat="1" applyFont="1" applyFill="1" applyBorder="1" applyAlignment="1"/>
    <xf numFmtId="0" fontId="43" fillId="0" borderId="21" xfId="0" applyFont="1" applyFill="1" applyBorder="1" applyAlignment="1">
      <alignment horizontal="left"/>
    </xf>
    <xf numFmtId="37" fontId="60" fillId="2" borderId="21" xfId="4" applyNumberFormat="1" applyFont="1" applyFill="1" applyBorder="1" applyAlignment="1"/>
    <xf numFmtId="167" fontId="60" fillId="0" borderId="21" xfId="0" applyNumberFormat="1" applyFont="1" applyFill="1" applyBorder="1" applyAlignment="1"/>
    <xf numFmtId="37" fontId="60" fillId="0" borderId="27" xfId="0" applyNumberFormat="1" applyFont="1" applyFill="1" applyBorder="1" applyAlignment="1">
      <alignment horizontal="right"/>
    </xf>
    <xf numFmtId="3" fontId="60" fillId="0" borderId="21" xfId="0" applyNumberFormat="1" applyFont="1" applyFill="1" applyBorder="1"/>
    <xf numFmtId="37" fontId="60" fillId="2" borderId="27" xfId="4" applyNumberFormat="1" applyFont="1" applyFill="1" applyBorder="1" applyAlignment="1"/>
    <xf numFmtId="37" fontId="25" fillId="0" borderId="10" xfId="0" applyNumberFormat="1" applyFont="1" applyFill="1" applyBorder="1"/>
    <xf numFmtId="173" fontId="24" fillId="0" borderId="10" xfId="0" applyNumberFormat="1" applyFont="1" applyFill="1" applyBorder="1"/>
    <xf numFmtId="0" fontId="22" fillId="4" borderId="28" xfId="0" applyFont="1" applyFill="1" applyBorder="1" applyAlignment="1">
      <alignment horizontal="center"/>
    </xf>
    <xf numFmtId="0" fontId="22" fillId="4" borderId="31" xfId="0" applyFont="1" applyFill="1" applyBorder="1" applyAlignment="1">
      <alignment horizontal="center"/>
    </xf>
    <xf numFmtId="0" fontId="25" fillId="4" borderId="32" xfId="0" applyFont="1" applyFill="1" applyBorder="1" applyAlignment="1">
      <alignment horizontal="right" vertical="center"/>
    </xf>
    <xf numFmtId="0" fontId="25" fillId="4" borderId="32" xfId="0" applyFont="1" applyFill="1" applyBorder="1" applyAlignment="1">
      <alignment horizontal="right"/>
    </xf>
    <xf numFmtId="0" fontId="25" fillId="4" borderId="33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left"/>
    </xf>
    <xf numFmtId="10" fontId="25" fillId="4" borderId="10" xfId="0" applyNumberFormat="1" applyFont="1" applyFill="1" applyBorder="1" applyAlignment="1">
      <alignment horizontal="center"/>
    </xf>
    <xf numFmtId="10" fontId="25" fillId="4" borderId="10" xfId="0" applyNumberFormat="1" applyFont="1" applyFill="1" applyBorder="1"/>
    <xf numFmtId="3" fontId="25" fillId="4" borderId="10" xfId="0" applyNumberFormat="1" applyFont="1" applyFill="1" applyBorder="1"/>
    <xf numFmtId="10" fontId="25" fillId="4" borderId="10" xfId="0" applyNumberFormat="1" applyFont="1" applyFill="1" applyBorder="1" applyAlignment="1"/>
    <xf numFmtId="0" fontId="25" fillId="4" borderId="22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8" fillId="4" borderId="10" xfId="0" applyFont="1" applyFill="1" applyBorder="1"/>
    <xf numFmtId="0" fontId="28" fillId="4" borderId="10" xfId="0" applyFont="1" applyFill="1" applyBorder="1" applyAlignment="1">
      <alignment horizontal="center"/>
    </xf>
    <xf numFmtId="167" fontId="25" fillId="0" borderId="27" xfId="0" applyNumberFormat="1" applyFont="1" applyFill="1" applyBorder="1"/>
    <xf numFmtId="167" fontId="25" fillId="0" borderId="27" xfId="0" applyNumberFormat="1" applyFont="1" applyFill="1" applyBorder="1" applyAlignment="1"/>
    <xf numFmtId="167" fontId="24" fillId="0" borderId="22" xfId="0" applyNumberFormat="1" applyFont="1" applyFill="1" applyBorder="1"/>
    <xf numFmtId="167" fontId="24" fillId="0" borderId="22" xfId="0" applyNumberFormat="1" applyFont="1" applyFill="1" applyBorder="1" applyAlignment="1"/>
    <xf numFmtId="0" fontId="22" fillId="0" borderId="0" xfId="0" applyFont="1"/>
    <xf numFmtId="10" fontId="22" fillId="0" borderId="0" xfId="0" applyNumberFormat="1" applyFont="1"/>
    <xf numFmtId="10" fontId="22" fillId="0" borderId="0" xfId="0" applyNumberFormat="1" applyFont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/>
    <xf numFmtId="17" fontId="22" fillId="0" borderId="0" xfId="0" applyNumberFormat="1" applyFont="1" applyAlignment="1">
      <alignment horizontal="center"/>
    </xf>
    <xf numFmtId="0" fontId="49" fillId="0" borderId="0" xfId="0" applyFont="1" applyBorder="1"/>
    <xf numFmtId="0" fontId="22" fillId="0" borderId="0" xfId="0" applyFont="1" applyFill="1" applyBorder="1" applyAlignment="1">
      <alignment horizontal="center"/>
    </xf>
    <xf numFmtId="10" fontId="49" fillId="0" borderId="0" xfId="0" applyNumberFormat="1" applyFont="1"/>
    <xf numFmtId="0" fontId="49" fillId="0" borderId="0" xfId="0" applyFont="1" applyBorder="1" applyAlignment="1">
      <alignment wrapText="1"/>
    </xf>
    <xf numFmtId="0" fontId="49" fillId="0" borderId="0" xfId="0" applyFont="1" applyFill="1" applyBorder="1"/>
    <xf numFmtId="0" fontId="22" fillId="0" borderId="18" xfId="0" applyFont="1" applyFill="1" applyBorder="1" applyAlignment="1">
      <alignment horizontal="center"/>
    </xf>
    <xf numFmtId="0" fontId="66" fillId="0" borderId="18" xfId="0" applyFont="1" applyFill="1" applyBorder="1" applyAlignment="1"/>
    <xf numFmtId="0" fontId="34" fillId="0" borderId="0" xfId="0" applyFont="1" applyFill="1"/>
    <xf numFmtId="0" fontId="22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0" fontId="34" fillId="0" borderId="18" xfId="0" applyNumberFormat="1" applyFont="1" applyBorder="1" applyAlignment="1">
      <alignment horizontal="center"/>
    </xf>
    <xf numFmtId="0" fontId="34" fillId="0" borderId="18" xfId="0" applyFont="1" applyBorder="1"/>
    <xf numFmtId="0" fontId="34" fillId="0" borderId="0" xfId="0" applyFont="1"/>
    <xf numFmtId="0" fontId="67" fillId="0" borderId="18" xfId="0" applyFont="1" applyBorder="1"/>
    <xf numFmtId="10" fontId="22" fillId="0" borderId="18" xfId="0" applyNumberFormat="1" applyFont="1" applyBorder="1" applyAlignment="1">
      <alignment vertical="center"/>
    </xf>
    <xf numFmtId="10" fontId="22" fillId="0" borderId="18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0" fontId="68" fillId="0" borderId="0" xfId="0" applyFont="1" applyFill="1" applyBorder="1"/>
    <xf numFmtId="0" fontId="69" fillId="0" borderId="18" xfId="0" applyFont="1" applyFill="1" applyBorder="1"/>
    <xf numFmtId="10" fontId="49" fillId="0" borderId="18" xfId="0" applyNumberFormat="1" applyFont="1" applyBorder="1" applyAlignment="1">
      <alignment vertical="center"/>
    </xf>
    <xf numFmtId="10" fontId="49" fillId="0" borderId="18" xfId="0" applyNumberFormat="1" applyFont="1" applyBorder="1" applyAlignment="1">
      <alignment horizontal="center" vertical="center"/>
    </xf>
    <xf numFmtId="0" fontId="70" fillId="0" borderId="0" xfId="0" applyFont="1" applyFill="1"/>
    <xf numFmtId="0" fontId="53" fillId="0" borderId="18" xfId="0" applyFont="1" applyBorder="1"/>
    <xf numFmtId="0" fontId="71" fillId="0" borderId="0" xfId="0" applyFont="1" applyFill="1"/>
    <xf numFmtId="0" fontId="72" fillId="0" borderId="18" xfId="0" applyFont="1" applyBorder="1"/>
    <xf numFmtId="0" fontId="72" fillId="0" borderId="0" xfId="0" applyFont="1"/>
    <xf numFmtId="0" fontId="54" fillId="0" borderId="18" xfId="0" applyFont="1" applyBorder="1"/>
    <xf numFmtId="10" fontId="49" fillId="0" borderId="18" xfId="0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18" xfId="0" applyFont="1" applyBorder="1"/>
    <xf numFmtId="0" fontId="75" fillId="0" borderId="0" xfId="0" applyFont="1"/>
    <xf numFmtId="167" fontId="22" fillId="0" borderId="0" xfId="0" applyNumberFormat="1" applyFont="1" applyAlignment="1"/>
    <xf numFmtId="0" fontId="76" fillId="0" borderId="0" xfId="0" applyFont="1" applyBorder="1"/>
    <xf numFmtId="0" fontId="77" fillId="0" borderId="0" xfId="0" applyFont="1" applyBorder="1"/>
    <xf numFmtId="0" fontId="24" fillId="4" borderId="10" xfId="0" applyFont="1" applyFill="1" applyBorder="1"/>
    <xf numFmtId="2" fontId="25" fillId="4" borderId="10" xfId="0" applyNumberFormat="1" applyFont="1" applyFill="1" applyBorder="1"/>
    <xf numFmtId="165" fontId="25" fillId="4" borderId="22" xfId="0" applyNumberFormat="1" applyFont="1" applyFill="1" applyBorder="1" applyAlignment="1"/>
    <xf numFmtId="3" fontId="25" fillId="4" borderId="22" xfId="0" applyNumberFormat="1" applyFont="1" applyFill="1" applyBorder="1" applyAlignment="1"/>
    <xf numFmtId="10" fontId="25" fillId="4" borderId="22" xfId="0" applyNumberFormat="1" applyFont="1" applyFill="1" applyBorder="1" applyAlignment="1"/>
    <xf numFmtId="165" fontId="25" fillId="4" borderId="22" xfId="0" applyNumberFormat="1" applyFont="1" applyFill="1" applyBorder="1" applyAlignment="1">
      <alignment horizontal="left"/>
    </xf>
    <xf numFmtId="0" fontId="25" fillId="4" borderId="36" xfId="0" applyFont="1" applyFill="1" applyBorder="1" applyAlignment="1">
      <alignment horizontal="center"/>
    </xf>
    <xf numFmtId="0" fontId="25" fillId="4" borderId="37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left"/>
    </xf>
    <xf numFmtId="3" fontId="21" fillId="4" borderId="10" xfId="0" applyNumberFormat="1" applyFont="1" applyFill="1" applyBorder="1" applyAlignment="1"/>
    <xf numFmtId="10" fontId="21" fillId="4" borderId="10" xfId="0" applyNumberFormat="1" applyFont="1" applyFill="1" applyBorder="1" applyAlignment="1"/>
    <xf numFmtId="0" fontId="21" fillId="4" borderId="10" xfId="0" applyFont="1" applyFill="1" applyBorder="1" applyAlignment="1">
      <alignment horizontal="center"/>
    </xf>
    <xf numFmtId="0" fontId="24" fillId="0" borderId="22" xfId="0" applyFont="1" applyFill="1" applyBorder="1" applyAlignment="1"/>
    <xf numFmtId="0" fontId="33" fillId="4" borderId="22" xfId="0" applyFont="1" applyFill="1" applyBorder="1" applyAlignment="1">
      <alignment horizontal="left"/>
    </xf>
    <xf numFmtId="10" fontId="20" fillId="0" borderId="22" xfId="0" applyNumberFormat="1" applyFont="1" applyFill="1" applyBorder="1" applyAlignment="1"/>
    <xf numFmtId="3" fontId="20" fillId="0" borderId="22" xfId="0" applyNumberFormat="1" applyFont="1" applyFill="1" applyBorder="1"/>
    <xf numFmtId="0" fontId="31" fillId="4" borderId="22" xfId="0" applyFont="1" applyFill="1" applyBorder="1" applyAlignment="1">
      <alignment horizontal="center" vertical="center"/>
    </xf>
    <xf numFmtId="3" fontId="21" fillId="4" borderId="22" xfId="0" applyNumberFormat="1" applyFont="1" applyFill="1" applyBorder="1" applyAlignment="1">
      <alignment horizontal="right" vertical="center"/>
    </xf>
    <xf numFmtId="10" fontId="21" fillId="4" borderId="22" xfId="0" applyNumberFormat="1" applyFont="1" applyFill="1" applyBorder="1" applyAlignment="1">
      <alignment horizontal="right" vertical="center"/>
    </xf>
    <xf numFmtId="10" fontId="21" fillId="4" borderId="22" xfId="0" applyNumberFormat="1" applyFont="1" applyFill="1" applyBorder="1" applyAlignment="1">
      <alignment horizontal="center"/>
    </xf>
    <xf numFmtId="167" fontId="21" fillId="4" borderId="22" xfId="0" applyNumberFormat="1" applyFont="1" applyFill="1" applyBorder="1" applyAlignment="1">
      <alignment horizontal="right"/>
    </xf>
    <xf numFmtId="3" fontId="21" fillId="4" borderId="13" xfId="0" applyNumberFormat="1" applyFont="1" applyFill="1" applyBorder="1" applyAlignment="1">
      <alignment horizontal="right" vertical="center"/>
    </xf>
    <xf numFmtId="0" fontId="20" fillId="5" borderId="46" xfId="0" applyFont="1" applyFill="1" applyBorder="1"/>
    <xf numFmtId="0" fontId="20" fillId="5" borderId="47" xfId="0" applyFont="1" applyFill="1" applyBorder="1"/>
    <xf numFmtId="0" fontId="20" fillId="5" borderId="47" xfId="0" applyFont="1" applyFill="1" applyBorder="1" applyAlignment="1">
      <alignment horizontal="center"/>
    </xf>
    <xf numFmtId="0" fontId="21" fillId="5" borderId="19" xfId="0" applyFont="1" applyFill="1" applyBorder="1"/>
    <xf numFmtId="3" fontId="21" fillId="5" borderId="15" xfId="0" applyNumberFormat="1" applyFont="1" applyFill="1" applyBorder="1"/>
    <xf numFmtId="10" fontId="21" fillId="5" borderId="15" xfId="0" applyNumberFormat="1" applyFont="1" applyFill="1" applyBorder="1"/>
    <xf numFmtId="10" fontId="21" fillId="5" borderId="20" xfId="0" applyNumberFormat="1" applyFont="1" applyFill="1" applyBorder="1"/>
    <xf numFmtId="0" fontId="34" fillId="5" borderId="18" xfId="0" applyFont="1" applyFill="1" applyBorder="1"/>
    <xf numFmtId="3" fontId="34" fillId="5" borderId="18" xfId="0" applyNumberFormat="1" applyFont="1" applyFill="1" applyBorder="1"/>
    <xf numFmtId="10" fontId="22" fillId="5" borderId="18" xfId="0" applyNumberFormat="1" applyFont="1" applyFill="1" applyBorder="1"/>
    <xf numFmtId="3" fontId="22" fillId="5" borderId="18" xfId="0" applyNumberFormat="1" applyFont="1" applyFill="1" applyBorder="1"/>
    <xf numFmtId="0" fontId="43" fillId="4" borderId="10" xfId="0" applyFont="1" applyFill="1" applyBorder="1" applyAlignment="1">
      <alignment horizontal="center" vertical="center"/>
    </xf>
    <xf numFmtId="3" fontId="60" fillId="0" borderId="22" xfId="0" applyNumberFormat="1" applyFont="1" applyFill="1" applyBorder="1" applyAlignment="1">
      <alignment wrapText="1"/>
    </xf>
    <xf numFmtId="0" fontId="36" fillId="4" borderId="19" xfId="0" applyFont="1" applyFill="1" applyBorder="1"/>
    <xf numFmtId="0" fontId="44" fillId="4" borderId="15" xfId="0" applyFont="1" applyFill="1" applyBorder="1" applyAlignment="1">
      <alignment horizontal="center" vertical="top" wrapText="1"/>
    </xf>
    <xf numFmtId="3" fontId="44" fillId="4" borderId="15" xfId="0" applyNumberFormat="1" applyFont="1" applyFill="1" applyBorder="1" applyAlignment="1">
      <alignment horizontal="center" vertical="center"/>
    </xf>
    <xf numFmtId="0" fontId="36" fillId="4" borderId="15" xfId="0" applyFont="1" applyFill="1" applyBorder="1"/>
    <xf numFmtId="0" fontId="36" fillId="4" borderId="20" xfId="0" applyFont="1" applyFill="1" applyBorder="1"/>
    <xf numFmtId="0" fontId="43" fillId="4" borderId="10" xfId="0" applyFont="1" applyFill="1" applyBorder="1"/>
    <xf numFmtId="37" fontId="43" fillId="4" borderId="10" xfId="0" applyNumberFormat="1" applyFont="1" applyFill="1" applyBorder="1"/>
    <xf numFmtId="167" fontId="43" fillId="4" borderId="10" xfId="0" applyNumberFormat="1" applyFont="1" applyFill="1" applyBorder="1"/>
    <xf numFmtId="0" fontId="43" fillId="4" borderId="10" xfId="0" applyFont="1" applyFill="1" applyBorder="1" applyAlignment="1">
      <alignment horizontal="center"/>
    </xf>
    <xf numFmtId="167" fontId="43" fillId="4" borderId="10" xfId="0" applyNumberFormat="1" applyFont="1" applyFill="1" applyBorder="1" applyAlignment="1"/>
    <xf numFmtId="0" fontId="44" fillId="4" borderId="22" xfId="0" applyFont="1" applyFill="1" applyBorder="1" applyAlignment="1">
      <alignment horizontal="center"/>
    </xf>
    <xf numFmtId="0" fontId="44" fillId="4" borderId="22" xfId="0" applyFont="1" applyFill="1" applyBorder="1" applyAlignment="1">
      <alignment horizontal="left"/>
    </xf>
    <xf numFmtId="1" fontId="44" fillId="4" borderId="22" xfId="0" applyNumberFormat="1" applyFont="1" applyFill="1" applyBorder="1" applyAlignment="1"/>
    <xf numFmtId="167" fontId="44" fillId="4" borderId="22" xfId="0" applyNumberFormat="1" applyFont="1" applyFill="1" applyBorder="1" applyAlignment="1"/>
    <xf numFmtId="3" fontId="44" fillId="4" borderId="22" xfId="0" applyNumberFormat="1" applyFont="1" applyFill="1" applyBorder="1" applyAlignment="1"/>
    <xf numFmtId="10" fontId="16" fillId="0" borderId="0" xfId="3" applyNumberFormat="1" applyFont="1" applyBorder="1"/>
    <xf numFmtId="0" fontId="25" fillId="4" borderId="22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 vertical="center"/>
    </xf>
    <xf numFmtId="0" fontId="21" fillId="0" borderId="22" xfId="0" applyFont="1" applyBorder="1"/>
    <xf numFmtId="0" fontId="23" fillId="4" borderId="22" xfId="0" applyFont="1" applyFill="1" applyBorder="1" applyAlignment="1">
      <alignment horizontal="left"/>
    </xf>
    <xf numFmtId="3" fontId="21" fillId="4" borderId="22" xfId="0" applyNumberFormat="1" applyFont="1" applyFill="1" applyBorder="1" applyAlignment="1"/>
    <xf numFmtId="10" fontId="21" fillId="4" borderId="22" xfId="0" applyNumberFormat="1" applyFont="1" applyFill="1" applyBorder="1" applyAlignment="1"/>
    <xf numFmtId="0" fontId="24" fillId="0" borderId="27" xfId="0" applyFont="1" applyFill="1" applyBorder="1" applyAlignment="1">
      <alignment horizontal="left" wrapText="1"/>
    </xf>
    <xf numFmtId="1" fontId="24" fillId="0" borderId="27" xfId="0" applyNumberFormat="1" applyFont="1" applyFill="1" applyBorder="1" applyAlignment="1">
      <alignment wrapText="1"/>
    </xf>
    <xf numFmtId="1" fontId="24" fillId="0" borderId="27" xfId="0" applyNumberFormat="1" applyFont="1" applyFill="1" applyBorder="1" applyAlignment="1"/>
    <xf numFmtId="0" fontId="24" fillId="0" borderId="27" xfId="0" applyFont="1" applyFill="1" applyBorder="1"/>
    <xf numFmtId="38" fontId="24" fillId="0" borderId="10" xfId="0" applyNumberFormat="1" applyFont="1" applyFill="1" applyBorder="1"/>
    <xf numFmtId="0" fontId="25" fillId="4" borderId="22" xfId="0" applyFont="1" applyFill="1" applyBorder="1" applyAlignment="1">
      <alignment horizontal="center"/>
    </xf>
    <xf numFmtId="168" fontId="24" fillId="2" borderId="12" xfId="0" applyNumberFormat="1" applyFont="1" applyFill="1" applyBorder="1"/>
    <xf numFmtId="0" fontId="25" fillId="0" borderId="2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75" fillId="0" borderId="0" xfId="0" applyFont="1" applyAlignment="1"/>
    <xf numFmtId="0" fontId="75" fillId="0" borderId="0" xfId="0" applyFont="1" applyBorder="1" applyAlignment="1">
      <alignment horizontal="center"/>
    </xf>
    <xf numFmtId="10" fontId="25" fillId="0" borderId="27" xfId="0" applyNumberFormat="1" applyFont="1" applyBorder="1" applyAlignment="1"/>
    <xf numFmtId="10" fontId="20" fillId="0" borderId="0" xfId="5" applyNumberFormat="1" applyFont="1" applyAlignment="1">
      <alignment horizontal="center" vertical="center"/>
    </xf>
    <xf numFmtId="10" fontId="25" fillId="0" borderId="27" xfId="0" applyNumberFormat="1" applyFont="1" applyFill="1" applyBorder="1" applyAlignment="1"/>
    <xf numFmtId="3" fontId="24" fillId="0" borderId="0" xfId="7" applyNumberFormat="1" applyFont="1" applyFill="1" applyBorder="1"/>
    <xf numFmtId="0" fontId="24" fillId="0" borderId="0" xfId="7" applyFont="1" applyFill="1" applyBorder="1" applyAlignment="1"/>
    <xf numFmtId="0" fontId="24" fillId="4" borderId="11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17" fontId="29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25" fillId="4" borderId="29" xfId="0" applyFont="1" applyFill="1" applyBorder="1" applyAlignment="1">
      <alignment horizontal="center"/>
    </xf>
    <xf numFmtId="0" fontId="25" fillId="4" borderId="30" xfId="0" applyFont="1" applyFill="1" applyBorder="1" applyAlignment="1">
      <alignment horizontal="center"/>
    </xf>
    <xf numFmtId="0" fontId="25" fillId="4" borderId="1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/>
    </xf>
    <xf numFmtId="17" fontId="26" fillId="0" borderId="0" xfId="0" applyNumberFormat="1" applyFont="1" applyBorder="1" applyAlignment="1">
      <alignment horizontal="center"/>
    </xf>
    <xf numFmtId="0" fontId="25" fillId="4" borderId="22" xfId="0" applyFont="1" applyFill="1" applyBorder="1" applyAlignment="1">
      <alignment horizontal="center"/>
    </xf>
    <xf numFmtId="0" fontId="24" fillId="4" borderId="22" xfId="0" applyFont="1" applyFill="1" applyBorder="1" applyAlignment="1"/>
    <xf numFmtId="0" fontId="21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8" fillId="4" borderId="10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25" fillId="4" borderId="26" xfId="0" applyFont="1" applyFill="1" applyBorder="1" applyAlignment="1">
      <alignment horizontal="center"/>
    </xf>
    <xf numFmtId="0" fontId="25" fillId="4" borderId="23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5" fillId="0" borderId="1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0" fillId="0" borderId="20" xfId="0" applyBorder="1" applyAlignment="1"/>
    <xf numFmtId="0" fontId="25" fillId="0" borderId="22" xfId="0" applyFont="1" applyBorder="1" applyAlignment="1">
      <alignment horizontal="center"/>
    </xf>
    <xf numFmtId="0" fontId="0" fillId="0" borderId="22" xfId="0" applyBorder="1" applyAlignment="1"/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1" fillId="4" borderId="22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/>
    </xf>
    <xf numFmtId="0" fontId="25" fillId="4" borderId="15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49" fontId="25" fillId="4" borderId="22" xfId="0" applyNumberFormat="1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25" fillId="4" borderId="26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 wrapText="1"/>
    </xf>
    <xf numFmtId="17" fontId="25" fillId="4" borderId="11" xfId="0" applyNumberFormat="1" applyFont="1" applyFill="1" applyBorder="1" applyAlignment="1">
      <alignment horizontal="center"/>
    </xf>
    <xf numFmtId="17" fontId="25" fillId="4" borderId="13" xfId="0" applyNumberFormat="1" applyFont="1" applyFill="1" applyBorder="1" applyAlignment="1">
      <alignment horizontal="center"/>
    </xf>
    <xf numFmtId="17" fontId="25" fillId="4" borderId="22" xfId="0" applyNumberFormat="1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/>
    </xf>
    <xf numFmtId="0" fontId="33" fillId="5" borderId="15" xfId="0" applyFont="1" applyFill="1" applyBorder="1" applyAlignment="1">
      <alignment horizontal="center"/>
    </xf>
    <xf numFmtId="0" fontId="33" fillId="5" borderId="20" xfId="0" applyFont="1" applyFill="1" applyBorder="1" applyAlignment="1">
      <alignment horizontal="center"/>
    </xf>
    <xf numFmtId="0" fontId="21" fillId="5" borderId="42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horizontal="center"/>
    </xf>
    <xf numFmtId="0" fontId="21" fillId="5" borderId="44" xfId="0" applyFont="1" applyFill="1" applyBorder="1" applyAlignment="1">
      <alignment horizontal="center"/>
    </xf>
    <xf numFmtId="0" fontId="33" fillId="5" borderId="11" xfId="0" applyFont="1" applyFill="1" applyBorder="1" applyAlignment="1">
      <alignment horizontal="center"/>
    </xf>
    <xf numFmtId="0" fontId="33" fillId="5" borderId="12" xfId="0" applyFont="1" applyFill="1" applyBorder="1" applyAlignment="1">
      <alignment horizontal="center"/>
    </xf>
    <xf numFmtId="0" fontId="33" fillId="5" borderId="13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7" fontId="26" fillId="0" borderId="0" xfId="0" applyNumberFormat="1" applyFont="1" applyFill="1" applyBorder="1" applyAlignment="1">
      <alignment horizontal="center"/>
    </xf>
    <xf numFmtId="0" fontId="43" fillId="4" borderId="1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</cellXfs>
  <cellStyles count="10">
    <cellStyle name="Estilo 1" xfId="1"/>
    <cellStyle name="Estilo 1 2" xfId="8"/>
    <cellStyle name="Hipervínculo" xfId="2" builtinId="8"/>
    <cellStyle name="Normal" xfId="0" builtinId="0"/>
    <cellStyle name="Normal 2" xfId="4"/>
    <cellStyle name="Normal 2 3" xfId="5"/>
    <cellStyle name="Normal 3" xfId="7"/>
    <cellStyle name="Normal 4" xfId="6"/>
    <cellStyle name="Porcentual" xfId="3" builtinId="5"/>
    <cellStyle name="Porcentu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9999FF"/>
      <color rgb="FFCCCCFF"/>
      <color rgb="FFFFFF99"/>
      <color rgb="FFFFFFCC"/>
      <color rgb="FFF0F9E7"/>
      <color rgb="FFCC9900"/>
      <color rgb="FFFF3300"/>
      <color rgb="FFFF9900"/>
      <color rgb="FFFFC46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0.77859999999999996</c:v>
                </c:pt>
                <c:pt idx="1">
                  <c:v>0.78973667042898232</c:v>
                </c:pt>
                <c:pt idx="2">
                  <c:v>0.84197082908586873</c:v>
                </c:pt>
                <c:pt idx="3">
                  <c:v>0.84860315036576595</c:v>
                </c:pt>
                <c:pt idx="4">
                  <c:v>0.87058173855289656</c:v>
                </c:pt>
              </c:numCache>
            </c:numRef>
          </c:val>
        </c:ser>
        <c:dLbls>
          <c:showVal val="1"/>
        </c:dLbls>
        <c:marker val="1"/>
        <c:axId val="48338048"/>
        <c:axId val="48339584"/>
      </c:lineChart>
      <c:catAx>
        <c:axId val="48338048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48339584"/>
        <c:crossesAt val="0.1"/>
        <c:lblAlgn val="ctr"/>
        <c:lblOffset val="100"/>
        <c:tickLblSkip val="1"/>
        <c:tickMarkSkip val="1"/>
      </c:catAx>
      <c:valAx>
        <c:axId val="48339584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483380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176640912502E-2"/>
          <c:y val="4.3086370960386734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374869</c:v>
                </c:pt>
                <c:pt idx="1">
                  <c:v>77663</c:v>
                </c:pt>
                <c:pt idx="2">
                  <c:v>297206</c:v>
                </c:pt>
              </c:numCache>
            </c:numRef>
          </c:val>
        </c:ser>
        <c:ser>
          <c:idx val="1"/>
          <c:order val="1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354034</c:v>
                </c:pt>
                <c:pt idx="1">
                  <c:v>88609</c:v>
                </c:pt>
                <c:pt idx="2">
                  <c:v>265425</c:v>
                </c:pt>
              </c:numCache>
            </c:numRef>
          </c:val>
        </c:ser>
        <c:ser>
          <c:idx val="2"/>
          <c:order val="2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322556</c:v>
                </c:pt>
                <c:pt idx="1">
                  <c:v>77802</c:v>
                </c:pt>
                <c:pt idx="2">
                  <c:v>244754</c:v>
                </c:pt>
              </c:numCache>
            </c:numRef>
          </c:val>
        </c:ser>
        <c:ser>
          <c:idx val="3"/>
          <c:order val="3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286250</c:v>
                </c:pt>
                <c:pt idx="1">
                  <c:v>59389</c:v>
                </c:pt>
                <c:pt idx="2">
                  <c:v>226861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406439</c:v>
                </c:pt>
                <c:pt idx="1">
                  <c:v>78566</c:v>
                </c:pt>
                <c:pt idx="2">
                  <c:v>327873</c:v>
                </c:pt>
              </c:numCache>
            </c:numRef>
          </c:val>
        </c:ser>
        <c:dLbls>
          <c:showVal val="1"/>
        </c:dLbls>
        <c:axId val="66673664"/>
        <c:axId val="66695936"/>
      </c:barChart>
      <c:catAx>
        <c:axId val="6667366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6695936"/>
        <c:crosses val="autoZero"/>
        <c:auto val="1"/>
        <c:lblAlgn val="ctr"/>
        <c:lblOffset val="100"/>
        <c:tickLblSkip val="1"/>
        <c:tickMarkSkip val="1"/>
      </c:catAx>
      <c:valAx>
        <c:axId val="6669593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6673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941"/>
          <c:y val="0.91707317073170658"/>
          <c:w val="0.2386602151830259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70273E-2"/>
          <c:y val="2.7642276422766007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2231793</c:v>
                </c:pt>
                <c:pt idx="1">
                  <c:v>364207</c:v>
                </c:pt>
                <c:pt idx="2">
                  <c:v>1867586</c:v>
                </c:pt>
              </c:numCache>
            </c:numRef>
          </c:val>
        </c:ser>
        <c:ser>
          <c:idx val="1"/>
          <c:order val="1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2105937</c:v>
                </c:pt>
                <c:pt idx="1">
                  <c:v>377334</c:v>
                </c:pt>
                <c:pt idx="2">
                  <c:v>1728603</c:v>
                </c:pt>
              </c:numCache>
            </c:numRef>
          </c:val>
        </c:ser>
        <c:ser>
          <c:idx val="2"/>
          <c:order val="2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1978206</c:v>
                </c:pt>
                <c:pt idx="1">
                  <c:v>325507</c:v>
                </c:pt>
                <c:pt idx="2">
                  <c:v>1652699</c:v>
                </c:pt>
              </c:numCache>
            </c:numRef>
          </c:val>
        </c:ser>
        <c:ser>
          <c:idx val="3"/>
          <c:order val="3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1843777</c:v>
                </c:pt>
                <c:pt idx="1">
                  <c:v>269090</c:v>
                </c:pt>
                <c:pt idx="2">
                  <c:v>1574687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2376299</c:v>
                </c:pt>
                <c:pt idx="1">
                  <c:v>362529</c:v>
                </c:pt>
                <c:pt idx="2">
                  <c:v>2013770</c:v>
                </c:pt>
              </c:numCache>
            </c:numRef>
          </c:val>
        </c:ser>
        <c:dLbls>
          <c:showVal val="1"/>
        </c:dLbls>
        <c:axId val="66749568"/>
        <c:axId val="66751104"/>
      </c:barChart>
      <c:catAx>
        <c:axId val="6674956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6751104"/>
        <c:crosses val="autoZero"/>
        <c:auto val="1"/>
        <c:lblAlgn val="ctr"/>
        <c:lblOffset val="100"/>
        <c:tickLblSkip val="1"/>
        <c:tickMarkSkip val="1"/>
      </c:catAx>
      <c:valAx>
        <c:axId val="66751104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6749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952"/>
          <c:y val="0.91707317073170658"/>
          <c:w val="0.26249624331309734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JUNIO   2015 VS 2014</a:t>
            </a:r>
          </a:p>
        </c:rich>
      </c:tx>
      <c:layout>
        <c:manualLayout>
          <c:xMode val="edge"/>
          <c:yMode val="edge"/>
          <c:x val="0.33933976562789508"/>
          <c:y val="1.6143737538132273E-2"/>
        </c:manualLayout>
      </c:layout>
    </c:title>
    <c:plotArea>
      <c:layout>
        <c:manualLayout>
          <c:layoutTarget val="inner"/>
          <c:xMode val="edge"/>
          <c:yMode val="edge"/>
          <c:x val="0.18318345178692808"/>
          <c:y val="0.15149372522766641"/>
          <c:w val="0.76568965916298448"/>
          <c:h val="0.61933947527815025"/>
        </c:manualLayout>
      </c:layout>
      <c:barChart>
        <c:barDir val="col"/>
        <c:grouping val="clustered"/>
        <c:ser>
          <c:idx val="0"/>
          <c:order val="0"/>
          <c:tx>
            <c:strRef>
              <c:f>'REGIONES JUNIO'!$E$5:$F$5</c:f>
              <c:strCache>
                <c:ptCount val="1"/>
                <c:pt idx="0">
                  <c:v>JUNIO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8417392661598053E-2"/>
                  <c:y val="6.367554917228325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905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19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643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JUNIO'!$B$7:$B$12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JUNIO'!$F$7:$F$12</c:f>
              <c:numCache>
                <c:formatCode>0.00%</c:formatCode>
                <c:ptCount val="6"/>
                <c:pt idx="0">
                  <c:v>0.19358870580825166</c:v>
                </c:pt>
                <c:pt idx="1">
                  <c:v>0.44519103727742665</c:v>
                </c:pt>
                <c:pt idx="2">
                  <c:v>8.9661671247099811E-2</c:v>
                </c:pt>
                <c:pt idx="3">
                  <c:v>0.19330330012621821</c:v>
                </c:pt>
                <c:pt idx="4">
                  <c:v>6.5215198344647049E-2</c:v>
                </c:pt>
                <c:pt idx="5">
                  <c:v>1.3040087196356649E-2</c:v>
                </c:pt>
              </c:numCache>
            </c:numRef>
          </c:val>
        </c:ser>
        <c:ser>
          <c:idx val="1"/>
          <c:order val="1"/>
          <c:tx>
            <c:strRef>
              <c:f>'REGIONES JUNIO'!$C$5:$D$5</c:f>
              <c:strCache>
                <c:ptCount val="1"/>
                <c:pt idx="0">
                  <c:v>JUNIO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798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875017970171571E-2"/>
                  <c:y val="3.133111770124001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113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JUNIO'!$B$7:$B$12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JUNIO'!$D$7:$D$12</c:f>
              <c:numCache>
                <c:formatCode>0.00%</c:formatCode>
                <c:ptCount val="6"/>
                <c:pt idx="0">
                  <c:v>0.22773288802221575</c:v>
                </c:pt>
                <c:pt idx="1">
                  <c:v>0.41051674051468645</c:v>
                </c:pt>
                <c:pt idx="2">
                  <c:v>8.7483894373767898E-2</c:v>
                </c:pt>
                <c:pt idx="3">
                  <c:v>0.20717370601463445</c:v>
                </c:pt>
                <c:pt idx="4">
                  <c:v>5.3346635758091496E-2</c:v>
                </c:pt>
                <c:pt idx="5">
                  <c:v>1.3746135316603934E-2</c:v>
                </c:pt>
              </c:numCache>
            </c:numRef>
          </c:val>
        </c:ser>
        <c:dLbls>
          <c:showVal val="1"/>
        </c:dLbls>
        <c:axId val="66865024"/>
        <c:axId val="66866560"/>
      </c:barChart>
      <c:catAx>
        <c:axId val="668650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6866560"/>
        <c:crosses val="autoZero"/>
        <c:auto val="1"/>
        <c:lblAlgn val="ctr"/>
        <c:lblOffset val="100"/>
        <c:tickLblSkip val="1"/>
        <c:tickMarkSkip val="1"/>
      </c:catAx>
      <c:valAx>
        <c:axId val="6686656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686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 JUNIO  2015 VS 2014</a:t>
            </a:r>
          </a:p>
        </c:rich>
      </c:tx>
      <c:layout>
        <c:manualLayout>
          <c:xMode val="edge"/>
          <c:yMode val="edge"/>
          <c:x val="0.33933986020858564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819"/>
          <c:y val="0.15149372522766641"/>
          <c:w val="0.76568965916298481"/>
          <c:h val="0.61933947527815059"/>
        </c:manualLayout>
      </c:layout>
      <c:barChart>
        <c:barDir val="col"/>
        <c:grouping val="clustered"/>
        <c:ser>
          <c:idx val="0"/>
          <c:order val="0"/>
          <c:tx>
            <c:strRef>
              <c:f>'REGIONES JUNIO'!$E$30:$F$30</c:f>
              <c:strCache>
                <c:ptCount val="1"/>
                <c:pt idx="0">
                  <c:v>ENE - JUN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249E-2"/>
                  <c:y val="-1.10151210855730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914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20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656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JUNIO'!$B$32:$B$37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JUNIO'!$F$32:$F$37</c:f>
              <c:numCache>
                <c:formatCode>0.00%</c:formatCode>
                <c:ptCount val="6"/>
                <c:pt idx="0">
                  <c:v>0.18226830882813988</c:v>
                </c:pt>
                <c:pt idx="1">
                  <c:v>0.39681201734293536</c:v>
                </c:pt>
                <c:pt idx="2">
                  <c:v>0.19164507496741781</c:v>
                </c:pt>
                <c:pt idx="3">
                  <c:v>0.15256034699337079</c:v>
                </c:pt>
                <c:pt idx="4">
                  <c:v>6.5655037518426759E-2</c:v>
                </c:pt>
                <c:pt idx="5">
                  <c:v>1.1059214349709358E-2</c:v>
                </c:pt>
              </c:numCache>
            </c:numRef>
          </c:val>
        </c:ser>
        <c:ser>
          <c:idx val="1"/>
          <c:order val="1"/>
          <c:tx>
            <c:strRef>
              <c:f>'REGIONES JUNIO'!$C$30:$D$30</c:f>
              <c:strCache>
                <c:ptCount val="1"/>
                <c:pt idx="0">
                  <c:v>ENE - JUN 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812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123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JUNIO'!$B$32:$B$37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JUNIO'!$D$32:$D$37</c:f>
              <c:numCache>
                <c:formatCode>0.00%</c:formatCode>
                <c:ptCount val="6"/>
                <c:pt idx="0">
                  <c:v>0.21327291554369066</c:v>
                </c:pt>
                <c:pt idx="1">
                  <c:v>0.36444867422740368</c:v>
                </c:pt>
                <c:pt idx="2">
                  <c:v>0.19785974774542262</c:v>
                </c:pt>
                <c:pt idx="3">
                  <c:v>0.16319031379702328</c:v>
                </c:pt>
                <c:pt idx="4">
                  <c:v>5.2546539934483175E-2</c:v>
                </c:pt>
                <c:pt idx="5">
                  <c:v>8.6818087519765497E-3</c:v>
                </c:pt>
              </c:numCache>
            </c:numRef>
          </c:val>
        </c:ser>
        <c:dLbls>
          <c:showVal val="1"/>
        </c:dLbls>
        <c:axId val="67015424"/>
        <c:axId val="67016960"/>
      </c:barChart>
      <c:catAx>
        <c:axId val="670154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7016960"/>
        <c:crosses val="autoZero"/>
        <c:auto val="1"/>
        <c:lblAlgn val="ctr"/>
        <c:lblOffset val="100"/>
        <c:tickLblSkip val="1"/>
        <c:tickMarkSkip val="1"/>
      </c:catAx>
      <c:valAx>
        <c:axId val="6701696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7015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214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694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82553</c:v>
                </c:pt>
                <c:pt idx="1">
                  <c:v>167599</c:v>
                </c:pt>
                <c:pt idx="2">
                  <c:v>50596</c:v>
                </c:pt>
                <c:pt idx="3">
                  <c:v>37314</c:v>
                </c:pt>
                <c:pt idx="4">
                  <c:v>96401</c:v>
                </c:pt>
                <c:pt idx="5">
                  <c:v>7466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78682</c:v>
                </c:pt>
                <c:pt idx="1">
                  <c:v>180943</c:v>
                </c:pt>
                <c:pt idx="2">
                  <c:v>36442</c:v>
                </c:pt>
                <c:pt idx="3">
                  <c:v>26506</c:v>
                </c:pt>
                <c:pt idx="4">
                  <c:v>78566</c:v>
                </c:pt>
                <c:pt idx="5">
                  <c:v>5300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71520640"/>
        <c:axId val="71522176"/>
      </c:barChart>
      <c:catAx>
        <c:axId val="71520640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22176"/>
        <c:crosses val="autoZero"/>
        <c:lblAlgn val="ctr"/>
        <c:lblOffset val="80"/>
        <c:tickLblSkip val="1"/>
        <c:tickMarkSkip val="1"/>
      </c:catAx>
      <c:valAx>
        <c:axId val="71522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2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JUNIO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9599E-3"/>
          <c:w val="0.8467297447519001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JUNIO'!$C$7:$D$7</c:f>
              <c:strCache>
                <c:ptCount val="1"/>
                <c:pt idx="0">
                  <c:v>JUNIO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2.2759927433331953E-17"/>
                  <c:y val="3.112840466926070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JUNIO'!$B$9:$B$35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JUNIO'!$D$9:$D$35</c:f>
              <c:numCache>
                <c:formatCode>0.00%</c:formatCode>
                <c:ptCount val="27"/>
                <c:pt idx="0">
                  <c:v>0.10456834953730819</c:v>
                </c:pt>
                <c:pt idx="1">
                  <c:v>3.8420990980438095E-3</c:v>
                </c:pt>
                <c:pt idx="2">
                  <c:v>1.5356682675412908E-2</c:v>
                </c:pt>
                <c:pt idx="3">
                  <c:v>2.1084690172191637E-4</c:v>
                </c:pt>
                <c:pt idx="4">
                  <c:v>1.6399203467260161E-4</c:v>
                </c:pt>
                <c:pt idx="5">
                  <c:v>0.24227480379524424</c:v>
                </c:pt>
                <c:pt idx="6">
                  <c:v>3.8655265315684666E-4</c:v>
                </c:pt>
                <c:pt idx="7">
                  <c:v>4.9478739604076373E-2</c:v>
                </c:pt>
                <c:pt idx="8">
                  <c:v>0.36346491741829684</c:v>
                </c:pt>
                <c:pt idx="9">
                  <c:v>4.568349537308188E-4</c:v>
                </c:pt>
                <c:pt idx="10">
                  <c:v>4.3961579009019564E-2</c:v>
                </c:pt>
                <c:pt idx="11">
                  <c:v>8.1996017336300803E-5</c:v>
                </c:pt>
                <c:pt idx="12">
                  <c:v>3.5492561789855922E-3</c:v>
                </c:pt>
                <c:pt idx="13">
                  <c:v>3.396977861075319E-4</c:v>
                </c:pt>
                <c:pt idx="14">
                  <c:v>0.10517746280894928</c:v>
                </c:pt>
                <c:pt idx="15">
                  <c:v>3.6312521963218928E-4</c:v>
                </c:pt>
                <c:pt idx="16">
                  <c:v>2.3427433524657375E-4</c:v>
                </c:pt>
                <c:pt idx="17">
                  <c:v>7.1805083753074851E-3</c:v>
                </c:pt>
                <c:pt idx="18">
                  <c:v>3.2915544102143611E-3</c:v>
                </c:pt>
                <c:pt idx="19">
                  <c:v>4.7323415719807893E-3</c:v>
                </c:pt>
                <c:pt idx="20">
                  <c:v>6.3254070516574905E-4</c:v>
                </c:pt>
                <c:pt idx="21">
                  <c:v>2.3427433524657375E-4</c:v>
                </c:pt>
                <c:pt idx="22">
                  <c:v>3.2154152512592245E-2</c:v>
                </c:pt>
                <c:pt idx="23">
                  <c:v>3.0455663582054583E-4</c:v>
                </c:pt>
                <c:pt idx="24">
                  <c:v>2.1787513177931356E-3</c:v>
                </c:pt>
                <c:pt idx="25">
                  <c:v>4.5332083870212019E-3</c:v>
                </c:pt>
                <c:pt idx="26">
                  <c:v>1.0846901721916364E-2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JUNIO'!$E$7:$F$7</c:f>
              <c:strCache>
                <c:ptCount val="1"/>
                <c:pt idx="0">
                  <c:v>JUNIO 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105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-3.9101257594197462E-7"/>
                  <c:y val="1.036102004759134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JUNIO'!$B$9:$B$35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JUNIO'!$F$9:$F$35</c:f>
              <c:numCache>
                <c:formatCode>0.00%</c:formatCode>
                <c:ptCount val="27"/>
                <c:pt idx="0">
                  <c:v>0.10757225286596681</c:v>
                </c:pt>
                <c:pt idx="1">
                  <c:v>4.8168577311202051E-3</c:v>
                </c:pt>
                <c:pt idx="2">
                  <c:v>1.4145547901680182E-2</c:v>
                </c:pt>
                <c:pt idx="3">
                  <c:v>1.3980325868686612E-4</c:v>
                </c:pt>
                <c:pt idx="4">
                  <c:v>2.7960651737373224E-4</c:v>
                </c:pt>
                <c:pt idx="5">
                  <c:v>0.19210238682290739</c:v>
                </c:pt>
                <c:pt idx="6">
                  <c:v>1.5251264584021759E-4</c:v>
                </c:pt>
                <c:pt idx="7">
                  <c:v>4.9617447446684122E-2</c:v>
                </c:pt>
                <c:pt idx="8">
                  <c:v>0.4216847563610483</c:v>
                </c:pt>
                <c:pt idx="9">
                  <c:v>1.3980325868686612E-4</c:v>
                </c:pt>
                <c:pt idx="10">
                  <c:v>4.951577234945731E-2</c:v>
                </c:pt>
                <c:pt idx="11">
                  <c:v>3.6857222744719249E-4</c:v>
                </c:pt>
                <c:pt idx="12">
                  <c:v>2.3639460105233726E-3</c:v>
                </c:pt>
                <c:pt idx="13">
                  <c:v>2.2876896876032637E-4</c:v>
                </c:pt>
                <c:pt idx="14">
                  <c:v>0.11524872270659109</c:v>
                </c:pt>
                <c:pt idx="15">
                  <c:v>1.9064080730027199E-4</c:v>
                </c:pt>
                <c:pt idx="16">
                  <c:v>3.8128161460054397E-5</c:v>
                </c:pt>
                <c:pt idx="17">
                  <c:v>6.4817874482092476E-3</c:v>
                </c:pt>
                <c:pt idx="18">
                  <c:v>3.4061157570981927E-3</c:v>
                </c:pt>
                <c:pt idx="19">
                  <c:v>1.265854960473806E-2</c:v>
                </c:pt>
                <c:pt idx="20">
                  <c:v>1.47428890978877E-3</c:v>
                </c:pt>
                <c:pt idx="21">
                  <c:v>3.8128161460054398E-4</c:v>
                </c:pt>
                <c:pt idx="22">
                  <c:v>3.6221753387051677E-3</c:v>
                </c:pt>
                <c:pt idx="23">
                  <c:v>2.668971302203808E-4</c:v>
                </c:pt>
                <c:pt idx="24">
                  <c:v>1.9445362344627742E-3</c:v>
                </c:pt>
                <c:pt idx="25">
                  <c:v>3.9526194046923058E-3</c:v>
                </c:pt>
                <c:pt idx="26">
                  <c:v>7.2062225159502807E-3</c:v>
                </c:pt>
              </c:numCache>
            </c:numRef>
          </c:val>
          <c:shape val="box"/>
        </c:ser>
        <c:dLbls>
          <c:showVal val="1"/>
        </c:dLbls>
        <c:shape val="cylinder"/>
        <c:axId val="71681152"/>
        <c:axId val="71682688"/>
        <c:axId val="0"/>
      </c:bar3DChart>
      <c:catAx>
        <c:axId val="7168115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1682688"/>
        <c:crosses val="autoZero"/>
        <c:auto val="1"/>
        <c:lblAlgn val="ctr"/>
        <c:lblOffset val="80"/>
        <c:tickLblSkip val="1"/>
        <c:tickMarkSkip val="1"/>
      </c:catAx>
      <c:valAx>
        <c:axId val="71682688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168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765001441860073"/>
          <c:y val="0.13281861168132283"/>
          <c:w val="0.1857153330694023"/>
          <c:h val="0.11281116176267439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100"/>
            </a:pPr>
            <a:r>
              <a:rPr lang="es-MX" sz="1100"/>
              <a:t>ENERO</a:t>
            </a:r>
            <a:r>
              <a:rPr lang="es-MX" sz="1100" baseline="0"/>
              <a:t> - JUNIO</a:t>
            </a:r>
            <a:r>
              <a:rPr lang="es-MX" sz="1100"/>
              <a:t>
2015 VS 2014</a:t>
            </a:r>
          </a:p>
        </c:rich>
      </c:tx>
      <c:layout>
        <c:manualLayout>
          <c:xMode val="edge"/>
          <c:yMode val="edge"/>
          <c:x val="0.65672148432851085"/>
          <c:y val="2.9216111765556871E-2"/>
        </c:manualLayout>
      </c:layout>
    </c:title>
    <c:plotArea>
      <c:layout>
        <c:manualLayout>
          <c:layoutTarget val="inner"/>
          <c:xMode val="edge"/>
          <c:yMode val="edge"/>
          <c:x val="0.12710291974200472"/>
          <c:y val="9.6899408194439807E-3"/>
          <c:w val="0.8467297447519001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ENERO-JUNIO'!$C$7:$D$7</c:f>
              <c:strCache>
                <c:ptCount val="1"/>
                <c:pt idx="0">
                  <c:v>ENE-JUN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301E-2"/>
                </c:manualLayout>
              </c:layout>
              <c:showVal val="1"/>
            </c:dLbl>
            <c:dLbl>
              <c:idx val="6"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LblPos val="outEnd"/>
              <c:showVal val="1"/>
            </c:dLbl>
            <c:dLbl>
              <c:idx val="25"/>
              <c:layout>
                <c:manualLayout>
                  <c:x val="-2.1047261101001711E-3"/>
                  <c:y val="-1.0230020460041523E-4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ENERO-JUNIO'!$B$9:$B$35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ENERO-JUNIO'!$D$9:$D$35</c:f>
              <c:numCache>
                <c:formatCode>0.00%</c:formatCode>
                <c:ptCount val="27"/>
                <c:pt idx="0">
                  <c:v>0.15197035175773824</c:v>
                </c:pt>
                <c:pt idx="1">
                  <c:v>4.2942890577565068E-3</c:v>
                </c:pt>
                <c:pt idx="2">
                  <c:v>1.7889369533657856E-2</c:v>
                </c:pt>
                <c:pt idx="3">
                  <c:v>2.9623031171412302E-4</c:v>
                </c:pt>
                <c:pt idx="4">
                  <c:v>1.8046938848399411E-3</c:v>
                </c:pt>
                <c:pt idx="5">
                  <c:v>0.14140270304907129</c:v>
                </c:pt>
                <c:pt idx="6">
                  <c:v>4.6472443227775903E-3</c:v>
                </c:pt>
                <c:pt idx="7">
                  <c:v>9.4623524888598501E-2</c:v>
                </c:pt>
                <c:pt idx="8">
                  <c:v>0.29123221305052094</c:v>
                </c:pt>
                <c:pt idx="9">
                  <c:v>7.2481884781115213E-4</c:v>
                </c:pt>
                <c:pt idx="10">
                  <c:v>3.4417340187948682E-2</c:v>
                </c:pt>
                <c:pt idx="11">
                  <c:v>7.6893825593878746E-4</c:v>
                </c:pt>
                <c:pt idx="12">
                  <c:v>3.2837445192140024E-3</c:v>
                </c:pt>
                <c:pt idx="13">
                  <c:v>4.979190345833132E-4</c:v>
                </c:pt>
                <c:pt idx="14">
                  <c:v>9.0940604772039219E-2</c:v>
                </c:pt>
                <c:pt idx="15">
                  <c:v>3.6766173439696124E-4</c:v>
                </c:pt>
                <c:pt idx="16">
                  <c:v>1.8488132929675763E-4</c:v>
                </c:pt>
                <c:pt idx="17">
                  <c:v>8.5087429960439605E-3</c:v>
                </c:pt>
                <c:pt idx="18">
                  <c:v>5.1262550395919163E-3</c:v>
                </c:pt>
                <c:pt idx="19">
                  <c:v>2.7080912893581886E-3</c:v>
                </c:pt>
                <c:pt idx="20">
                  <c:v>1.3508942583842633E-3</c:v>
                </c:pt>
                <c:pt idx="21">
                  <c:v>5.2313012494196196E-4</c:v>
                </c:pt>
                <c:pt idx="22">
                  <c:v>6.1699941804399756E-2</c:v>
                </c:pt>
                <c:pt idx="23">
                  <c:v>2.7522106974858242E-4</c:v>
                </c:pt>
                <c:pt idx="24">
                  <c:v>4.8071246541353543E-2</c:v>
                </c:pt>
                <c:pt idx="25">
                  <c:v>1.2439572167796615E-2</c:v>
                </c:pt>
                <c:pt idx="26">
                  <c:v>1.9950376170477391E-2</c:v>
                </c:pt>
              </c:numCache>
            </c:numRef>
          </c:val>
        </c:ser>
        <c:ser>
          <c:idx val="1"/>
          <c:order val="1"/>
          <c:tx>
            <c:strRef>
              <c:f>'EUROPA ENERO-JUNIO'!$E$7:$F$7</c:f>
              <c:strCache>
                <c:ptCount val="1"/>
                <c:pt idx="0">
                  <c:v>ENE-JUN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5"/>
              <c:layout>
                <c:manualLayout>
                  <c:x val="-2.8797696184305254E-3"/>
                  <c:y val="-1.0498687664041988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ENERO-JUNIO'!$B$9:$B$35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ENERO-JUNIO'!$F$9:$F$35</c:f>
              <c:numCache>
                <c:formatCode>0.00%</c:formatCode>
                <c:ptCount val="27"/>
                <c:pt idx="0">
                  <c:v>0.16968119984115404</c:v>
                </c:pt>
                <c:pt idx="1">
                  <c:v>4.539115819026422E-3</c:v>
                </c:pt>
                <c:pt idx="2">
                  <c:v>1.4919514965691119E-2</c:v>
                </c:pt>
                <c:pt idx="3">
                  <c:v>2.6551287852901248E-4</c:v>
                </c:pt>
                <c:pt idx="4">
                  <c:v>1.918619148327038E-3</c:v>
                </c:pt>
                <c:pt idx="5">
                  <c:v>0.13119337649264415</c:v>
                </c:pt>
                <c:pt idx="6">
                  <c:v>1.5653715795014823E-3</c:v>
                </c:pt>
                <c:pt idx="7">
                  <c:v>0.1069254993950924</c:v>
                </c:pt>
                <c:pt idx="8">
                  <c:v>0.31375310534627499</c:v>
                </c:pt>
                <c:pt idx="9">
                  <c:v>4.2712941328580266E-4</c:v>
                </c:pt>
                <c:pt idx="10">
                  <c:v>4.1932564346468908E-2</c:v>
                </c:pt>
                <c:pt idx="11">
                  <c:v>8.9812617171987699E-4</c:v>
                </c:pt>
                <c:pt idx="12">
                  <c:v>2.2464698331193839E-3</c:v>
                </c:pt>
                <c:pt idx="13">
                  <c:v>1.7777818823246923E-4</c:v>
                </c:pt>
                <c:pt idx="14">
                  <c:v>8.9747970558084977E-2</c:v>
                </c:pt>
                <c:pt idx="15">
                  <c:v>2.5166003269271617E-4</c:v>
                </c:pt>
                <c:pt idx="16">
                  <c:v>5.3102575705802496E-5</c:v>
                </c:pt>
                <c:pt idx="17">
                  <c:v>7.6375356710780282E-3</c:v>
                </c:pt>
                <c:pt idx="18">
                  <c:v>1.1410127353829388E-2</c:v>
                </c:pt>
                <c:pt idx="19">
                  <c:v>4.6199240864048174E-3</c:v>
                </c:pt>
                <c:pt idx="20">
                  <c:v>2.0779268754444456E-3</c:v>
                </c:pt>
                <c:pt idx="21">
                  <c:v>5.1024648830358052E-4</c:v>
                </c:pt>
                <c:pt idx="22">
                  <c:v>1.6422548738929267E-2</c:v>
                </c:pt>
                <c:pt idx="23">
                  <c:v>2.5396884033209891E-4</c:v>
                </c:pt>
                <c:pt idx="24">
                  <c:v>4.5753640989647307E-2</c:v>
                </c:pt>
                <c:pt idx="25">
                  <c:v>1.390133079672334E-2</c:v>
                </c:pt>
                <c:pt idx="26">
                  <c:v>1.6916633573757167E-2</c:v>
                </c:pt>
              </c:numCache>
            </c:numRef>
          </c:val>
        </c:ser>
        <c:dLbls>
          <c:showVal val="1"/>
        </c:dLbls>
        <c:axId val="71934720"/>
        <c:axId val="71936256"/>
      </c:barChart>
      <c:catAx>
        <c:axId val="7193472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1936256"/>
        <c:crosses val="autoZero"/>
        <c:auto val="1"/>
        <c:lblAlgn val="ctr"/>
        <c:lblOffset val="80"/>
        <c:tickLblSkip val="1"/>
        <c:tickMarkSkip val="1"/>
      </c:catAx>
      <c:valAx>
        <c:axId val="71936256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193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342718375154938"/>
          <c:y val="0.22900502934209246"/>
          <c:w val="0.40957398683696206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</a:t>
            </a:r>
            <a:r>
              <a:rPr lang="es-MX"/>
              <a:t>JUNIO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5955"/>
          <c:w val="0.43171345092033209"/>
          <c:h val="0.47070799934501956"/>
        </c:manualLayout>
      </c:layout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184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159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391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89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716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519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4851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757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373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I'!$Q$11:$Q$26</c:f>
              <c:numCache>
                <c:formatCode>0.00%</c:formatCode>
                <c:ptCount val="16"/>
                <c:pt idx="0">
                  <c:v>0.39681201734293536</c:v>
                </c:pt>
                <c:pt idx="1">
                  <c:v>0.19164507496741781</c:v>
                </c:pt>
                <c:pt idx="2">
                  <c:v>0.15256034699337079</c:v>
                </c:pt>
                <c:pt idx="3">
                  <c:v>3.0927505334976787E-2</c:v>
                </c:pt>
                <c:pt idx="4">
                  <c:v>2.7193547613326438E-3</c:v>
                </c:pt>
                <c:pt idx="5">
                  <c:v>2.3912394862767691E-2</c:v>
                </c:pt>
                <c:pt idx="6">
                  <c:v>1.9489129945347787E-2</c:v>
                </c:pt>
                <c:pt idx="7">
                  <c:v>5.7187247901042758E-2</c:v>
                </c:pt>
                <c:pt idx="8">
                  <c:v>7.6429775882580434E-3</c:v>
                </c:pt>
                <c:pt idx="9">
                  <c:v>1.6358210814379839E-2</c:v>
                </c:pt>
                <c:pt idx="10">
                  <c:v>2.9933101852923391E-3</c:v>
                </c:pt>
                <c:pt idx="11">
                  <c:v>3.1014615584991621E-3</c:v>
                </c:pt>
                <c:pt idx="12">
                  <c:v>2.5337720547793019E-3</c:v>
                </c:pt>
                <c:pt idx="13">
                  <c:v>3.5776221763338702E-2</c:v>
                </c:pt>
                <c:pt idx="14">
                  <c:v>5.6238714067547895E-3</c:v>
                </c:pt>
                <c:pt idx="15">
                  <c:v>9.0956567334329556E-3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292E-2"/>
          <c:y val="2.5735317217046968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NOCH.I'!$B$16,'PRINC. MDOS. PROD.CTOS. NOCH.I'!$B$12,'PRINC. MDOS. PROD.CTOS. NOCH.I'!$B$11,'PRINC. MDOS. PROD.CTOS. NOCH.I'!$B$29,'PRINC.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NOCH.I'!$C$27,'PRINC. MDOS. PROD.CTOS. NOCH.I'!$C$12,'PRINC. MDOS. PROD.CTOS. NOCH.I'!$C$11,'PRINC. MDOS. PROD.CTOS. NOCH.I'!$C$33,'PRINC. MDOS. PROD.CTOS. NOCH.I'!$C$13)</c:f>
              <c:numCache>
                <c:formatCode>#,##0</c:formatCode>
                <c:ptCount val="5"/>
                <c:pt idx="0">
                  <c:v>291804</c:v>
                </c:pt>
                <c:pt idx="1">
                  <c:v>298737</c:v>
                </c:pt>
                <c:pt idx="2">
                  <c:v>304561</c:v>
                </c:pt>
                <c:pt idx="3">
                  <c:v>7633</c:v>
                </c:pt>
                <c:pt idx="4">
                  <c:v>82529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NOCH.I'!$E$27,'PRINC. MDOS. PROD.CTOS. NOCH.I'!$E$12,'PRINC. MDOS. PROD.CTOS. NOCH.I'!$E$11,'PRINC. MDOS. PROD.CTOS. NOCH.I'!$E$33,'PRINC. MDOS. PROD.CTOS. NOCH.I'!$E$13)</c:f>
              <c:numCache>
                <c:formatCode>#,##0</c:formatCode>
                <c:ptCount val="5"/>
                <c:pt idx="0">
                  <c:v>253399</c:v>
                </c:pt>
                <c:pt idx="1">
                  <c:v>341362</c:v>
                </c:pt>
                <c:pt idx="2">
                  <c:v>310599</c:v>
                </c:pt>
                <c:pt idx="3">
                  <c:v>2525</c:v>
                </c:pt>
                <c:pt idx="4">
                  <c:v>56177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NOCH.I'!$G$27,'PRINC. MDOS. PROD.CTOS. NOCH.I'!$G$12,'PRINC. MDOS. PROD.CTOS. NOCH.I'!$G$11,'PRINC. MDOS. PROD.CTOS. NOCH.I'!$G$33,'PRINC. MDOS. PROD.CTOS. NOCH.I'!$G$13)</c:f>
              <c:numCache>
                <c:formatCode>#,##0</c:formatCode>
                <c:ptCount val="5"/>
                <c:pt idx="0">
                  <c:v>271491</c:v>
                </c:pt>
                <c:pt idx="1">
                  <c:v>379643</c:v>
                </c:pt>
                <c:pt idx="2">
                  <c:v>310572</c:v>
                </c:pt>
                <c:pt idx="3">
                  <c:v>3749</c:v>
                </c:pt>
                <c:pt idx="4">
                  <c:v>72405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NOCH.I'!$I$27,'PRINC. MDOS. PROD.CTOS. NOCH.I'!$I$12,'PRINC. MDOS. PROD.CTOS. NOCH.I'!$I$11,'PRINC. MDOS. PROD.CTOS. NOCH.I'!$I$33,'PRINC. MDOS. PROD.CTOS. NOCH.I'!$I$13)</c:f>
              <c:numCache>
                <c:formatCode>#,##0</c:formatCode>
                <c:ptCount val="5"/>
                <c:pt idx="0">
                  <c:v>293683</c:v>
                </c:pt>
                <c:pt idx="1">
                  <c:v>393566</c:v>
                </c:pt>
                <c:pt idx="2">
                  <c:v>236127</c:v>
                </c:pt>
                <c:pt idx="3">
                  <c:v>3512</c:v>
                </c:pt>
                <c:pt idx="4">
                  <c:v>104823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NOCH.I'!$K$27,'PRINC. MDOS. PROD.CTOS. NOCH.I'!$K$12,'PRINC. MDOS. PROD.CTOS. NOCH.I'!$K$11,'PRINC. MDOS. PROD.CTOS. NOCH.I'!$K$33,'PRINC. MDOS. PROD.CTOS. NOCH.I'!$K$13)</c:f>
              <c:numCache>
                <c:formatCode>#,##0</c:formatCode>
                <c:ptCount val="5"/>
                <c:pt idx="0">
                  <c:v>331090</c:v>
                </c:pt>
                <c:pt idx="1">
                  <c:v>374304</c:v>
                </c:pt>
                <c:pt idx="2">
                  <c:v>136398</c:v>
                </c:pt>
                <c:pt idx="3">
                  <c:v>6371</c:v>
                </c:pt>
                <c:pt idx="4">
                  <c:v>136568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NOCH.I'!$M$27,'PRINC. MDOS. PROD.CTOS. NOCH.I'!$M$12,'PRINC. MDOS. PROD.CTOS. NOCH.I'!$M$11,'PRINC. MDOS. PROD.CTOS. NOCH.I'!$M$33,'PRINC. MDOS. PROD.CTOS. NOCH.I'!$M$13)</c:f>
              <c:numCache>
                <c:formatCode>#,##0</c:formatCode>
                <c:ptCount val="5"/>
                <c:pt idx="0">
                  <c:v>307348.88750000001</c:v>
                </c:pt>
                <c:pt idx="1">
                  <c:v>404106.03333333338</c:v>
                </c:pt>
                <c:pt idx="2">
                  <c:v>98241.558333333334</c:v>
                </c:pt>
                <c:pt idx="3">
                  <c:v>8628.4</c:v>
                </c:pt>
                <c:pt idx="4">
                  <c:v>111301.83333333333</c:v>
                </c:pt>
              </c:numCache>
            </c:numRef>
          </c:val>
          <c:shape val="cylinder"/>
        </c:ser>
        <c:shape val="box"/>
        <c:axId val="66793472"/>
        <c:axId val="66795008"/>
        <c:axId val="0"/>
      </c:bar3DChart>
      <c:catAx>
        <c:axId val="6679347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95008"/>
        <c:crosses val="autoZero"/>
        <c:auto val="1"/>
        <c:lblAlgn val="ctr"/>
        <c:lblOffset val="100"/>
        <c:tickLblSkip val="1"/>
        <c:tickMarkSkip val="1"/>
      </c:catAx>
      <c:valAx>
        <c:axId val="66795008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93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30137409289"/>
          <c:w val="0.71607789619229512"/>
          <c:h val="8.2720588235294226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403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973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0.74415053561360645</c:v>
                </c:pt>
                <c:pt idx="1">
                  <c:v>0.25584946438639355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JUNIO</a:t>
            </a:r>
          </a:p>
        </c:rich>
      </c:tx>
      <c:layout>
        <c:manualLayout>
          <c:xMode val="edge"/>
          <c:yMode val="edge"/>
          <c:x val="0.30188986570853465"/>
          <c:y val="2.7777777777777853E-2"/>
        </c:manualLayout>
      </c:layout>
    </c:title>
    <c:plotArea>
      <c:layout/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0.77859999999999996</c:v>
                </c:pt>
                <c:pt idx="1">
                  <c:v>0.78973667042898232</c:v>
                </c:pt>
                <c:pt idx="2">
                  <c:v>0.84197082908586873</c:v>
                </c:pt>
                <c:pt idx="3">
                  <c:v>0.84860315036576595</c:v>
                </c:pt>
                <c:pt idx="4">
                  <c:v>0.87058173855289656</c:v>
                </c:pt>
              </c:numCache>
            </c:numRef>
          </c:val>
        </c:ser>
        <c:dLbls>
          <c:showVal val="1"/>
        </c:dLbls>
        <c:marker val="1"/>
        <c:axId val="51710208"/>
        <c:axId val="51716096"/>
      </c:lineChart>
      <c:catAx>
        <c:axId val="51710208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1716096"/>
        <c:crossesAt val="0.1"/>
        <c:lblAlgn val="ctr"/>
        <c:lblOffset val="100"/>
        <c:tickLblSkip val="1"/>
        <c:tickMarkSkip val="1"/>
      </c:catAx>
      <c:valAx>
        <c:axId val="5171609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1710208"/>
        <c:crosses val="autoZero"/>
        <c:crossBetween val="between"/>
      </c:valAx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111"/>
          <c:w val="0.74064993509801935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598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345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1.5034767900770532E-3</c:v>
                </c:pt>
                <c:pt idx="1">
                  <c:v>1.021894380755497E-2</c:v>
                </c:pt>
                <c:pt idx="2">
                  <c:v>5.095376808870513E-2</c:v>
                </c:pt>
                <c:pt idx="3">
                  <c:v>8.1634091336214992E-2</c:v>
                </c:pt>
                <c:pt idx="4">
                  <c:v>0.59669235106183049</c:v>
                </c:pt>
                <c:pt idx="5">
                  <c:v>3.509678631836121E-2</c:v>
                </c:pt>
                <c:pt idx="6">
                  <c:v>0.16911764705882354</c:v>
                </c:pt>
                <c:pt idx="7">
                  <c:v>5.4782935538432623E-2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636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814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PLAN'!$H$64:$H$65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PLAN'!$K$64:$K$65</c:f>
              <c:numCache>
                <c:formatCode>0.0%</c:formatCode>
                <c:ptCount val="2"/>
                <c:pt idx="0">
                  <c:v>0.17200714151475285</c:v>
                </c:pt>
                <c:pt idx="1">
                  <c:v>0.82799285848524717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558E-2"/>
          <c:y val="0.19707560748454817"/>
          <c:w val="0.22912514756617036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058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683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6735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269E-2"/>
                  <c:y val="-0.26578082359967076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064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617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6735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659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6735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6735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8987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6735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659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9.3967299379815822E-2</c:v>
                </c:pt>
                <c:pt idx="1">
                  <c:v>1.1510994174027439E-3</c:v>
                </c:pt>
                <c:pt idx="2">
                  <c:v>6.897199774478481E-2</c:v>
                </c:pt>
                <c:pt idx="3">
                  <c:v>4.6983649689907913E-4</c:v>
                </c:pt>
                <c:pt idx="4">
                  <c:v>0.18932061642548392</c:v>
                </c:pt>
                <c:pt idx="5">
                  <c:v>1.2685585416275137E-2</c:v>
                </c:pt>
                <c:pt idx="6">
                  <c:v>9.0584476602142458E-2</c:v>
                </c:pt>
                <c:pt idx="7">
                  <c:v>0.15767712835933095</c:v>
                </c:pt>
                <c:pt idx="8">
                  <c:v>0.12305017853786882</c:v>
                </c:pt>
                <c:pt idx="9">
                  <c:v>1.1041157677128359E-3</c:v>
                </c:pt>
                <c:pt idx="10">
                  <c:v>0.10968333020109002</c:v>
                </c:pt>
                <c:pt idx="11">
                  <c:v>1.5974440894568689E-2</c:v>
                </c:pt>
                <c:pt idx="12">
                  <c:v>5.1047735388084943E-2</c:v>
                </c:pt>
                <c:pt idx="13">
                  <c:v>1.7853786882165007E-3</c:v>
                </c:pt>
                <c:pt idx="14">
                  <c:v>3.2888554782935539E-3</c:v>
                </c:pt>
                <c:pt idx="15">
                  <c:v>5.0601390716030821E-2</c:v>
                </c:pt>
                <c:pt idx="16">
                  <c:v>1.7618868633715468E-2</c:v>
                </c:pt>
                <c:pt idx="17">
                  <c:v>1.1017665852283405E-2</c:v>
                </c:pt>
              </c:numCache>
            </c:numRef>
          </c:val>
        </c:ser>
        <c:dLbls>
          <c:showVal val="1"/>
        </c:dLbls>
        <c:gapWidth val="75"/>
        <c:shape val="cylinder"/>
        <c:axId val="81630336"/>
        <c:axId val="81631872"/>
        <c:axId val="0"/>
      </c:bar3DChart>
      <c:catAx>
        <c:axId val="816303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81631872"/>
        <c:crosses val="autoZero"/>
        <c:auto val="1"/>
        <c:lblAlgn val="ctr"/>
        <c:lblOffset val="100"/>
      </c:catAx>
      <c:valAx>
        <c:axId val="81631872"/>
        <c:scaling>
          <c:orientation val="minMax"/>
        </c:scaling>
        <c:delete val="1"/>
        <c:axPos val="l"/>
        <c:numFmt formatCode="0.0%" sourceLinked="1"/>
        <c:tickLblPos val="none"/>
        <c:crossAx val="816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JUNIO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245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1843777</c:v>
                </c:pt>
                <c:pt idx="1">
                  <c:v>1978206</c:v>
                </c:pt>
                <c:pt idx="2">
                  <c:v>2105937</c:v>
                </c:pt>
                <c:pt idx="3">
                  <c:v>2231793</c:v>
                </c:pt>
                <c:pt idx="4">
                  <c:v>2376299</c:v>
                </c:pt>
              </c:numCache>
            </c:numRef>
          </c:val>
        </c:ser>
        <c:dLbls>
          <c:showVal val="1"/>
        </c:dLbls>
        <c:marker val="1"/>
        <c:axId val="51744128"/>
        <c:axId val="51754112"/>
      </c:lineChart>
      <c:catAx>
        <c:axId val="517441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754112"/>
        <c:crosses val="autoZero"/>
        <c:auto val="1"/>
        <c:lblAlgn val="ctr"/>
        <c:lblOffset val="100"/>
      </c:catAx>
      <c:valAx>
        <c:axId val="5175411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74412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5.525543786660743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2.38948536129771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7290431587891802E-2"/>
                  <c:y val="4.778970722595435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8986330839845392E-3"/>
                  <c:y val="1.35903391037209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1695899251953639E-2"/>
                  <c:y val="1.9115882890381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2011-2015'!$C$15:$G$15</c:f>
              <c:numCache>
                <c:formatCode>#,##0</c:formatCode>
                <c:ptCount val="5"/>
                <c:pt idx="0">
                  <c:v>783006</c:v>
                </c:pt>
                <c:pt idx="1">
                  <c:v>849816</c:v>
                </c:pt>
                <c:pt idx="2">
                  <c:v>923285</c:v>
                </c:pt>
                <c:pt idx="3">
                  <c:v>965339</c:v>
                </c:pt>
                <c:pt idx="4">
                  <c:v>1059592</c:v>
                </c:pt>
              </c:numCache>
            </c:numRef>
          </c:val>
        </c:ser>
        <c:axId val="52852224"/>
        <c:axId val="52853760"/>
      </c:barChart>
      <c:catAx>
        <c:axId val="528522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52853760"/>
        <c:crosses val="autoZero"/>
        <c:auto val="1"/>
        <c:lblAlgn val="ctr"/>
        <c:lblOffset val="100"/>
      </c:catAx>
      <c:valAx>
        <c:axId val="52853760"/>
        <c:scaling>
          <c:orientation val="minMax"/>
        </c:scaling>
        <c:axPos val="l"/>
        <c:numFmt formatCode="#,##0" sourceLinked="1"/>
        <c:tickLblPos val="nextTo"/>
        <c:crossAx val="52852224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2.339179850390723E-2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7972661679690872E-3"/>
                  <c:y val="1.476014760147602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-4.9204366059408776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2.314825038014158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1695899251953723E-2"/>
                  <c:y val="-9.8400984009840205E-3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2011-2015'!$C$29:$G$29</c:f>
              <c:numCache>
                <c:formatCode>#,##0</c:formatCode>
                <c:ptCount val="5"/>
                <c:pt idx="0">
                  <c:v>5375268</c:v>
                </c:pt>
                <c:pt idx="1">
                  <c:v>5746556</c:v>
                </c:pt>
                <c:pt idx="2">
                  <c:v>6130233</c:v>
                </c:pt>
                <c:pt idx="3">
                  <c:v>6234381</c:v>
                </c:pt>
                <c:pt idx="4">
                  <c:v>6610281</c:v>
                </c:pt>
              </c:numCache>
            </c:numRef>
          </c:val>
        </c:ser>
        <c:axId val="52889856"/>
        <c:axId val="52895744"/>
      </c:barChart>
      <c:catAx>
        <c:axId val="52889856"/>
        <c:scaling>
          <c:orientation val="minMax"/>
        </c:scaling>
        <c:axPos val="b"/>
        <c:numFmt formatCode="General" sourceLinked="1"/>
        <c:tickLblPos val="nextTo"/>
        <c:crossAx val="52895744"/>
        <c:crosses val="autoZero"/>
        <c:auto val="1"/>
        <c:lblAlgn val="ctr"/>
        <c:lblOffset val="100"/>
      </c:catAx>
      <c:valAx>
        <c:axId val="52895744"/>
        <c:scaling>
          <c:orientation val="minMax"/>
        </c:scaling>
        <c:axPos val="l"/>
        <c:numFmt formatCode="#,##0" sourceLinked="1"/>
        <c:tickLblPos val="nextTo"/>
        <c:crossAx val="52889856"/>
        <c:crosses val="autoZero"/>
        <c:crossBetween val="between"/>
      </c:valAx>
    </c:plotArea>
    <c:plotVisOnly val="1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3333504"/>
        <c:axId val="63335808"/>
      </c:lineChart>
      <c:catAx>
        <c:axId val="633335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335808"/>
        <c:crosses val="autoZero"/>
        <c:auto val="1"/>
        <c:lblAlgn val="ctr"/>
        <c:lblOffset val="100"/>
        <c:tickLblSkip val="1"/>
        <c:tickMarkSkip val="1"/>
      </c:catAx>
      <c:valAx>
        <c:axId val="63335808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333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3638912"/>
        <c:axId val="63653760"/>
      </c:lineChart>
      <c:catAx>
        <c:axId val="636389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653760"/>
        <c:crosses val="autoZero"/>
        <c:auto val="1"/>
        <c:lblAlgn val="ctr"/>
        <c:lblOffset val="100"/>
        <c:tickLblSkip val="1"/>
        <c:tickMarkSkip val="1"/>
      </c:catAx>
      <c:valAx>
        <c:axId val="63653760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638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J  U  N  I  O        2   0   1   5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'RESUMEN OCUP. DIARIA JUNIO'!$A$10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JUNIO'!$B$9:$AE$9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JUNIO'!$B$10:$AE$10</c:f>
              <c:numCache>
                <c:formatCode>0.0%</c:formatCode>
                <c:ptCount val="30"/>
                <c:pt idx="0">
                  <c:v>0.74239999999999995</c:v>
                </c:pt>
                <c:pt idx="1">
                  <c:v>0.73219999999999996</c:v>
                </c:pt>
                <c:pt idx="2">
                  <c:v>0.72750000000000004</c:v>
                </c:pt>
                <c:pt idx="3">
                  <c:v>0.75249999999999995</c:v>
                </c:pt>
                <c:pt idx="4">
                  <c:v>0.80469999999999997</c:v>
                </c:pt>
                <c:pt idx="5">
                  <c:v>0.82079999999999997</c:v>
                </c:pt>
                <c:pt idx="6">
                  <c:v>0.83230000000000004</c:v>
                </c:pt>
                <c:pt idx="7">
                  <c:v>0.80389999999999995</c:v>
                </c:pt>
                <c:pt idx="8">
                  <c:v>0.79220000000000002</c:v>
                </c:pt>
                <c:pt idx="9">
                  <c:v>0.78380000000000005</c:v>
                </c:pt>
                <c:pt idx="10">
                  <c:v>0.8075</c:v>
                </c:pt>
                <c:pt idx="11">
                  <c:v>0.83299999999999996</c:v>
                </c:pt>
                <c:pt idx="12">
                  <c:v>0.86750000000000005</c:v>
                </c:pt>
                <c:pt idx="13">
                  <c:v>0.87229999999999996</c:v>
                </c:pt>
                <c:pt idx="14">
                  <c:v>0.81859999999999999</c:v>
                </c:pt>
                <c:pt idx="15">
                  <c:v>0.81040000000000001</c:v>
                </c:pt>
                <c:pt idx="16">
                  <c:v>0.8125</c:v>
                </c:pt>
                <c:pt idx="17">
                  <c:v>0.82879999999999998</c:v>
                </c:pt>
                <c:pt idx="18">
                  <c:v>0.8599</c:v>
                </c:pt>
                <c:pt idx="19">
                  <c:v>0.87539999999999996</c:v>
                </c:pt>
                <c:pt idx="20">
                  <c:v>0.8659</c:v>
                </c:pt>
                <c:pt idx="21">
                  <c:v>0.84450000000000003</c:v>
                </c:pt>
                <c:pt idx="22">
                  <c:v>0.84370000000000001</c:v>
                </c:pt>
                <c:pt idx="23">
                  <c:v>0.83450000000000002</c:v>
                </c:pt>
                <c:pt idx="24">
                  <c:v>0.85699999999999998</c:v>
                </c:pt>
                <c:pt idx="25">
                  <c:v>0.89180000000000004</c:v>
                </c:pt>
                <c:pt idx="26">
                  <c:v>0.91820000000000002</c:v>
                </c:pt>
                <c:pt idx="27">
                  <c:v>0.91149999999999998</c:v>
                </c:pt>
                <c:pt idx="28">
                  <c:v>0.84630000000000005</c:v>
                </c:pt>
                <c:pt idx="29">
                  <c:v>0.83460000000000001</c:v>
                </c:pt>
              </c:numCache>
            </c:numRef>
          </c:val>
        </c:ser>
        <c:ser>
          <c:idx val="1"/>
          <c:order val="1"/>
          <c:tx>
            <c:strRef>
              <c:f>'RESUMEN OCUP. DIARIA JUNIO'!$A$11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JUNIO'!$B$9:$AE$9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JUNIO'!$B$11:$AE$11</c:f>
              <c:numCache>
                <c:formatCode>0.0%</c:formatCode>
                <c:ptCount val="30"/>
                <c:pt idx="0">
                  <c:v>0.83899999999999997</c:v>
                </c:pt>
                <c:pt idx="1">
                  <c:v>0.82789999999999997</c:v>
                </c:pt>
                <c:pt idx="2">
                  <c:v>0.82709999999999995</c:v>
                </c:pt>
                <c:pt idx="3">
                  <c:v>0.85060000000000002</c:v>
                </c:pt>
                <c:pt idx="4">
                  <c:v>0.87270000000000003</c:v>
                </c:pt>
                <c:pt idx="5">
                  <c:v>0.84760000000000002</c:v>
                </c:pt>
                <c:pt idx="6">
                  <c:v>0.88480000000000003</c:v>
                </c:pt>
                <c:pt idx="7">
                  <c:v>0.88480000000000003</c:v>
                </c:pt>
                <c:pt idx="8">
                  <c:v>0.88619999999999999</c:v>
                </c:pt>
                <c:pt idx="9">
                  <c:v>0.9042</c:v>
                </c:pt>
                <c:pt idx="10">
                  <c:v>0.89749999999999996</c:v>
                </c:pt>
                <c:pt idx="11">
                  <c:v>0.89549999999999996</c:v>
                </c:pt>
                <c:pt idx="12">
                  <c:v>0.8952</c:v>
                </c:pt>
                <c:pt idx="13">
                  <c:v>0.89759999999999995</c:v>
                </c:pt>
                <c:pt idx="14">
                  <c:v>0.87229999999999996</c:v>
                </c:pt>
                <c:pt idx="15">
                  <c:v>0.875</c:v>
                </c:pt>
                <c:pt idx="16">
                  <c:v>0.87970000000000004</c:v>
                </c:pt>
                <c:pt idx="17">
                  <c:v>0.90039999999999998</c:v>
                </c:pt>
                <c:pt idx="18">
                  <c:v>0.88890000000000002</c:v>
                </c:pt>
                <c:pt idx="19">
                  <c:v>0.89070000000000005</c:v>
                </c:pt>
                <c:pt idx="20">
                  <c:v>0.89800000000000002</c:v>
                </c:pt>
                <c:pt idx="21">
                  <c:v>0.89749999999999996</c:v>
                </c:pt>
                <c:pt idx="22">
                  <c:v>0.91479999999999995</c:v>
                </c:pt>
                <c:pt idx="23">
                  <c:v>0.91610000000000003</c:v>
                </c:pt>
                <c:pt idx="24">
                  <c:v>0.90669999999999995</c:v>
                </c:pt>
                <c:pt idx="25">
                  <c:v>0.93340000000000001</c:v>
                </c:pt>
                <c:pt idx="26">
                  <c:v>0.94769999999999999</c:v>
                </c:pt>
                <c:pt idx="27">
                  <c:v>0.9526</c:v>
                </c:pt>
                <c:pt idx="28">
                  <c:v>0.93</c:v>
                </c:pt>
                <c:pt idx="29">
                  <c:v>0.91910000000000003</c:v>
                </c:pt>
              </c:numCache>
            </c:numRef>
          </c:val>
        </c:ser>
        <c:ser>
          <c:idx val="2"/>
          <c:order val="2"/>
          <c:tx>
            <c:strRef>
              <c:f>'RESUMEN OCUP. DIARIA JUNIO'!$A$12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JUNIO'!$B$9:$AE$9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JUNIO'!$B$12:$AE$12</c:f>
              <c:numCache>
                <c:formatCode>0.0%</c:formatCode>
                <c:ptCount val="30"/>
                <c:pt idx="0">
                  <c:v>0.69640000000000002</c:v>
                </c:pt>
                <c:pt idx="1">
                  <c:v>0.66269999999999996</c:v>
                </c:pt>
                <c:pt idx="2">
                  <c:v>0.64380000000000004</c:v>
                </c:pt>
                <c:pt idx="3">
                  <c:v>0.68240000000000001</c:v>
                </c:pt>
                <c:pt idx="4">
                  <c:v>0.72499999999999998</c:v>
                </c:pt>
                <c:pt idx="5">
                  <c:v>0.74170000000000003</c:v>
                </c:pt>
                <c:pt idx="6">
                  <c:v>0.76280000000000003</c:v>
                </c:pt>
                <c:pt idx="7">
                  <c:v>0.70599999999999996</c:v>
                </c:pt>
                <c:pt idx="8">
                  <c:v>0.71550000000000002</c:v>
                </c:pt>
                <c:pt idx="9">
                  <c:v>0.72540000000000004</c:v>
                </c:pt>
                <c:pt idx="10">
                  <c:v>0.74960000000000004</c:v>
                </c:pt>
                <c:pt idx="11">
                  <c:v>0.81459999999999999</c:v>
                </c:pt>
                <c:pt idx="12">
                  <c:v>0.84330000000000005</c:v>
                </c:pt>
                <c:pt idx="13">
                  <c:v>0.84009999999999996</c:v>
                </c:pt>
                <c:pt idx="14">
                  <c:v>0.76380000000000003</c:v>
                </c:pt>
                <c:pt idx="15">
                  <c:v>0.75849999999999995</c:v>
                </c:pt>
                <c:pt idx="16">
                  <c:v>0.74490000000000001</c:v>
                </c:pt>
                <c:pt idx="17">
                  <c:v>0.78720000000000001</c:v>
                </c:pt>
                <c:pt idx="18">
                  <c:v>0.83430000000000004</c:v>
                </c:pt>
                <c:pt idx="19">
                  <c:v>0.83989999999999998</c:v>
                </c:pt>
                <c:pt idx="20">
                  <c:v>0.81269999999999998</c:v>
                </c:pt>
                <c:pt idx="21">
                  <c:v>0.78010000000000002</c:v>
                </c:pt>
                <c:pt idx="22">
                  <c:v>0.77229999999999999</c:v>
                </c:pt>
                <c:pt idx="23">
                  <c:v>0.75819999999999999</c:v>
                </c:pt>
                <c:pt idx="24">
                  <c:v>0.76559999999999995</c:v>
                </c:pt>
                <c:pt idx="25">
                  <c:v>0.85540000000000005</c:v>
                </c:pt>
                <c:pt idx="26">
                  <c:v>0.87739999999999996</c:v>
                </c:pt>
                <c:pt idx="27">
                  <c:v>0.88190000000000002</c:v>
                </c:pt>
                <c:pt idx="28">
                  <c:v>0.78320000000000001</c:v>
                </c:pt>
                <c:pt idx="29">
                  <c:v>0.73760000000000003</c:v>
                </c:pt>
              </c:numCache>
            </c:numRef>
          </c:val>
        </c:ser>
        <c:ser>
          <c:idx val="3"/>
          <c:order val="3"/>
          <c:tx>
            <c:strRef>
              <c:f>'RESUMEN OCUP. DIARIA JUNIO'!$A$13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JUNIO'!$B$9:$AE$9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JUNIO'!$B$13:$AE$13</c:f>
              <c:numCache>
                <c:formatCode>0.0%</c:formatCode>
                <c:ptCount val="30"/>
                <c:pt idx="0">
                  <c:v>0.6038</c:v>
                </c:pt>
                <c:pt idx="1">
                  <c:v>0.59760000000000002</c:v>
                </c:pt>
                <c:pt idx="2">
                  <c:v>0.58740000000000003</c:v>
                </c:pt>
                <c:pt idx="3">
                  <c:v>0.60670000000000002</c:v>
                </c:pt>
                <c:pt idx="4">
                  <c:v>0.65800000000000003</c:v>
                </c:pt>
                <c:pt idx="5">
                  <c:v>0.69520000000000004</c:v>
                </c:pt>
                <c:pt idx="6">
                  <c:v>0.71560000000000001</c:v>
                </c:pt>
                <c:pt idx="7">
                  <c:v>0.65210000000000001</c:v>
                </c:pt>
                <c:pt idx="8">
                  <c:v>0.64949999999999997</c:v>
                </c:pt>
                <c:pt idx="9">
                  <c:v>0.6663</c:v>
                </c:pt>
                <c:pt idx="10">
                  <c:v>0.67030000000000001</c:v>
                </c:pt>
                <c:pt idx="11">
                  <c:v>0.68240000000000001</c:v>
                </c:pt>
                <c:pt idx="12">
                  <c:v>0.70209999999999995</c:v>
                </c:pt>
                <c:pt idx="13">
                  <c:v>0.71870000000000001</c:v>
                </c:pt>
                <c:pt idx="14">
                  <c:v>0.67520000000000002</c:v>
                </c:pt>
                <c:pt idx="15">
                  <c:v>0.67830000000000001</c:v>
                </c:pt>
                <c:pt idx="16">
                  <c:v>0.67949999999999999</c:v>
                </c:pt>
                <c:pt idx="17">
                  <c:v>0.69399999999999995</c:v>
                </c:pt>
                <c:pt idx="18">
                  <c:v>0.69279999999999997</c:v>
                </c:pt>
                <c:pt idx="19">
                  <c:v>0.69689999999999996</c:v>
                </c:pt>
                <c:pt idx="20">
                  <c:v>0.67549999999999999</c:v>
                </c:pt>
                <c:pt idx="21">
                  <c:v>0.66410000000000002</c:v>
                </c:pt>
                <c:pt idx="22">
                  <c:v>0.64200000000000002</c:v>
                </c:pt>
                <c:pt idx="23">
                  <c:v>0.64219999999999999</c:v>
                </c:pt>
                <c:pt idx="24">
                  <c:v>0.64859999999999995</c:v>
                </c:pt>
                <c:pt idx="25">
                  <c:v>0.6946</c:v>
                </c:pt>
                <c:pt idx="26">
                  <c:v>0.74319999999999997</c:v>
                </c:pt>
                <c:pt idx="27">
                  <c:v>0.75270000000000004</c:v>
                </c:pt>
                <c:pt idx="28">
                  <c:v>0.67610000000000003</c:v>
                </c:pt>
                <c:pt idx="29">
                  <c:v>0.64970000000000006</c:v>
                </c:pt>
              </c:numCache>
            </c:numRef>
          </c:val>
        </c:ser>
        <c:ser>
          <c:idx val="4"/>
          <c:order val="4"/>
          <c:tx>
            <c:strRef>
              <c:f>'RESUMEN OCUP. DIARIA JUNIO'!$A$14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JUNIO'!$B$9:$AE$9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JUNIO'!$B$14:$AE$14</c:f>
              <c:numCache>
                <c:formatCode>0.0%</c:formatCode>
                <c:ptCount val="30"/>
                <c:pt idx="0">
                  <c:v>0.76539999999999997</c:v>
                </c:pt>
                <c:pt idx="1">
                  <c:v>0.75439999999999996</c:v>
                </c:pt>
                <c:pt idx="2">
                  <c:v>0.75080000000000002</c:v>
                </c:pt>
                <c:pt idx="3">
                  <c:v>0.77669999999999995</c:v>
                </c:pt>
                <c:pt idx="4">
                  <c:v>0.82920000000000005</c:v>
                </c:pt>
                <c:pt idx="5">
                  <c:v>0.84189999999999998</c:v>
                </c:pt>
                <c:pt idx="6">
                  <c:v>0.85189999999999999</c:v>
                </c:pt>
                <c:pt idx="7">
                  <c:v>0.82940000000000003</c:v>
                </c:pt>
                <c:pt idx="8">
                  <c:v>0.81620000000000004</c:v>
                </c:pt>
                <c:pt idx="9">
                  <c:v>0.8034</c:v>
                </c:pt>
                <c:pt idx="10">
                  <c:v>0.83030000000000004</c:v>
                </c:pt>
                <c:pt idx="11">
                  <c:v>0.85660000000000003</c:v>
                </c:pt>
                <c:pt idx="12">
                  <c:v>0.89359999999999995</c:v>
                </c:pt>
                <c:pt idx="13">
                  <c:v>0.89639999999999997</c:v>
                </c:pt>
                <c:pt idx="14">
                  <c:v>0.84109999999999996</c:v>
                </c:pt>
                <c:pt idx="15">
                  <c:v>0.83179999999999998</c:v>
                </c:pt>
                <c:pt idx="16">
                  <c:v>0.83399999999999996</c:v>
                </c:pt>
                <c:pt idx="17">
                  <c:v>0.8508</c:v>
                </c:pt>
                <c:pt idx="18">
                  <c:v>0.88660000000000005</c:v>
                </c:pt>
                <c:pt idx="19">
                  <c:v>0.90410000000000001</c:v>
                </c:pt>
                <c:pt idx="20">
                  <c:v>0.89659999999999995</c:v>
                </c:pt>
                <c:pt idx="21">
                  <c:v>0.87339999999999995</c:v>
                </c:pt>
                <c:pt idx="22">
                  <c:v>0.87709999999999999</c:v>
                </c:pt>
                <c:pt idx="23">
                  <c:v>0.86660000000000004</c:v>
                </c:pt>
                <c:pt idx="24">
                  <c:v>0.89070000000000005</c:v>
                </c:pt>
                <c:pt idx="25">
                  <c:v>0.92469999999999997</c:v>
                </c:pt>
                <c:pt idx="26">
                  <c:v>0.9476</c:v>
                </c:pt>
                <c:pt idx="27">
                  <c:v>0.93810000000000004</c:v>
                </c:pt>
                <c:pt idx="28">
                  <c:v>0.8448</c:v>
                </c:pt>
                <c:pt idx="29">
                  <c:v>0.86570000000000003</c:v>
                </c:pt>
              </c:numCache>
            </c:numRef>
          </c:val>
        </c:ser>
        <c:ser>
          <c:idx val="5"/>
          <c:order val="5"/>
          <c:tx>
            <c:strRef>
              <c:f>'RESUMEN OCUP. DIARIA JUNIO'!$A$15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JUNIO'!$B$9:$AE$9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JUNIO'!$B$15:$AE$15</c:f>
              <c:numCache>
                <c:formatCode>0.0%</c:formatCode>
                <c:ptCount val="30"/>
                <c:pt idx="0">
                  <c:v>0.55149999999999999</c:v>
                </c:pt>
                <c:pt idx="1">
                  <c:v>0.53390000000000004</c:v>
                </c:pt>
                <c:pt idx="2">
                  <c:v>0.51339999999999997</c:v>
                </c:pt>
                <c:pt idx="3">
                  <c:v>0.51839999999999997</c:v>
                </c:pt>
                <c:pt idx="4">
                  <c:v>0.57140000000000002</c:v>
                </c:pt>
                <c:pt idx="5">
                  <c:v>0.61609999999999998</c:v>
                </c:pt>
                <c:pt idx="6">
                  <c:v>0.61639999999999995</c:v>
                </c:pt>
                <c:pt idx="7">
                  <c:v>0.53010000000000002</c:v>
                </c:pt>
                <c:pt idx="8">
                  <c:v>0.50239999999999996</c:v>
                </c:pt>
                <c:pt idx="9">
                  <c:v>0.50019999999999998</c:v>
                </c:pt>
                <c:pt idx="10">
                  <c:v>0.52039999999999997</c:v>
                </c:pt>
                <c:pt idx="11">
                  <c:v>0.58979999999999999</c:v>
                </c:pt>
                <c:pt idx="12">
                  <c:v>0.65</c:v>
                </c:pt>
                <c:pt idx="13">
                  <c:v>0.63419999999999999</c:v>
                </c:pt>
                <c:pt idx="14">
                  <c:v>0.55179999999999996</c:v>
                </c:pt>
                <c:pt idx="15">
                  <c:v>0.5272</c:v>
                </c:pt>
                <c:pt idx="16">
                  <c:v>0.52200000000000002</c:v>
                </c:pt>
                <c:pt idx="17">
                  <c:v>0.60140000000000005</c:v>
                </c:pt>
                <c:pt idx="18">
                  <c:v>0.57830000000000004</c:v>
                </c:pt>
                <c:pt idx="19">
                  <c:v>0.60450000000000004</c:v>
                </c:pt>
                <c:pt idx="20">
                  <c:v>0.58679999999999999</c:v>
                </c:pt>
                <c:pt idx="21">
                  <c:v>0.53639999999999999</c:v>
                </c:pt>
                <c:pt idx="22">
                  <c:v>0.53269999999999995</c:v>
                </c:pt>
                <c:pt idx="23">
                  <c:v>0.54020000000000001</c:v>
                </c:pt>
                <c:pt idx="24">
                  <c:v>0.5514</c:v>
                </c:pt>
                <c:pt idx="25">
                  <c:v>0.59899999999999998</c:v>
                </c:pt>
                <c:pt idx="26">
                  <c:v>0.64529999999999998</c:v>
                </c:pt>
                <c:pt idx="27">
                  <c:v>0.64200000000000002</c:v>
                </c:pt>
                <c:pt idx="28">
                  <c:v>0.57399999999999995</c:v>
                </c:pt>
                <c:pt idx="29">
                  <c:v>0.52090000000000003</c:v>
                </c:pt>
              </c:numCache>
            </c:numRef>
          </c:val>
        </c:ser>
        <c:marker val="1"/>
        <c:axId val="66074112"/>
        <c:axId val="66075648"/>
      </c:lineChart>
      <c:catAx>
        <c:axId val="660741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66075648"/>
        <c:crosses val="autoZero"/>
        <c:auto val="1"/>
        <c:lblAlgn val="ctr"/>
        <c:lblOffset val="100"/>
      </c:catAx>
      <c:valAx>
        <c:axId val="66075648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66074112"/>
        <c:crosses val="autoZero"/>
        <c:crossBetween val="between"/>
      </c:valAx>
    </c:plotArea>
    <c:legend>
      <c:legendPos val="b"/>
      <c:txPr>
        <a:bodyPr/>
        <a:lstStyle/>
        <a:p>
          <a:pPr>
            <a:defRPr sz="1600" b="1"/>
          </a:pPr>
          <a:endParaRPr lang="es-MX"/>
        </a:p>
      </c:txPr>
    </c:legend>
    <c:plotVisOnly val="1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363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7599252694537917E-2"/>
          <c:y val="0.16408841433147991"/>
          <c:w val="0.93196208546118353"/>
          <c:h val="0.6855088929614267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  <c:pt idx="4">
                  <c:v>0.85834193548387083</c:v>
                </c:pt>
                <c:pt idx="5">
                  <c:v>0.8357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  <c:pt idx="4">
                  <c:v>0.91485161290322581</c:v>
                </c:pt>
                <c:pt idx="5">
                  <c:v>0.89112000000000013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  <c:pt idx="4">
                  <c:v>0.80164516129032282</c:v>
                </c:pt>
                <c:pt idx="5">
                  <c:v>0.76874333333333345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  <c:pt idx="4">
                  <c:v>0.70996774193548373</c:v>
                </c:pt>
                <c:pt idx="5">
                  <c:v>0.67037000000000013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  <c:pt idx="4">
                  <c:v>0.88078709677419353</c:v>
                </c:pt>
                <c:pt idx="5">
                  <c:v>0.85960000000000003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  <c:pt idx="4">
                  <c:v>0.62850645161290319</c:v>
                </c:pt>
                <c:pt idx="5">
                  <c:v>0.56540333333333348</c:v>
                </c:pt>
              </c:numCache>
            </c:numRef>
          </c:val>
        </c:ser>
        <c:marker val="1"/>
        <c:axId val="66477056"/>
        <c:axId val="66487424"/>
      </c:lineChart>
      <c:catAx>
        <c:axId val="66477056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66487424"/>
        <c:crosses val="autoZero"/>
        <c:auto val="1"/>
        <c:lblAlgn val="ctr"/>
        <c:lblOffset val="100"/>
        <c:tickLblSkip val="1"/>
        <c:tickMarkSkip val="1"/>
      </c:catAx>
      <c:valAx>
        <c:axId val="66487424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6647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7030A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9526</xdr:rowOff>
    </xdr:from>
    <xdr:to>
      <xdr:col>12</xdr:col>
      <xdr:colOff>676275</xdr:colOff>
      <xdr:row>35</xdr:row>
      <xdr:rowOff>152401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317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41</xdr:row>
      <xdr:rowOff>19050</xdr:rowOff>
    </xdr:from>
    <xdr:to>
      <xdr:col>10</xdr:col>
      <xdr:colOff>742949</xdr:colOff>
      <xdr:row>61</xdr:row>
      <xdr:rowOff>28575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66</xdr:row>
      <xdr:rowOff>133350</xdr:rowOff>
    </xdr:from>
    <xdr:to>
      <xdr:col>11</xdr:col>
      <xdr:colOff>0</xdr:colOff>
      <xdr:row>79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533401</xdr:colOff>
      <xdr:row>23</xdr:row>
      <xdr:rowOff>9525</xdr:rowOff>
    </xdr:from>
    <xdr:to>
      <xdr:col>19</xdr:col>
      <xdr:colOff>447676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266700</xdr:colOff>
      <xdr:row>4</xdr:row>
      <xdr:rowOff>15240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4481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16</xdr:row>
      <xdr:rowOff>142875</xdr:rowOff>
    </xdr:from>
    <xdr:to>
      <xdr:col>31</xdr:col>
      <xdr:colOff>0</xdr:colOff>
      <xdr:row>89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Mis%20Documentos\2004%20OCUPACI&#211;N%20HOTELES\DICIEMBRE%202004\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Users\Marina\Documents\Mis%20Documentos\BAROMETROS\2010%20BAR&#211;METROS\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opLeftCell="A15" workbookViewId="0">
      <selection activeCell="H26" sqref="H26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244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400</v>
      </c>
    </row>
    <row r="32" spans="2:5">
      <c r="B32" s="7" t="s">
        <v>423</v>
      </c>
    </row>
    <row r="33" spans="2:2">
      <c r="B33" s="12" t="s">
        <v>421</v>
      </c>
    </row>
    <row r="34" spans="2:2">
      <c r="B34" s="7" t="s">
        <v>422</v>
      </c>
    </row>
    <row r="35" spans="2:2">
      <c r="B35" s="7" t="s">
        <v>272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154</v>
      </c>
    </row>
    <row r="48" spans="2:2">
      <c r="B48" s="7" t="s">
        <v>161</v>
      </c>
    </row>
    <row r="49" spans="2:2">
      <c r="B49" s="7" t="s">
        <v>242</v>
      </c>
    </row>
    <row r="50" spans="2:2">
      <c r="B50" s="7" t="s">
        <v>152</v>
      </c>
    </row>
  </sheetData>
  <phoneticPr fontId="6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topLeftCell="A35" workbookViewId="0">
      <selection activeCell="K44" sqref="K44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10"/>
      <c r="D3" s="110"/>
      <c r="E3" s="110"/>
      <c r="F3" s="110"/>
      <c r="G3" s="30" t="s">
        <v>144</v>
      </c>
      <c r="H3" s="110"/>
      <c r="I3" s="110"/>
      <c r="J3" s="110"/>
      <c r="K3" s="110"/>
      <c r="L3" s="110"/>
    </row>
    <row r="4" spans="2:17" ht="18.75">
      <c r="C4" s="45"/>
      <c r="D4" s="45"/>
      <c r="E4" s="45"/>
      <c r="F4" s="45"/>
      <c r="G4" s="46" t="s">
        <v>405</v>
      </c>
      <c r="H4" s="45"/>
      <c r="I4" s="45"/>
      <c r="J4" s="45"/>
      <c r="K4" s="45"/>
      <c r="L4" s="110"/>
    </row>
    <row r="5" spans="2:17" ht="18.7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7" ht="15" customHeight="1">
      <c r="B6" s="486" t="s">
        <v>32</v>
      </c>
      <c r="C6" s="487" t="s">
        <v>273</v>
      </c>
      <c r="D6" s="486" t="s">
        <v>33</v>
      </c>
      <c r="E6" s="5"/>
      <c r="F6" s="486" t="s">
        <v>32</v>
      </c>
      <c r="G6" s="487" t="s">
        <v>273</v>
      </c>
      <c r="H6" s="486" t="s">
        <v>33</v>
      </c>
      <c r="I6" s="47"/>
      <c r="J6" s="486" t="s">
        <v>32</v>
      </c>
      <c r="K6" s="487" t="s">
        <v>273</v>
      </c>
      <c r="L6" s="486" t="s">
        <v>33</v>
      </c>
    </row>
    <row r="7" spans="2:17" ht="15" customHeight="1">
      <c r="B7" s="486"/>
      <c r="C7" s="487"/>
      <c r="D7" s="486"/>
      <c r="E7" s="5"/>
      <c r="F7" s="486"/>
      <c r="G7" s="487"/>
      <c r="H7" s="486"/>
      <c r="I7" s="47"/>
      <c r="J7" s="486"/>
      <c r="K7" s="487"/>
      <c r="L7" s="486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88" t="s">
        <v>73</v>
      </c>
      <c r="C9" s="489"/>
      <c r="D9" s="490"/>
      <c r="E9" s="37"/>
      <c r="F9" s="477" t="s">
        <v>317</v>
      </c>
      <c r="G9" s="478"/>
      <c r="H9" s="485"/>
      <c r="I9" s="49"/>
      <c r="J9" s="477" t="s">
        <v>321</v>
      </c>
      <c r="K9" s="478"/>
      <c r="L9" s="479"/>
    </row>
    <row r="10" spans="2:17" s="15" customFormat="1" ht="15" customHeight="1">
      <c r="B10" s="491"/>
      <c r="C10" s="492"/>
      <c r="D10" s="493"/>
      <c r="F10" s="154" t="s">
        <v>74</v>
      </c>
      <c r="G10" s="154">
        <v>2</v>
      </c>
      <c r="H10" s="155">
        <f>(G10/$K$42)*100</f>
        <v>4.9207876212666599E-4</v>
      </c>
      <c r="I10" s="37"/>
      <c r="J10" s="154" t="s">
        <v>19</v>
      </c>
      <c r="K10" s="157">
        <v>8464</v>
      </c>
      <c r="L10" s="155">
        <f>(K10/$K$42)*100</f>
        <v>2.0824773213200505</v>
      </c>
      <c r="N10" s="127"/>
    </row>
    <row r="11" spans="2:17" s="15" customFormat="1" ht="15" customHeight="1">
      <c r="B11" s="137" t="s">
        <v>148</v>
      </c>
      <c r="C11" s="138">
        <v>36442</v>
      </c>
      <c r="D11" s="139">
        <f>(C11/$K$42)*100</f>
        <v>8.9661671247099815</v>
      </c>
      <c r="E11" s="49"/>
      <c r="F11" s="154" t="s">
        <v>75</v>
      </c>
      <c r="G11" s="154">
        <v>3</v>
      </c>
      <c r="H11" s="155">
        <f t="shared" ref="H11:H19" si="0">(G11/$K$42)*100</f>
        <v>7.3811814318999898E-4</v>
      </c>
      <c r="I11" s="37"/>
      <c r="J11" s="154" t="s">
        <v>20</v>
      </c>
      <c r="K11" s="157">
        <v>379</v>
      </c>
      <c r="L11" s="155">
        <f t="shared" ref="L11:L37" si="1">(K11/$K$42)*100</f>
        <v>9.3248925423003212E-2</v>
      </c>
      <c r="N11" s="127"/>
    </row>
    <row r="12" spans="2:17" s="15" customFormat="1" ht="15" customHeight="1">
      <c r="B12" s="140" t="s">
        <v>76</v>
      </c>
      <c r="C12" s="138">
        <v>180943</v>
      </c>
      <c r="D12" s="139">
        <f>(C12/$K$42)*100</f>
        <v>44.519103727742667</v>
      </c>
      <c r="E12" s="37"/>
      <c r="F12" s="154" t="s">
        <v>77</v>
      </c>
      <c r="G12" s="154">
        <v>79</v>
      </c>
      <c r="H12" s="155">
        <f t="shared" si="0"/>
        <v>1.9437111104003306E-2</v>
      </c>
      <c r="I12" s="37"/>
      <c r="J12" s="154" t="s">
        <v>147</v>
      </c>
      <c r="K12" s="157">
        <v>1113</v>
      </c>
      <c r="L12" s="155">
        <f t="shared" si="1"/>
        <v>0.27384183112348964</v>
      </c>
      <c r="N12" s="127"/>
    </row>
    <row r="13" spans="2:17" s="15" customFormat="1" ht="15" customHeight="1">
      <c r="B13" s="137" t="s">
        <v>78</v>
      </c>
      <c r="C13" s="138">
        <v>78566</v>
      </c>
      <c r="D13" s="139">
        <f>(C13/$K$42)*100</f>
        <v>19.330330012621822</v>
      </c>
      <c r="E13" s="37"/>
      <c r="F13" s="154" t="s">
        <v>79</v>
      </c>
      <c r="G13" s="154"/>
      <c r="H13" s="155">
        <f t="shared" si="0"/>
        <v>0</v>
      </c>
      <c r="I13" s="37"/>
      <c r="J13" s="154" t="s">
        <v>80</v>
      </c>
      <c r="K13" s="157">
        <v>11</v>
      </c>
      <c r="L13" s="155">
        <f t="shared" si="1"/>
        <v>2.7064331916966627E-3</v>
      </c>
      <c r="N13" s="127"/>
    </row>
    <row r="14" spans="2:17" s="15" customFormat="1" ht="15" customHeight="1">
      <c r="B14" s="136" t="s">
        <v>34</v>
      </c>
      <c r="C14" s="141">
        <f>SUM(C11:C13)</f>
        <v>295951</v>
      </c>
      <c r="D14" s="142">
        <f>(C14/$K$42)*100</f>
        <v>72.815600865074458</v>
      </c>
      <c r="E14" s="37"/>
      <c r="F14" s="154" t="s">
        <v>81</v>
      </c>
      <c r="G14" s="154"/>
      <c r="H14" s="155">
        <f t="shared" si="0"/>
        <v>0</v>
      </c>
      <c r="I14" s="37"/>
      <c r="J14" s="154" t="s">
        <v>21</v>
      </c>
      <c r="K14" s="157">
        <v>22</v>
      </c>
      <c r="L14" s="155">
        <f t="shared" si="1"/>
        <v>5.4128663833933255E-3</v>
      </c>
      <c r="N14" s="127"/>
    </row>
    <row r="15" spans="2:17" s="15" customFormat="1" ht="15" customHeight="1">
      <c r="D15" s="37"/>
      <c r="E15" s="37"/>
      <c r="F15" s="154" t="s">
        <v>82</v>
      </c>
      <c r="G15" s="154">
        <v>29</v>
      </c>
      <c r="H15" s="155">
        <f t="shared" si="0"/>
        <v>7.1351420508366575E-3</v>
      </c>
      <c r="I15" s="37"/>
      <c r="J15" s="154" t="s">
        <v>22</v>
      </c>
      <c r="K15" s="157">
        <v>15115</v>
      </c>
      <c r="L15" s="155">
        <f t="shared" si="1"/>
        <v>3.7188852447722782</v>
      </c>
      <c r="N15" s="127"/>
    </row>
    <row r="16" spans="2:17" s="15" customFormat="1" ht="15" customHeight="1">
      <c r="D16" s="37"/>
      <c r="E16" s="37"/>
      <c r="F16" s="154" t="s">
        <v>83</v>
      </c>
      <c r="G16" s="154">
        <v>357</v>
      </c>
      <c r="H16" s="155">
        <f t="shared" si="0"/>
        <v>8.7836059039609879E-2</v>
      </c>
      <c r="I16" s="37"/>
      <c r="J16" s="154" t="s">
        <v>23</v>
      </c>
      <c r="K16" s="157">
        <v>12</v>
      </c>
      <c r="L16" s="155">
        <f t="shared" si="1"/>
        <v>2.9524725727599959E-3</v>
      </c>
      <c r="N16" s="127"/>
    </row>
    <row r="17" spans="2:14" s="15" customFormat="1" ht="15" customHeight="1">
      <c r="D17" s="37"/>
      <c r="E17" s="37"/>
      <c r="F17" s="154" t="s">
        <v>84</v>
      </c>
      <c r="G17" s="154">
        <v>231</v>
      </c>
      <c r="H17" s="155">
        <f t="shared" si="0"/>
        <v>5.6835097025629923E-2</v>
      </c>
      <c r="I17" s="37"/>
      <c r="J17" s="154" t="s">
        <v>24</v>
      </c>
      <c r="K17" s="157">
        <v>3904</v>
      </c>
      <c r="L17" s="155">
        <f t="shared" si="1"/>
        <v>0.960537743671252</v>
      </c>
      <c r="N17" s="127"/>
    </row>
    <row r="18" spans="2:14" s="15" customFormat="1" ht="15" customHeight="1">
      <c r="B18" s="477" t="s">
        <v>85</v>
      </c>
      <c r="C18" s="478"/>
      <c r="D18" s="479"/>
      <c r="E18" s="37"/>
      <c r="F18" s="154" t="s">
        <v>86</v>
      </c>
      <c r="G18" s="154">
        <v>30</v>
      </c>
      <c r="H18" s="155">
        <f t="shared" si="0"/>
        <v>7.3811814318999903E-3</v>
      </c>
      <c r="I18" s="37"/>
      <c r="J18" s="144" t="s">
        <v>25</v>
      </c>
      <c r="K18" s="157">
        <v>33179</v>
      </c>
      <c r="L18" s="155">
        <f t="shared" si="1"/>
        <v>8.1633406243003268</v>
      </c>
      <c r="N18" s="127"/>
    </row>
    <row r="19" spans="2:14" s="15" customFormat="1" ht="15" customHeight="1">
      <c r="B19" s="154" t="s">
        <v>87</v>
      </c>
      <c r="C19" s="157">
        <v>123</v>
      </c>
      <c r="D19" s="155">
        <f>(C19/$K$42)*100</f>
        <v>3.0262843870789959E-2</v>
      </c>
      <c r="E19" s="37"/>
      <c r="F19" s="151" t="s">
        <v>34</v>
      </c>
      <c r="G19" s="151">
        <f>SUM(G10:G18)</f>
        <v>731</v>
      </c>
      <c r="H19" s="156">
        <f t="shared" si="0"/>
        <v>0.17985478755729642</v>
      </c>
      <c r="I19" s="37"/>
      <c r="J19" s="154" t="s">
        <v>56</v>
      </c>
      <c r="K19" s="157">
        <v>11</v>
      </c>
      <c r="L19" s="155">
        <f t="shared" si="1"/>
        <v>2.7064331916966627E-3</v>
      </c>
      <c r="N19" s="127"/>
    </row>
    <row r="20" spans="2:14" s="15" customFormat="1" ht="15" customHeight="1">
      <c r="B20" s="154" t="s">
        <v>88</v>
      </c>
      <c r="C20" s="157">
        <v>67</v>
      </c>
      <c r="D20" s="155">
        <f t="shared" ref="D20:D26" si="2">(C20/$K$42)*100</f>
        <v>1.6484638531243309E-2</v>
      </c>
      <c r="H20" s="37"/>
      <c r="I20" s="37"/>
      <c r="J20" s="154" t="s">
        <v>26</v>
      </c>
      <c r="K20" s="157">
        <v>3896</v>
      </c>
      <c r="L20" s="155">
        <f t="shared" si="1"/>
        <v>0.95856942862274541</v>
      </c>
      <c r="N20" s="127"/>
    </row>
    <row r="21" spans="2:14" s="15" customFormat="1" ht="15" customHeight="1">
      <c r="B21" s="154" t="s">
        <v>89</v>
      </c>
      <c r="C21" s="157">
        <v>60</v>
      </c>
      <c r="D21" s="155">
        <f t="shared" si="2"/>
        <v>1.4762362863799981E-2</v>
      </c>
      <c r="E21" s="49"/>
      <c r="F21" s="477" t="s">
        <v>318</v>
      </c>
      <c r="G21" s="478"/>
      <c r="H21" s="479"/>
      <c r="I21" s="37"/>
      <c r="J21" s="154" t="s">
        <v>90</v>
      </c>
      <c r="K21" s="157">
        <v>29</v>
      </c>
      <c r="L21" s="155">
        <f t="shared" si="1"/>
        <v>7.1351420508366575E-3</v>
      </c>
      <c r="N21" s="127"/>
    </row>
    <row r="22" spans="2:14" s="15" customFormat="1" ht="15" customHeight="1">
      <c r="B22" s="154" t="s">
        <v>91</v>
      </c>
      <c r="C22" s="157">
        <v>283</v>
      </c>
      <c r="D22" s="155">
        <f t="shared" si="2"/>
        <v>6.9629144840923238E-2</v>
      </c>
      <c r="E22" s="37"/>
      <c r="F22" s="154" t="s">
        <v>92</v>
      </c>
      <c r="G22" s="157">
        <v>861</v>
      </c>
      <c r="H22" s="155">
        <f>(G22/$K$42)*100</f>
        <v>0.21183990709552972</v>
      </c>
      <c r="J22" s="154" t="s">
        <v>43</v>
      </c>
      <c r="K22" s="157">
        <v>186</v>
      </c>
      <c r="L22" s="155">
        <f t="shared" si="1"/>
        <v>4.576332487777994E-2</v>
      </c>
      <c r="N22" s="127"/>
    </row>
    <row r="23" spans="2:14" s="15" customFormat="1" ht="15" customHeight="1">
      <c r="B23" s="154" t="s">
        <v>93</v>
      </c>
      <c r="C23" s="157">
        <v>1</v>
      </c>
      <c r="D23" s="155">
        <f t="shared" si="2"/>
        <v>2.4603938106333299E-4</v>
      </c>
      <c r="E23" s="37"/>
      <c r="F23" s="154" t="s">
        <v>94</v>
      </c>
      <c r="G23" s="157">
        <v>34</v>
      </c>
      <c r="H23" s="155">
        <f>(G23/$K$42)*100</f>
        <v>8.3653389561533214E-3</v>
      </c>
      <c r="I23" s="49"/>
      <c r="J23" s="154" t="s">
        <v>95</v>
      </c>
      <c r="K23" s="157">
        <v>18</v>
      </c>
      <c r="L23" s="155">
        <f t="shared" si="1"/>
        <v>4.4287088591399943E-3</v>
      </c>
      <c r="N23" s="127"/>
    </row>
    <row r="24" spans="2:14" s="15" customFormat="1" ht="15" customHeight="1">
      <c r="B24" s="154" t="s">
        <v>243</v>
      </c>
      <c r="C24" s="157">
        <v>2262</v>
      </c>
      <c r="D24" s="155">
        <f t="shared" si="2"/>
        <v>0.55654107996525926</v>
      </c>
      <c r="E24" s="37"/>
      <c r="F24" s="151" t="s">
        <v>34</v>
      </c>
      <c r="G24" s="158">
        <f>SUM(G22:G23)</f>
        <v>895</v>
      </c>
      <c r="H24" s="156">
        <f>(G24/$K$42)*100</f>
        <v>0.22020524605168304</v>
      </c>
      <c r="I24" s="37"/>
      <c r="J24" s="154" t="s">
        <v>27</v>
      </c>
      <c r="K24" s="157">
        <v>9068</v>
      </c>
      <c r="L24" s="155">
        <f t="shared" si="1"/>
        <v>2.2310851074823037</v>
      </c>
      <c r="N24" s="127"/>
    </row>
    <row r="25" spans="2:14" s="15" customFormat="1" ht="15" customHeight="1">
      <c r="B25" s="154" t="s">
        <v>86</v>
      </c>
      <c r="C25" s="157">
        <v>25</v>
      </c>
      <c r="D25" s="155">
        <f t="shared" si="2"/>
        <v>6.1509845265833247E-3</v>
      </c>
      <c r="E25" s="37"/>
      <c r="H25" s="37"/>
      <c r="I25" s="37"/>
      <c r="J25" s="154" t="s">
        <v>57</v>
      </c>
      <c r="K25" s="157">
        <v>15</v>
      </c>
      <c r="L25" s="155">
        <f t="shared" si="1"/>
        <v>3.6905907159499951E-3</v>
      </c>
      <c r="N25" s="127"/>
    </row>
    <row r="26" spans="2:14" s="15" customFormat="1" ht="15" customHeight="1">
      <c r="B26" s="151" t="s">
        <v>34</v>
      </c>
      <c r="C26" s="158">
        <f>SUM(C19:C25)</f>
        <v>2821</v>
      </c>
      <c r="D26" s="156">
        <f t="shared" si="2"/>
        <v>0.69407709397966244</v>
      </c>
      <c r="E26" s="37"/>
      <c r="F26" s="480" t="s">
        <v>319</v>
      </c>
      <c r="G26" s="480"/>
      <c r="H26" s="481"/>
      <c r="I26" s="37"/>
      <c r="J26" s="154" t="s">
        <v>96</v>
      </c>
      <c r="K26" s="157">
        <v>3</v>
      </c>
      <c r="L26" s="155">
        <f t="shared" si="1"/>
        <v>7.3811814318999898E-4</v>
      </c>
      <c r="N26" s="127"/>
    </row>
    <row r="27" spans="2:14" s="15" customFormat="1" ht="15" customHeight="1">
      <c r="D27" s="37"/>
      <c r="E27" s="37"/>
      <c r="F27" s="137" t="s">
        <v>99</v>
      </c>
      <c r="G27" s="138">
        <v>12</v>
      </c>
      <c r="H27" s="139">
        <f>(G27/$K$42)*100</f>
        <v>2.9524725727599959E-3</v>
      </c>
      <c r="I27" s="37"/>
      <c r="J27" s="154" t="s">
        <v>28</v>
      </c>
      <c r="K27" s="157">
        <v>510</v>
      </c>
      <c r="L27" s="155">
        <f t="shared" si="1"/>
        <v>0.12548008434229982</v>
      </c>
      <c r="N27" s="127"/>
    </row>
    <row r="28" spans="2:14" s="15" customFormat="1" ht="15" customHeight="1">
      <c r="D28" s="37"/>
      <c r="E28" s="37"/>
      <c r="F28" s="137" t="s">
        <v>97</v>
      </c>
      <c r="G28" s="138">
        <v>86</v>
      </c>
      <c r="H28" s="139">
        <f t="shared" ref="H28:H37" si="3">(G28/$K$42)*100</f>
        <v>2.1159386771446638E-2</v>
      </c>
      <c r="I28" s="37"/>
      <c r="J28" s="154" t="s">
        <v>47</v>
      </c>
      <c r="K28" s="157">
        <v>268</v>
      </c>
      <c r="L28" s="155">
        <f t="shared" si="1"/>
        <v>6.5938554124973237E-2</v>
      </c>
      <c r="N28" s="127"/>
    </row>
    <row r="29" spans="2:14" s="15" customFormat="1" ht="15" customHeight="1">
      <c r="B29" s="477" t="s">
        <v>316</v>
      </c>
      <c r="C29" s="478"/>
      <c r="D29" s="479"/>
      <c r="E29" s="37"/>
      <c r="F29" s="137" t="s">
        <v>345</v>
      </c>
      <c r="G29" s="138">
        <v>79</v>
      </c>
      <c r="H29" s="139">
        <f t="shared" si="3"/>
        <v>1.9437111104003306E-2</v>
      </c>
      <c r="I29" s="37"/>
      <c r="J29" s="154" t="s">
        <v>29</v>
      </c>
      <c r="K29" s="157">
        <v>996</v>
      </c>
      <c r="L29" s="155">
        <f t="shared" si="1"/>
        <v>0.24505522353907966</v>
      </c>
      <c r="N29" s="127"/>
    </row>
    <row r="30" spans="2:14" s="15" customFormat="1" ht="15" customHeight="1">
      <c r="B30" s="154" t="s">
        <v>100</v>
      </c>
      <c r="C30" s="157">
        <v>13477</v>
      </c>
      <c r="D30" s="155">
        <f t="shared" ref="D30:D41" si="4">(C30/$K$42)*100</f>
        <v>3.3158727385905391</v>
      </c>
      <c r="E30" s="37"/>
      <c r="F30" s="137" t="s">
        <v>98</v>
      </c>
      <c r="G30" s="138">
        <v>19</v>
      </c>
      <c r="H30" s="139">
        <f t="shared" si="3"/>
        <v>4.6747482402033271E-3</v>
      </c>
      <c r="I30" s="37"/>
      <c r="J30" s="154" t="s">
        <v>46</v>
      </c>
      <c r="K30" s="157">
        <v>116</v>
      </c>
      <c r="L30" s="155">
        <f t="shared" si="1"/>
        <v>2.854056820334663E-2</v>
      </c>
      <c r="N30" s="127"/>
    </row>
    <row r="31" spans="2:14" s="15" customFormat="1" ht="15" customHeight="1">
      <c r="B31" s="154" t="s">
        <v>102</v>
      </c>
      <c r="C31" s="157">
        <v>119</v>
      </c>
      <c r="D31" s="155">
        <f t="shared" si="4"/>
        <v>2.9278686346536627E-2</v>
      </c>
      <c r="E31" s="37"/>
      <c r="F31" s="137" t="s">
        <v>101</v>
      </c>
      <c r="G31" s="138">
        <v>67</v>
      </c>
      <c r="H31" s="139">
        <f t="shared" si="3"/>
        <v>1.6484638531243309E-2</v>
      </c>
      <c r="I31" s="37"/>
      <c r="J31" s="154" t="s">
        <v>104</v>
      </c>
      <c r="K31" s="157">
        <v>30</v>
      </c>
      <c r="L31" s="155">
        <f t="shared" si="1"/>
        <v>7.3811814318999903E-3</v>
      </c>
      <c r="N31" s="127"/>
    </row>
    <row r="32" spans="2:14" s="15" customFormat="1" ht="15" customHeight="1">
      <c r="B32" s="154" t="s">
        <v>105</v>
      </c>
      <c r="C32" s="157">
        <v>1243</v>
      </c>
      <c r="D32" s="155">
        <f t="shared" si="4"/>
        <v>0.30582695066172294</v>
      </c>
      <c r="E32" s="37"/>
      <c r="F32" s="137" t="s">
        <v>112</v>
      </c>
      <c r="G32" s="138">
        <v>133</v>
      </c>
      <c r="H32" s="139">
        <f t="shared" si="3"/>
        <v>3.2723237681423288E-2</v>
      </c>
      <c r="I32" s="37"/>
      <c r="J32" s="154" t="s">
        <v>107</v>
      </c>
      <c r="K32" s="157">
        <v>285</v>
      </c>
      <c r="L32" s="155">
        <f t="shared" si="1"/>
        <v>7.0121223603049912E-2</v>
      </c>
      <c r="N32" s="127"/>
    </row>
    <row r="33" spans="2:14" s="15" customFormat="1" ht="15" customHeight="1">
      <c r="B33" s="154" t="s">
        <v>108</v>
      </c>
      <c r="C33" s="157">
        <v>3415</v>
      </c>
      <c r="D33" s="155">
        <f t="shared" si="4"/>
        <v>0.84022448633128222</v>
      </c>
      <c r="E33" s="37"/>
      <c r="F33" s="137" t="s">
        <v>103</v>
      </c>
      <c r="G33" s="138">
        <v>77</v>
      </c>
      <c r="H33" s="139">
        <f t="shared" si="3"/>
        <v>1.8945032341876639E-2</v>
      </c>
      <c r="I33" s="37"/>
      <c r="J33" s="154" t="s">
        <v>110</v>
      </c>
      <c r="K33" s="157">
        <v>21</v>
      </c>
      <c r="L33" s="155">
        <f t="shared" si="1"/>
        <v>5.1668270023299927E-3</v>
      </c>
      <c r="N33" s="127"/>
    </row>
    <row r="34" spans="2:14" s="15" customFormat="1" ht="15" customHeight="1">
      <c r="B34" s="154" t="s">
        <v>111</v>
      </c>
      <c r="C34" s="157">
        <v>3922</v>
      </c>
      <c r="D34" s="155">
        <f t="shared" si="4"/>
        <v>0.96496645253039204</v>
      </c>
      <c r="E34" s="37"/>
      <c r="F34" s="137" t="s">
        <v>106</v>
      </c>
      <c r="G34" s="138"/>
      <c r="H34" s="139">
        <f t="shared" si="3"/>
        <v>0</v>
      </c>
      <c r="J34" s="154" t="s">
        <v>30</v>
      </c>
      <c r="K34" s="157">
        <v>153</v>
      </c>
      <c r="L34" s="155">
        <f t="shared" si="1"/>
        <v>3.7644025302689947E-2</v>
      </c>
      <c r="N34" s="127"/>
    </row>
    <row r="35" spans="2:14" s="15" customFormat="1" ht="15" customHeight="1">
      <c r="B35" s="154" t="s">
        <v>113</v>
      </c>
      <c r="C35" s="157">
        <v>157</v>
      </c>
      <c r="D35" s="155">
        <f t="shared" si="4"/>
        <v>3.8628182826943282E-2</v>
      </c>
      <c r="E35" s="37"/>
      <c r="F35" s="137" t="s">
        <v>109</v>
      </c>
      <c r="G35" s="138">
        <v>6</v>
      </c>
      <c r="H35" s="139">
        <f t="shared" si="3"/>
        <v>1.476236286379998E-3</v>
      </c>
      <c r="I35" s="49"/>
      <c r="J35" s="154" t="s">
        <v>31</v>
      </c>
      <c r="K35" s="157">
        <v>311</v>
      </c>
      <c r="L35" s="155">
        <f t="shared" si="1"/>
        <v>7.6518247510696552E-2</v>
      </c>
      <c r="N35" s="127"/>
    </row>
    <row r="36" spans="2:14" s="15" customFormat="1" ht="15" customHeight="1">
      <c r="B36" s="154" t="s">
        <v>114</v>
      </c>
      <c r="C36" s="157">
        <v>183</v>
      </c>
      <c r="D36" s="155">
        <f t="shared" si="4"/>
        <v>4.5025206734589936E-2</v>
      </c>
      <c r="E36" s="37"/>
      <c r="F36" s="137" t="s">
        <v>86</v>
      </c>
      <c r="G36" s="138">
        <v>248</v>
      </c>
      <c r="H36" s="139">
        <f t="shared" si="3"/>
        <v>6.1017766503706584E-2</v>
      </c>
      <c r="I36" s="37"/>
      <c r="J36" s="154" t="s">
        <v>86</v>
      </c>
      <c r="K36" s="157">
        <v>567</v>
      </c>
      <c r="L36" s="155">
        <f t="shared" si="1"/>
        <v>0.13950432906290983</v>
      </c>
      <c r="N36" s="127"/>
    </row>
    <row r="37" spans="2:14" s="15" customFormat="1" ht="15" customHeight="1">
      <c r="B37" s="154" t="s">
        <v>271</v>
      </c>
      <c r="C37" s="157">
        <v>1287</v>
      </c>
      <c r="D37" s="155">
        <f t="shared" si="4"/>
        <v>0.31665268342850955</v>
      </c>
      <c r="E37" s="37"/>
      <c r="F37" s="136" t="s">
        <v>34</v>
      </c>
      <c r="G37" s="141">
        <f>SUM(G27:G36)</f>
        <v>727</v>
      </c>
      <c r="H37" s="142">
        <f t="shared" si="3"/>
        <v>0.17887063003304307</v>
      </c>
      <c r="I37" s="37"/>
      <c r="J37" s="151" t="s">
        <v>34</v>
      </c>
      <c r="K37" s="158">
        <f>SUM(K10:K36)</f>
        <v>78682</v>
      </c>
      <c r="L37" s="156">
        <f t="shared" si="1"/>
        <v>19.358870580825165</v>
      </c>
      <c r="N37" s="127"/>
    </row>
    <row r="38" spans="2:14" s="15" customFormat="1" ht="15" customHeight="1">
      <c r="B38" s="154" t="s">
        <v>116</v>
      </c>
      <c r="C38" s="157">
        <v>1891</v>
      </c>
      <c r="D38" s="155">
        <f t="shared" si="4"/>
        <v>0.46526046959076267</v>
      </c>
      <c r="E38" s="37"/>
      <c r="H38" s="37"/>
      <c r="I38" s="37"/>
      <c r="K38" s="17"/>
    </row>
    <row r="39" spans="2:14" s="15" customFormat="1" ht="15" customHeight="1">
      <c r="B39" s="154" t="s">
        <v>117</v>
      </c>
      <c r="C39" s="157">
        <v>286</v>
      </c>
      <c r="D39" s="155">
        <f t="shared" si="4"/>
        <v>7.0367262984113235E-2</v>
      </c>
      <c r="E39" s="37"/>
      <c r="F39" s="482" t="s">
        <v>320</v>
      </c>
      <c r="G39" s="483"/>
      <c r="H39" s="484"/>
    </row>
    <row r="40" spans="2:14" s="15" customFormat="1" ht="15" customHeight="1">
      <c r="B40" s="154" t="s">
        <v>86</v>
      </c>
      <c r="C40" s="157">
        <v>526</v>
      </c>
      <c r="D40" s="155">
        <f t="shared" si="4"/>
        <v>0.12941671443931316</v>
      </c>
      <c r="E40" s="37"/>
      <c r="F40" s="137" t="s">
        <v>118</v>
      </c>
      <c r="G40" s="137"/>
      <c r="H40" s="139">
        <f>(G40/$K$42)*100</f>
        <v>0</v>
      </c>
      <c r="I40" s="49"/>
    </row>
    <row r="41" spans="2:14" s="15" customFormat="1" ht="15" customHeight="1">
      <c r="B41" s="151" t="s">
        <v>34</v>
      </c>
      <c r="C41" s="158">
        <f>SUM(C30:C40)</f>
        <v>26506</v>
      </c>
      <c r="D41" s="156">
        <f t="shared" si="4"/>
        <v>6.521519834464705</v>
      </c>
      <c r="E41" s="37"/>
      <c r="F41" s="137" t="s">
        <v>119</v>
      </c>
      <c r="G41" s="137">
        <v>19</v>
      </c>
      <c r="H41" s="139">
        <f>(G41/$K$42)*100</f>
        <v>4.6747482402033271E-3</v>
      </c>
      <c r="I41" s="37"/>
      <c r="J41" s="453" t="s">
        <v>121</v>
      </c>
      <c r="K41" s="475"/>
      <c r="L41" s="476"/>
    </row>
    <row r="42" spans="2:14" s="15" customFormat="1" ht="15" customHeight="1">
      <c r="D42" s="37"/>
      <c r="E42" s="37"/>
      <c r="F42" s="137" t="s">
        <v>120</v>
      </c>
      <c r="G42" s="137">
        <v>38</v>
      </c>
      <c r="H42" s="139">
        <f>(G42/$K$42)*100</f>
        <v>9.3494964804066542E-3</v>
      </c>
      <c r="I42" s="37"/>
      <c r="J42" s="366"/>
      <c r="K42" s="316">
        <f>K37+G44+G37+G24+G19+C41+C26+C14</f>
        <v>406439</v>
      </c>
      <c r="L42" s="367">
        <f>(K42/$K$42)*100</f>
        <v>100</v>
      </c>
    </row>
    <row r="43" spans="2:14" s="15" customFormat="1" ht="15" customHeight="1">
      <c r="D43" s="37"/>
      <c r="E43" s="37"/>
      <c r="F43" s="137" t="s">
        <v>86</v>
      </c>
      <c r="G43" s="137">
        <v>69</v>
      </c>
      <c r="H43" s="139">
        <f>(G43/$K$42)*100</f>
        <v>1.6976717293369976E-2</v>
      </c>
      <c r="I43" s="37"/>
    </row>
    <row r="44" spans="2:14" ht="15">
      <c r="D44" s="5"/>
      <c r="E44" s="5"/>
      <c r="F44" s="136" t="s">
        <v>34</v>
      </c>
      <c r="G44" s="136">
        <f>SUM(G40:G43)</f>
        <v>126</v>
      </c>
      <c r="H44" s="142">
        <f>(G44/$K$42)*100</f>
        <v>3.1000962013979956E-2</v>
      </c>
      <c r="I44" s="5"/>
    </row>
    <row r="45" spans="2:14" ht="18.75">
      <c r="D45" s="5"/>
      <c r="E45" s="5"/>
      <c r="F45" s="110"/>
      <c r="G45" s="110"/>
      <c r="H45" s="5"/>
      <c r="I45" s="5"/>
    </row>
    <row r="46" spans="2:14" ht="18.75">
      <c r="D46" s="5"/>
      <c r="E46" s="5"/>
      <c r="F46" s="110"/>
      <c r="G46" s="110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10"/>
    </row>
    <row r="60" spans="4:9" ht="11.25" customHeight="1">
      <c r="D60" s="5"/>
      <c r="E60" s="110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L6:L7"/>
    <mergeCell ref="H6:H7"/>
    <mergeCell ref="J6:J7"/>
    <mergeCell ref="K6:K7"/>
    <mergeCell ref="J9:L9"/>
    <mergeCell ref="B18:D18"/>
    <mergeCell ref="F9:H9"/>
    <mergeCell ref="B6:B7"/>
    <mergeCell ref="C6:C7"/>
    <mergeCell ref="D6:D7"/>
    <mergeCell ref="F6:F7"/>
    <mergeCell ref="G6:G7"/>
    <mergeCell ref="B9:D10"/>
    <mergeCell ref="J41:L41"/>
    <mergeCell ref="B29:D29"/>
    <mergeCell ref="F26:H26"/>
    <mergeCell ref="F21:H21"/>
    <mergeCell ref="F39:H3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topLeftCell="A22" workbookViewId="0">
      <selection activeCell="G33" sqref="G33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47"/>
      <c r="D3" s="247"/>
      <c r="E3" s="247"/>
      <c r="F3" s="247"/>
      <c r="G3" s="30" t="s">
        <v>144</v>
      </c>
      <c r="H3" s="247"/>
      <c r="I3" s="247"/>
      <c r="J3" s="247"/>
      <c r="K3" s="247"/>
      <c r="L3" s="247"/>
    </row>
    <row r="4" spans="2:17" ht="18.75">
      <c r="C4" s="45"/>
      <c r="D4" s="45"/>
      <c r="E4" s="45"/>
      <c r="F4" s="45"/>
      <c r="G4" s="46" t="s">
        <v>411</v>
      </c>
      <c r="H4" s="45"/>
      <c r="I4" s="45"/>
      <c r="J4" s="45"/>
      <c r="K4" s="45"/>
      <c r="L4" s="247"/>
    </row>
    <row r="5" spans="2:17" ht="18.75"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2:17" ht="15" customHeight="1">
      <c r="B6" s="486" t="s">
        <v>32</v>
      </c>
      <c r="C6" s="487" t="s">
        <v>273</v>
      </c>
      <c r="D6" s="486" t="s">
        <v>33</v>
      </c>
      <c r="E6" s="5"/>
      <c r="F6" s="486" t="s">
        <v>32</v>
      </c>
      <c r="G6" s="487" t="s">
        <v>273</v>
      </c>
      <c r="H6" s="486" t="s">
        <v>33</v>
      </c>
      <c r="I6" s="47"/>
      <c r="J6" s="486" t="s">
        <v>32</v>
      </c>
      <c r="K6" s="487" t="s">
        <v>273</v>
      </c>
      <c r="L6" s="486" t="s">
        <v>33</v>
      </c>
    </row>
    <row r="7" spans="2:17" ht="15" customHeight="1">
      <c r="B7" s="486"/>
      <c r="C7" s="487"/>
      <c r="D7" s="486"/>
      <c r="E7" s="5"/>
      <c r="F7" s="486"/>
      <c r="G7" s="487"/>
      <c r="H7" s="486"/>
      <c r="I7" s="47"/>
      <c r="J7" s="486"/>
      <c r="K7" s="487"/>
      <c r="L7" s="486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88" t="s">
        <v>73</v>
      </c>
      <c r="C9" s="489"/>
      <c r="D9" s="490"/>
      <c r="E9" s="37"/>
      <c r="F9" s="477" t="s">
        <v>317</v>
      </c>
      <c r="G9" s="478"/>
      <c r="H9" s="494"/>
      <c r="I9" s="49"/>
      <c r="J9" s="477" t="s">
        <v>321</v>
      </c>
      <c r="K9" s="478"/>
      <c r="L9" s="494"/>
    </row>
    <row r="10" spans="2:17" s="15" customFormat="1" ht="15" customHeight="1">
      <c r="B10" s="491"/>
      <c r="C10" s="492"/>
      <c r="D10" s="493"/>
      <c r="F10" s="154" t="s">
        <v>74</v>
      </c>
      <c r="G10" s="157">
        <v>63</v>
      </c>
      <c r="H10" s="155">
        <f>(G10/$K$42)*100</f>
        <v>2.6511815221905996E-3</v>
      </c>
      <c r="I10" s="37"/>
      <c r="J10" s="154" t="s">
        <v>19</v>
      </c>
      <c r="K10" s="157">
        <v>73493</v>
      </c>
      <c r="L10" s="155">
        <f>(K10/$K$42)*100</f>
        <v>3.0927505334976786</v>
      </c>
      <c r="N10" s="127"/>
    </row>
    <row r="11" spans="2:17" s="15" customFormat="1" ht="15" customHeight="1">
      <c r="B11" s="137" t="s">
        <v>148</v>
      </c>
      <c r="C11" s="138">
        <v>455406</v>
      </c>
      <c r="D11" s="139">
        <f>(C11/$K$42)*100</f>
        <v>19.164507496741781</v>
      </c>
      <c r="E11" s="49"/>
      <c r="F11" s="154" t="s">
        <v>75</v>
      </c>
      <c r="G11" s="157">
        <v>50</v>
      </c>
      <c r="H11" s="155">
        <f t="shared" ref="H11:H19" si="0">(G11/$K$42)*100</f>
        <v>2.1041123191988887E-3</v>
      </c>
      <c r="I11" s="37"/>
      <c r="J11" s="154" t="s">
        <v>20</v>
      </c>
      <c r="K11" s="157">
        <v>1966</v>
      </c>
      <c r="L11" s="155">
        <f t="shared" ref="L11:L37" si="1">(K11/$K$42)*100</f>
        <v>8.2733696390900294E-2</v>
      </c>
      <c r="N11" s="127"/>
    </row>
    <row r="12" spans="2:17" s="15" customFormat="1" ht="15" customHeight="1">
      <c r="B12" s="140" t="s">
        <v>76</v>
      </c>
      <c r="C12" s="138">
        <v>942944</v>
      </c>
      <c r="D12" s="139">
        <f>(C12/$K$42)*100</f>
        <v>39.681201734293538</v>
      </c>
      <c r="E12" s="37"/>
      <c r="F12" s="154" t="s">
        <v>77</v>
      </c>
      <c r="G12" s="157">
        <v>162</v>
      </c>
      <c r="H12" s="155">
        <f t="shared" si="0"/>
        <v>6.8173239142043989E-3</v>
      </c>
      <c r="I12" s="37"/>
      <c r="J12" s="154" t="s">
        <v>147</v>
      </c>
      <c r="K12" s="157">
        <v>6462</v>
      </c>
      <c r="L12" s="155">
        <f t="shared" si="1"/>
        <v>0.27193547613326441</v>
      </c>
      <c r="N12" s="127"/>
    </row>
    <row r="13" spans="2:17" s="15" customFormat="1" ht="15" customHeight="1">
      <c r="B13" s="137" t="s">
        <v>78</v>
      </c>
      <c r="C13" s="138">
        <v>362529</v>
      </c>
      <c r="D13" s="139">
        <f>(C13/$K$42)*100</f>
        <v>15.256034699337079</v>
      </c>
      <c r="E13" s="37"/>
      <c r="F13" s="154" t="s">
        <v>79</v>
      </c>
      <c r="G13" s="157">
        <v>0</v>
      </c>
      <c r="H13" s="155">
        <f t="shared" si="0"/>
        <v>0</v>
      </c>
      <c r="I13" s="37"/>
      <c r="J13" s="154" t="s">
        <v>80</v>
      </c>
      <c r="K13" s="157">
        <v>115</v>
      </c>
      <c r="L13" s="155">
        <f t="shared" si="1"/>
        <v>4.8394583341574435E-3</v>
      </c>
      <c r="N13" s="127"/>
    </row>
    <row r="14" spans="2:17" s="15" customFormat="1" ht="15" customHeight="1">
      <c r="B14" s="136" t="s">
        <v>34</v>
      </c>
      <c r="C14" s="141">
        <f>SUM(C11:C13)</f>
        <v>1760879</v>
      </c>
      <c r="D14" s="142">
        <f>(C14/$K$42)*100</f>
        <v>74.101743930372393</v>
      </c>
      <c r="E14" s="37"/>
      <c r="F14" s="154" t="s">
        <v>81</v>
      </c>
      <c r="G14" s="157">
        <v>8</v>
      </c>
      <c r="H14" s="155">
        <f t="shared" si="0"/>
        <v>3.3665797107182221E-4</v>
      </c>
      <c r="I14" s="37"/>
      <c r="J14" s="154" t="s">
        <v>21</v>
      </c>
      <c r="K14" s="157">
        <v>831</v>
      </c>
      <c r="L14" s="155">
        <f t="shared" si="1"/>
        <v>3.4970346745085527E-2</v>
      </c>
      <c r="N14" s="127"/>
    </row>
    <row r="15" spans="2:17" s="15" customFormat="1" ht="15" customHeight="1">
      <c r="D15" s="37"/>
      <c r="E15" s="37"/>
      <c r="F15" s="154" t="s">
        <v>82</v>
      </c>
      <c r="G15" s="157">
        <v>213</v>
      </c>
      <c r="H15" s="155">
        <f t="shared" si="0"/>
        <v>8.9635184797872657E-3</v>
      </c>
      <c r="I15" s="37"/>
      <c r="J15" s="154" t="s">
        <v>22</v>
      </c>
      <c r="K15" s="157">
        <v>56823</v>
      </c>
      <c r="L15" s="155">
        <f t="shared" si="1"/>
        <v>2.3912394862767692</v>
      </c>
      <c r="N15" s="127"/>
    </row>
    <row r="16" spans="2:17" s="15" customFormat="1" ht="15" customHeight="1">
      <c r="D16" s="37"/>
      <c r="E16" s="37"/>
      <c r="F16" s="154" t="s">
        <v>83</v>
      </c>
      <c r="G16" s="157">
        <v>814</v>
      </c>
      <c r="H16" s="155">
        <f t="shared" si="0"/>
        <v>3.4254948556557904E-2</v>
      </c>
      <c r="I16" s="37"/>
      <c r="J16" s="154" t="s">
        <v>23</v>
      </c>
      <c r="K16" s="157">
        <v>678</v>
      </c>
      <c r="L16" s="155">
        <f t="shared" si="1"/>
        <v>2.8531763048336926E-2</v>
      </c>
      <c r="N16" s="127"/>
    </row>
    <row r="17" spans="2:14" s="15" customFormat="1" ht="15">
      <c r="D17" s="37"/>
      <c r="E17" s="37"/>
      <c r="F17" s="154" t="s">
        <v>84</v>
      </c>
      <c r="G17" s="157">
        <v>986</v>
      </c>
      <c r="H17" s="155">
        <f t="shared" si="0"/>
        <v>4.1493094934602084E-2</v>
      </c>
      <c r="I17" s="37"/>
      <c r="J17" s="154" t="s">
        <v>24</v>
      </c>
      <c r="K17" s="157">
        <v>46312</v>
      </c>
      <c r="L17" s="155">
        <f t="shared" si="1"/>
        <v>1.9489129945347787</v>
      </c>
      <c r="N17" s="127"/>
    </row>
    <row r="18" spans="2:14" s="15" customFormat="1" ht="15">
      <c r="B18" s="477" t="s">
        <v>85</v>
      </c>
      <c r="C18" s="478"/>
      <c r="D18" s="494"/>
      <c r="E18" s="37"/>
      <c r="F18" s="154" t="s">
        <v>86</v>
      </c>
      <c r="G18" s="157">
        <v>505</v>
      </c>
      <c r="H18" s="155">
        <f t="shared" si="0"/>
        <v>2.1251534423908775E-2</v>
      </c>
      <c r="I18" s="37"/>
      <c r="J18" s="154" t="s">
        <v>25</v>
      </c>
      <c r="K18" s="157">
        <v>135894</v>
      </c>
      <c r="L18" s="155">
        <f t="shared" si="1"/>
        <v>5.7187247901042761</v>
      </c>
      <c r="N18" s="127"/>
    </row>
    <row r="19" spans="2:14" s="15" customFormat="1" ht="15">
      <c r="B19" s="154" t="s">
        <v>87</v>
      </c>
      <c r="C19" s="157">
        <v>654</v>
      </c>
      <c r="D19" s="155">
        <f>(C19/$K$42)*100</f>
        <v>2.7521789135121464E-2</v>
      </c>
      <c r="E19" s="37"/>
      <c r="F19" s="151" t="s">
        <v>34</v>
      </c>
      <c r="G19" s="158">
        <f>SUM(G10:G18)</f>
        <v>2801</v>
      </c>
      <c r="H19" s="156">
        <f t="shared" si="0"/>
        <v>0.11787237212152175</v>
      </c>
      <c r="I19" s="37"/>
      <c r="J19" s="154" t="s">
        <v>56</v>
      </c>
      <c r="K19" s="157">
        <v>185</v>
      </c>
      <c r="L19" s="155">
        <f t="shared" si="1"/>
        <v>7.7852155810358876E-3</v>
      </c>
      <c r="N19" s="127"/>
    </row>
    <row r="20" spans="2:14" s="15" customFormat="1" ht="15">
      <c r="B20" s="154" t="s">
        <v>88</v>
      </c>
      <c r="C20" s="157">
        <v>790</v>
      </c>
      <c r="D20" s="155">
        <f t="shared" ref="D20:D26" si="2">(C20/$K$42)*100</f>
        <v>3.3244974643342438E-2</v>
      </c>
      <c r="H20" s="37"/>
      <c r="I20" s="37"/>
      <c r="J20" s="154" t="s">
        <v>26</v>
      </c>
      <c r="K20" s="157">
        <v>18162</v>
      </c>
      <c r="L20" s="155">
        <f t="shared" si="1"/>
        <v>0.76429775882580431</v>
      </c>
      <c r="N20" s="127"/>
    </row>
    <row r="21" spans="2:14" s="15" customFormat="1" ht="15">
      <c r="B21" s="154" t="s">
        <v>89</v>
      </c>
      <c r="C21" s="157">
        <v>497</v>
      </c>
      <c r="D21" s="155">
        <f t="shared" si="2"/>
        <v>2.0914876452836951E-2</v>
      </c>
      <c r="E21" s="49"/>
      <c r="F21" s="477" t="s">
        <v>318</v>
      </c>
      <c r="G21" s="478"/>
      <c r="H21" s="494"/>
      <c r="I21" s="37"/>
      <c r="J21" s="154" t="s">
        <v>90</v>
      </c>
      <c r="K21" s="157">
        <v>389</v>
      </c>
      <c r="L21" s="155">
        <f t="shared" si="1"/>
        <v>1.6369993843367354E-2</v>
      </c>
      <c r="N21" s="127"/>
    </row>
    <row r="22" spans="2:14" s="15" customFormat="1" ht="15">
      <c r="B22" s="154" t="s">
        <v>91</v>
      </c>
      <c r="C22" s="157">
        <v>865</v>
      </c>
      <c r="D22" s="155">
        <f t="shared" si="2"/>
        <v>3.6401143122140774E-2</v>
      </c>
      <c r="E22" s="37"/>
      <c r="F22" s="154" t="s">
        <v>92</v>
      </c>
      <c r="G22" s="157">
        <v>5720</v>
      </c>
      <c r="H22" s="155">
        <f>(G22/$K$42)*100</f>
        <v>0.24071044931635288</v>
      </c>
      <c r="J22" s="154" t="s">
        <v>43</v>
      </c>
      <c r="K22" s="157">
        <v>973</v>
      </c>
      <c r="L22" s="155">
        <f t="shared" si="1"/>
        <v>4.0946025731610373E-2</v>
      </c>
      <c r="N22" s="127"/>
    </row>
    <row r="23" spans="2:14" s="15" customFormat="1" ht="15">
      <c r="B23" s="154" t="s">
        <v>93</v>
      </c>
      <c r="C23" s="157">
        <v>48</v>
      </c>
      <c r="D23" s="155">
        <f t="shared" si="2"/>
        <v>2.019947826430933E-3</v>
      </c>
      <c r="E23" s="37"/>
      <c r="F23" s="154" t="s">
        <v>94</v>
      </c>
      <c r="G23" s="157">
        <v>220</v>
      </c>
      <c r="H23" s="155">
        <f>(G23/$K$42)*100</f>
        <v>9.2580942044751102E-3</v>
      </c>
      <c r="I23" s="49"/>
      <c r="J23" s="154" t="s">
        <v>95</v>
      </c>
      <c r="K23" s="157">
        <v>77</v>
      </c>
      <c r="L23" s="155">
        <f t="shared" si="1"/>
        <v>3.2403329715662886E-3</v>
      </c>
      <c r="N23" s="127"/>
    </row>
    <row r="24" spans="2:14" s="15" customFormat="1" ht="15">
      <c r="B24" s="154" t="s">
        <v>243</v>
      </c>
      <c r="C24" s="157">
        <v>7892</v>
      </c>
      <c r="D24" s="155">
        <f t="shared" si="2"/>
        <v>0.33211308846235255</v>
      </c>
      <c r="E24" s="37"/>
      <c r="F24" s="151" t="s">
        <v>34</v>
      </c>
      <c r="G24" s="158">
        <f>SUM(G22:G23)</f>
        <v>5940</v>
      </c>
      <c r="H24" s="156">
        <f>(G24/$K$42)*100</f>
        <v>0.24996854352082798</v>
      </c>
      <c r="I24" s="37"/>
      <c r="J24" s="154" t="s">
        <v>27</v>
      </c>
      <c r="K24" s="157">
        <v>38872</v>
      </c>
      <c r="L24" s="155">
        <f t="shared" si="1"/>
        <v>1.6358210814379839</v>
      </c>
      <c r="N24" s="127"/>
    </row>
    <row r="25" spans="2:14" s="15" customFormat="1" ht="15">
      <c r="B25" s="154" t="s">
        <v>86</v>
      </c>
      <c r="C25" s="157">
        <v>323</v>
      </c>
      <c r="D25" s="155">
        <f t="shared" si="2"/>
        <v>1.3592565582024822E-2</v>
      </c>
      <c r="E25" s="37"/>
      <c r="H25" s="37"/>
      <c r="I25" s="37"/>
      <c r="J25" s="144" t="s">
        <v>57</v>
      </c>
      <c r="K25" s="157">
        <v>109</v>
      </c>
      <c r="L25" s="155">
        <f t="shared" si="1"/>
        <v>4.586964855853577E-3</v>
      </c>
      <c r="N25" s="127"/>
    </row>
    <row r="26" spans="2:14" s="15" customFormat="1" ht="15">
      <c r="B26" s="151" t="s">
        <v>34</v>
      </c>
      <c r="C26" s="158">
        <f>SUM(C19:C25)</f>
        <v>11069</v>
      </c>
      <c r="D26" s="156">
        <f t="shared" si="2"/>
        <v>0.46580838522425</v>
      </c>
      <c r="E26" s="37"/>
      <c r="F26" s="477" t="s">
        <v>319</v>
      </c>
      <c r="G26" s="478"/>
      <c r="H26" s="494"/>
      <c r="I26" s="37"/>
      <c r="J26" s="154" t="s">
        <v>96</v>
      </c>
      <c r="K26" s="157">
        <v>23</v>
      </c>
      <c r="L26" s="155">
        <f t="shared" si="1"/>
        <v>9.678916668314887E-4</v>
      </c>
      <c r="N26" s="127"/>
    </row>
    <row r="27" spans="2:14" s="15" customFormat="1" ht="15">
      <c r="D27" s="37"/>
      <c r="E27" s="37"/>
      <c r="F27" s="154" t="s">
        <v>99</v>
      </c>
      <c r="G27" s="157">
        <v>109</v>
      </c>
      <c r="H27" s="155">
        <f t="shared" ref="H27:H28" si="3">(G27/$K$42)*100</f>
        <v>4.586964855853577E-3</v>
      </c>
      <c r="I27" s="37"/>
      <c r="J27" s="154" t="s">
        <v>28</v>
      </c>
      <c r="K27" s="157">
        <v>3308</v>
      </c>
      <c r="L27" s="155">
        <f t="shared" si="1"/>
        <v>0.13920807103819849</v>
      </c>
      <c r="N27" s="127"/>
    </row>
    <row r="28" spans="2:14" s="15" customFormat="1" ht="15">
      <c r="D28" s="37"/>
      <c r="E28" s="37"/>
      <c r="F28" s="154" t="s">
        <v>97</v>
      </c>
      <c r="G28" s="157">
        <v>934</v>
      </c>
      <c r="H28" s="155">
        <f t="shared" si="3"/>
        <v>3.9304818122635241E-2</v>
      </c>
      <c r="I28" s="37"/>
      <c r="J28" s="154" t="s">
        <v>47</v>
      </c>
      <c r="K28" s="157">
        <v>4942</v>
      </c>
      <c r="L28" s="155">
        <f t="shared" si="1"/>
        <v>0.20797046162961816</v>
      </c>
      <c r="N28" s="127"/>
    </row>
    <row r="29" spans="2:14" s="15" customFormat="1" ht="15">
      <c r="B29" s="477" t="s">
        <v>316</v>
      </c>
      <c r="C29" s="478"/>
      <c r="D29" s="494"/>
      <c r="E29" s="37"/>
      <c r="F29" s="154" t="s">
        <v>345</v>
      </c>
      <c r="G29" s="157">
        <v>704</v>
      </c>
      <c r="H29" s="155">
        <f t="shared" ref="H29:H37" si="4">(G29/$K$42)*100</f>
        <v>2.9625901454320355E-2</v>
      </c>
      <c r="I29" s="37"/>
      <c r="J29" s="154" t="s">
        <v>29</v>
      </c>
      <c r="K29" s="157">
        <v>2001</v>
      </c>
      <c r="L29" s="155">
        <f t="shared" si="1"/>
        <v>8.4206575014339521E-2</v>
      </c>
      <c r="N29" s="127"/>
    </row>
    <row r="30" spans="2:14" s="15" customFormat="1" ht="15">
      <c r="B30" s="154" t="s">
        <v>100</v>
      </c>
      <c r="C30" s="157">
        <v>85015</v>
      </c>
      <c r="D30" s="155">
        <f t="shared" ref="D30:D41" si="5">(C30/$K$42)*100</f>
        <v>3.57762217633387</v>
      </c>
      <c r="E30" s="37"/>
      <c r="F30" s="154" t="s">
        <v>98</v>
      </c>
      <c r="G30" s="157">
        <v>72</v>
      </c>
      <c r="H30" s="155">
        <f t="shared" si="4"/>
        <v>3.0299217396463998E-3</v>
      </c>
      <c r="I30" s="37"/>
      <c r="J30" s="154" t="s">
        <v>46</v>
      </c>
      <c r="K30" s="157">
        <v>900</v>
      </c>
      <c r="L30" s="155">
        <f t="shared" si="1"/>
        <v>3.7874021745579994E-2</v>
      </c>
      <c r="N30" s="127"/>
    </row>
    <row r="31" spans="2:14" s="15" customFormat="1" ht="15">
      <c r="B31" s="154" t="s">
        <v>102</v>
      </c>
      <c r="C31" s="157">
        <v>252</v>
      </c>
      <c r="D31" s="155">
        <f t="shared" si="5"/>
        <v>1.0604726088762399E-2</v>
      </c>
      <c r="E31" s="37"/>
      <c r="F31" s="154" t="s">
        <v>101</v>
      </c>
      <c r="G31" s="157">
        <v>402</v>
      </c>
      <c r="H31" s="155">
        <f t="shared" si="4"/>
        <v>1.6917063046359065E-2</v>
      </c>
      <c r="I31" s="37"/>
      <c r="J31" s="154" t="s">
        <v>104</v>
      </c>
      <c r="K31" s="157">
        <v>221</v>
      </c>
      <c r="L31" s="155">
        <f t="shared" si="1"/>
        <v>9.3001764508590882E-3</v>
      </c>
      <c r="N31" s="127"/>
    </row>
    <row r="32" spans="2:14" s="15" customFormat="1" ht="15">
      <c r="B32" s="154" t="s">
        <v>105</v>
      </c>
      <c r="C32" s="157">
        <v>13364</v>
      </c>
      <c r="D32" s="155">
        <f t="shared" si="5"/>
        <v>0.5623871406754789</v>
      </c>
      <c r="E32" s="37"/>
      <c r="F32" s="154" t="s">
        <v>112</v>
      </c>
      <c r="G32" s="157">
        <v>719</v>
      </c>
      <c r="H32" s="155">
        <f t="shared" si="4"/>
        <v>3.0257135150080022E-2</v>
      </c>
      <c r="I32" s="37"/>
      <c r="J32" s="154" t="s">
        <v>107</v>
      </c>
      <c r="K32" s="157">
        <v>7113</v>
      </c>
      <c r="L32" s="155">
        <f t="shared" si="1"/>
        <v>0.29933101852923388</v>
      </c>
      <c r="N32" s="127"/>
    </row>
    <row r="33" spans="2:14" s="15" customFormat="1" ht="15">
      <c r="B33" s="154" t="s">
        <v>108</v>
      </c>
      <c r="C33" s="157">
        <v>21614</v>
      </c>
      <c r="D33" s="155">
        <f t="shared" si="5"/>
        <v>0.90956567334329552</v>
      </c>
      <c r="E33" s="37"/>
      <c r="F33" s="154" t="s">
        <v>103</v>
      </c>
      <c r="G33" s="157">
        <v>431</v>
      </c>
      <c r="H33" s="155">
        <f t="shared" si="4"/>
        <v>1.8137448191494421E-2</v>
      </c>
      <c r="I33" s="37"/>
      <c r="J33" s="154" t="s">
        <v>110</v>
      </c>
      <c r="K33" s="157">
        <v>110</v>
      </c>
      <c r="L33" s="155">
        <f t="shared" si="1"/>
        <v>4.6290471022375551E-3</v>
      </c>
      <c r="N33" s="127"/>
    </row>
    <row r="34" spans="2:14" s="15" customFormat="1" ht="15">
      <c r="B34" s="154" t="s">
        <v>111</v>
      </c>
      <c r="C34" s="157">
        <v>12949</v>
      </c>
      <c r="D34" s="155">
        <f t="shared" si="5"/>
        <v>0.54492300842612817</v>
      </c>
      <c r="E34" s="37"/>
      <c r="F34" s="154" t="s">
        <v>106</v>
      </c>
      <c r="G34" s="157">
        <v>9</v>
      </c>
      <c r="H34" s="155">
        <f t="shared" si="4"/>
        <v>3.7874021745579997E-4</v>
      </c>
      <c r="J34" s="154" t="s">
        <v>30</v>
      </c>
      <c r="K34" s="157">
        <v>19817</v>
      </c>
      <c r="L34" s="155">
        <f t="shared" si="1"/>
        <v>0.83394387659128755</v>
      </c>
      <c r="N34" s="127"/>
    </row>
    <row r="35" spans="2:14" s="15" customFormat="1" ht="15">
      <c r="B35" s="154" t="s">
        <v>113</v>
      </c>
      <c r="C35" s="157">
        <v>935</v>
      </c>
      <c r="D35" s="155">
        <f t="shared" si="5"/>
        <v>3.9346900369019215E-2</v>
      </c>
      <c r="E35" s="37"/>
      <c r="F35" s="154" t="s">
        <v>109</v>
      </c>
      <c r="G35" s="157">
        <v>127</v>
      </c>
      <c r="H35" s="155">
        <f t="shared" si="4"/>
        <v>5.3444452907651773E-3</v>
      </c>
      <c r="I35" s="49"/>
      <c r="J35" s="154" t="s">
        <v>31</v>
      </c>
      <c r="K35" s="157">
        <v>6021</v>
      </c>
      <c r="L35" s="155">
        <f t="shared" si="1"/>
        <v>0.25337720547793019</v>
      </c>
      <c r="N35" s="127"/>
    </row>
    <row r="36" spans="2:14" s="15" customFormat="1" ht="15">
      <c r="B36" s="154" t="s">
        <v>114</v>
      </c>
      <c r="C36" s="157">
        <v>1622</v>
      </c>
      <c r="D36" s="155">
        <f t="shared" si="5"/>
        <v>6.8257403634811947E-2</v>
      </c>
      <c r="E36" s="37"/>
      <c r="F36" s="154" t="s">
        <v>86</v>
      </c>
      <c r="G36" s="157">
        <v>2140</v>
      </c>
      <c r="H36" s="155">
        <f t="shared" si="4"/>
        <v>9.0056007261712437E-2</v>
      </c>
      <c r="I36" s="37"/>
      <c r="J36" s="154" t="s">
        <v>86</v>
      </c>
      <c r="K36" s="157">
        <v>7327</v>
      </c>
      <c r="L36" s="155">
        <f t="shared" si="1"/>
        <v>0.30833661925540512</v>
      </c>
      <c r="N36" s="127"/>
    </row>
    <row r="37" spans="2:14" s="15" customFormat="1" ht="15">
      <c r="B37" s="154" t="s">
        <v>271</v>
      </c>
      <c r="C37" s="157">
        <v>8208</v>
      </c>
      <c r="D37" s="155">
        <f t="shared" si="5"/>
        <v>0.34541107831968954</v>
      </c>
      <c r="E37" s="37"/>
      <c r="F37" s="151" t="s">
        <v>34</v>
      </c>
      <c r="G37" s="158">
        <f>SUM(G27:G36)</f>
        <v>5647</v>
      </c>
      <c r="H37" s="156">
        <f t="shared" si="4"/>
        <v>0.2376384453303225</v>
      </c>
      <c r="I37" s="37"/>
      <c r="J37" s="151" t="s">
        <v>34</v>
      </c>
      <c r="K37" s="158">
        <f>SUM(K10:K36)</f>
        <v>433124</v>
      </c>
      <c r="L37" s="156">
        <f t="shared" si="1"/>
        <v>18.226830882813989</v>
      </c>
      <c r="N37" s="127"/>
    </row>
    <row r="38" spans="2:14" s="15" customFormat="1" ht="15">
      <c r="B38" s="154" t="s">
        <v>116</v>
      </c>
      <c r="C38" s="157">
        <v>8944</v>
      </c>
      <c r="D38" s="155">
        <f t="shared" si="5"/>
        <v>0.3763836116582972</v>
      </c>
      <c r="E38" s="37"/>
      <c r="H38" s="37"/>
      <c r="I38" s="37"/>
      <c r="K38" s="17"/>
    </row>
    <row r="39" spans="2:14" s="15" customFormat="1" ht="15">
      <c r="B39" s="154" t="s">
        <v>117</v>
      </c>
      <c r="C39" s="157">
        <v>2027</v>
      </c>
      <c r="D39" s="155">
        <f t="shared" si="5"/>
        <v>8.5300713420322943E-2</v>
      </c>
      <c r="E39" s="37"/>
      <c r="F39" s="477" t="s">
        <v>320</v>
      </c>
      <c r="G39" s="478"/>
      <c r="H39" s="494"/>
    </row>
    <row r="40" spans="2:14" s="15" customFormat="1" ht="15">
      <c r="B40" s="154" t="s">
        <v>86</v>
      </c>
      <c r="C40" s="157">
        <v>1086</v>
      </c>
      <c r="D40" s="155">
        <f t="shared" si="5"/>
        <v>4.570131957299986E-2</v>
      </c>
      <c r="E40" s="37"/>
      <c r="F40" s="154" t="s">
        <v>118</v>
      </c>
      <c r="G40" s="154">
        <v>11</v>
      </c>
      <c r="H40" s="155">
        <f>(G40/$K$42)*100</f>
        <v>4.6290471022375555E-4</v>
      </c>
      <c r="I40" s="49"/>
    </row>
    <row r="41" spans="2:14" s="15" customFormat="1" ht="15">
      <c r="B41" s="151" t="s">
        <v>34</v>
      </c>
      <c r="C41" s="158">
        <f>SUM(C30:C40)</f>
        <v>156016</v>
      </c>
      <c r="D41" s="156">
        <f t="shared" si="5"/>
        <v>6.5655037518426758</v>
      </c>
      <c r="E41" s="37"/>
      <c r="F41" s="154" t="s">
        <v>119</v>
      </c>
      <c r="G41" s="154">
        <v>93</v>
      </c>
      <c r="H41" s="155">
        <f>(G41/$K$42)*100</f>
        <v>3.9136489137099328E-3</v>
      </c>
      <c r="I41" s="37"/>
      <c r="J41" s="453" t="s">
        <v>121</v>
      </c>
      <c r="K41" s="495"/>
      <c r="L41" s="496"/>
    </row>
    <row r="42" spans="2:14" s="15" customFormat="1" ht="15">
      <c r="D42" s="37"/>
      <c r="E42" s="37"/>
      <c r="F42" s="154" t="s">
        <v>120</v>
      </c>
      <c r="G42" s="154">
        <v>276</v>
      </c>
      <c r="H42" s="155">
        <f>(G42/$K$42)*100</f>
        <v>1.1614700001977864E-2</v>
      </c>
      <c r="I42" s="37"/>
      <c r="J42" s="366"/>
      <c r="K42" s="316">
        <f>K37+G44+G37+G24+G19+C41+C26+C14</f>
        <v>2376299</v>
      </c>
      <c r="L42" s="367">
        <f>(K42/$K$42)*100</f>
        <v>100</v>
      </c>
    </row>
    <row r="43" spans="2:14" s="15" customFormat="1" ht="15">
      <c r="D43" s="37"/>
      <c r="E43" s="37"/>
      <c r="F43" s="154" t="s">
        <v>86</v>
      </c>
      <c r="G43" s="154">
        <v>443</v>
      </c>
      <c r="H43" s="155">
        <f>(G43/$K$42)*100</f>
        <v>1.8642435148102154E-2</v>
      </c>
      <c r="I43" s="37"/>
    </row>
    <row r="44" spans="2:14" ht="15">
      <c r="D44" s="5"/>
      <c r="E44" s="5"/>
      <c r="F44" s="151" t="s">
        <v>34</v>
      </c>
      <c r="G44" s="151">
        <f>SUM(G40:G43)</f>
        <v>823</v>
      </c>
      <c r="H44" s="156">
        <f>(G44/$K$42)*100</f>
        <v>3.463368877401371E-2</v>
      </c>
      <c r="I44" s="5"/>
    </row>
    <row r="45" spans="2:14" ht="18.75">
      <c r="D45" s="5"/>
      <c r="E45" s="5"/>
      <c r="F45" s="247"/>
      <c r="G45" s="247"/>
      <c r="H45" s="5"/>
      <c r="I45" s="5"/>
    </row>
    <row r="46" spans="2:14" ht="18.75">
      <c r="D46" s="5"/>
      <c r="E46" s="5"/>
      <c r="F46" s="247"/>
      <c r="G46" s="247"/>
      <c r="H46" s="5"/>
      <c r="I46" s="5"/>
    </row>
    <row r="47" spans="2:14" ht="15.75">
      <c r="D47" s="5"/>
      <c r="E47" s="5"/>
      <c r="F47" s="129"/>
      <c r="G47" s="129"/>
      <c r="H47" s="5"/>
      <c r="I47" s="5"/>
    </row>
    <row r="48" spans="2:14" ht="15.75">
      <c r="D48" s="5"/>
      <c r="E48" s="5"/>
      <c r="F48" s="129"/>
      <c r="G48" s="129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47"/>
    </row>
    <row r="60" spans="4:9" ht="18.75">
      <c r="D60" s="5"/>
      <c r="E60" s="247"/>
    </row>
    <row r="61" spans="4:9" ht="15.75">
      <c r="D61" s="5"/>
      <c r="E61" s="129"/>
    </row>
    <row r="62" spans="4:9" ht="15.75">
      <c r="D62" s="5"/>
      <c r="E62" s="129"/>
    </row>
  </sheetData>
  <mergeCells count="18">
    <mergeCell ref="B9:D10"/>
    <mergeCell ref="F21:H21"/>
    <mergeCell ref="F26:H26"/>
    <mergeCell ref="B29:D29"/>
    <mergeCell ref="J41:L41"/>
    <mergeCell ref="B18:D18"/>
    <mergeCell ref="F39:H39"/>
    <mergeCell ref="B6:B7"/>
    <mergeCell ref="C6:C7"/>
    <mergeCell ref="D6:D7"/>
    <mergeCell ref="F6:F7"/>
    <mergeCell ref="G6:G7"/>
    <mergeCell ref="J6:J7"/>
    <mergeCell ref="K6:K7"/>
    <mergeCell ref="L6:L7"/>
    <mergeCell ref="F9:H9"/>
    <mergeCell ref="J9:L9"/>
    <mergeCell ref="H6:H7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topLeftCell="A17" workbookViewId="0">
      <selection activeCell="J13" sqref="J13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498" t="s">
        <v>39</v>
      </c>
      <c r="C5" s="497" t="s">
        <v>424</v>
      </c>
      <c r="D5" s="497"/>
      <c r="E5" s="497" t="s">
        <v>425</v>
      </c>
      <c r="F5" s="497"/>
      <c r="G5" s="318" t="s">
        <v>164</v>
      </c>
    </row>
    <row r="6" spans="2:7" ht="16.5" customHeight="1">
      <c r="B6" s="499"/>
      <c r="C6" s="318" t="s">
        <v>40</v>
      </c>
      <c r="D6" s="318" t="s">
        <v>33</v>
      </c>
      <c r="E6" s="318" t="s">
        <v>40</v>
      </c>
      <c r="F6" s="318" t="s">
        <v>33</v>
      </c>
      <c r="G6" s="417" t="s">
        <v>379</v>
      </c>
    </row>
    <row r="7" spans="2:7" ht="15">
      <c r="B7" s="235" t="s">
        <v>9</v>
      </c>
      <c r="C7" s="236">
        <f>SUM('RESUMEN JUNIO'!C30)</f>
        <v>85370</v>
      </c>
      <c r="D7" s="237">
        <f>SUM(C7/$C$13)</f>
        <v>0.22773288802221575</v>
      </c>
      <c r="E7" s="236">
        <f>SUM('RESUMEN JUNIO'!E30)</f>
        <v>78682</v>
      </c>
      <c r="F7" s="237">
        <f t="shared" ref="F7:F12" si="0">SUM(E7/$E$13)</f>
        <v>0.19358870580825166</v>
      </c>
      <c r="G7" s="169">
        <f>(E7/C7)-100%</f>
        <v>-7.8341337706454239E-2</v>
      </c>
    </row>
    <row r="8" spans="2:7" ht="15">
      <c r="B8" s="238" t="s">
        <v>11</v>
      </c>
      <c r="C8" s="236">
        <f>SUM('RESUMEN JUNIO'!C31)</f>
        <v>153890</v>
      </c>
      <c r="D8" s="237">
        <f t="shared" ref="D8:D12" si="1">SUM(C8/$C$13)</f>
        <v>0.41051674051468645</v>
      </c>
      <c r="E8" s="236">
        <f>SUM('RESUMEN JUNIO'!E31)</f>
        <v>180943</v>
      </c>
      <c r="F8" s="237">
        <f t="shared" si="0"/>
        <v>0.44519103727742665</v>
      </c>
      <c r="G8" s="169">
        <f t="shared" ref="G8:G13" si="2">(E8/C8)-100%</f>
        <v>0.17579439859640011</v>
      </c>
    </row>
    <row r="9" spans="2:7" ht="15">
      <c r="B9" s="238" t="s">
        <v>153</v>
      </c>
      <c r="C9" s="236">
        <f>SUM('RESUMEN JUNIO'!C32)</f>
        <v>32795</v>
      </c>
      <c r="D9" s="237">
        <f t="shared" si="1"/>
        <v>8.7483894373767898E-2</v>
      </c>
      <c r="E9" s="236">
        <f>SUM('RESUMEN JUNIO'!E32)</f>
        <v>36442</v>
      </c>
      <c r="F9" s="237">
        <f t="shared" si="0"/>
        <v>8.9661671247099811E-2</v>
      </c>
      <c r="G9" s="169">
        <f t="shared" si="2"/>
        <v>0.1112059765208111</v>
      </c>
    </row>
    <row r="10" spans="2:7" ht="15">
      <c r="B10" s="238" t="s">
        <v>162</v>
      </c>
      <c r="C10" s="236">
        <f>SUM('RESUMEN JUNIO'!C26)</f>
        <v>77663</v>
      </c>
      <c r="D10" s="237">
        <f t="shared" si="1"/>
        <v>0.20717370601463445</v>
      </c>
      <c r="E10" s="236">
        <f>SUM('RESUMEN JUNIO'!D26)</f>
        <v>78566</v>
      </c>
      <c r="F10" s="237">
        <f t="shared" si="0"/>
        <v>0.19330330012621821</v>
      </c>
      <c r="G10" s="169">
        <f t="shared" si="2"/>
        <v>1.1627158363699541E-2</v>
      </c>
    </row>
    <row r="11" spans="2:7" ht="15">
      <c r="B11" s="238" t="s">
        <v>10</v>
      </c>
      <c r="C11" s="236">
        <f>SUM('RESUMEN JUNIO'!C33)</f>
        <v>19998</v>
      </c>
      <c r="D11" s="237">
        <f t="shared" si="1"/>
        <v>5.3346635758091496E-2</v>
      </c>
      <c r="E11" s="236">
        <f>SUM('RESUMEN JUNIO'!E33)</f>
        <v>26506</v>
      </c>
      <c r="F11" s="237">
        <f t="shared" si="0"/>
        <v>6.5215198344647049E-2</v>
      </c>
      <c r="G11" s="169">
        <f t="shared" si="2"/>
        <v>0.32543254325432547</v>
      </c>
    </row>
    <row r="12" spans="2:7" ht="15">
      <c r="B12" s="238" t="s">
        <v>12</v>
      </c>
      <c r="C12" s="236">
        <f>SUM('RESUMEN JUNIO'!C34)</f>
        <v>5153</v>
      </c>
      <c r="D12" s="237">
        <f t="shared" si="1"/>
        <v>1.3746135316603934E-2</v>
      </c>
      <c r="E12" s="236">
        <f>SUM('RESUMEN JUNIO'!E34)</f>
        <v>5300</v>
      </c>
      <c r="F12" s="237">
        <f t="shared" si="0"/>
        <v>1.3040087196356649E-2</v>
      </c>
      <c r="G12" s="169">
        <f t="shared" si="2"/>
        <v>2.8527071608771548E-2</v>
      </c>
    </row>
    <row r="13" spans="2:7" ht="16.5" customHeight="1">
      <c r="B13" s="368" t="s">
        <v>18</v>
      </c>
      <c r="C13" s="369">
        <f>SUM(C7:C12)</f>
        <v>374869</v>
      </c>
      <c r="D13" s="370">
        <f>SUM(D7:D12)</f>
        <v>1</v>
      </c>
      <c r="E13" s="369">
        <f>SUM(E7:E12)</f>
        <v>406439</v>
      </c>
      <c r="F13" s="370">
        <f>SUM(F7:F12)</f>
        <v>1</v>
      </c>
      <c r="G13" s="370">
        <f t="shared" si="2"/>
        <v>8.421608615276277E-2</v>
      </c>
    </row>
    <row r="14" spans="2:7">
      <c r="B14" s="5"/>
      <c r="C14" s="5"/>
      <c r="D14" s="5"/>
      <c r="E14" s="5"/>
      <c r="F14" s="5"/>
    </row>
    <row r="30" spans="2:7" ht="15">
      <c r="B30" s="498" t="s">
        <v>39</v>
      </c>
      <c r="C30" s="461" t="s">
        <v>412</v>
      </c>
      <c r="D30" s="461"/>
      <c r="E30" s="461" t="s">
        <v>413</v>
      </c>
      <c r="F30" s="461"/>
      <c r="G30" s="318" t="s">
        <v>164</v>
      </c>
    </row>
    <row r="31" spans="2:7" ht="15">
      <c r="B31" s="500"/>
      <c r="C31" s="318" t="s">
        <v>40</v>
      </c>
      <c r="D31" s="318" t="s">
        <v>33</v>
      </c>
      <c r="E31" s="318" t="s">
        <v>40</v>
      </c>
      <c r="F31" s="318" t="s">
        <v>33</v>
      </c>
      <c r="G31" s="417" t="s">
        <v>379</v>
      </c>
    </row>
    <row r="32" spans="2:7" ht="15">
      <c r="B32" s="267" t="s">
        <v>9</v>
      </c>
      <c r="C32" s="236">
        <f>SUM('RESUMEN ENERO-JUNIO'!C30)</f>
        <v>475981</v>
      </c>
      <c r="D32" s="237">
        <f>SUM(C32/$C$38)</f>
        <v>0.21327291554369066</v>
      </c>
      <c r="E32" s="236">
        <f>SUM('RESUMEN ENERO-JUNIO'!E30)</f>
        <v>433124</v>
      </c>
      <c r="F32" s="237">
        <f>SUM(E32/$E$38)</f>
        <v>0.18226830882813988</v>
      </c>
      <c r="G32" s="169">
        <f>(E32/C32)-100%</f>
        <v>-9.0039308291717579E-2</v>
      </c>
    </row>
    <row r="33" spans="2:10" ht="15">
      <c r="B33" s="268" t="s">
        <v>11</v>
      </c>
      <c r="C33" s="236">
        <f>SUM('RESUMEN ENERO-JUNIO'!C31)</f>
        <v>813374</v>
      </c>
      <c r="D33" s="237">
        <f t="shared" ref="D33:D37" si="3">SUM(C33/$C$38)</f>
        <v>0.36444867422740368</v>
      </c>
      <c r="E33" s="236">
        <f>SUM('RESUMEN ENERO-JUNIO'!E31)</f>
        <v>942944</v>
      </c>
      <c r="F33" s="237">
        <f t="shared" ref="F33:F37" si="4">SUM(E33/$E$38)</f>
        <v>0.39681201734293536</v>
      </c>
      <c r="G33" s="169">
        <f>(E33/C33)-100%</f>
        <v>0.15929941207857645</v>
      </c>
    </row>
    <row r="34" spans="2:10" ht="15">
      <c r="B34" s="268" t="s">
        <v>330</v>
      </c>
      <c r="C34" s="236">
        <f>SUM('RESUMEN ENERO-JUNIO'!C32)</f>
        <v>441582</v>
      </c>
      <c r="D34" s="237">
        <f t="shared" si="3"/>
        <v>0.19785974774542262</v>
      </c>
      <c r="E34" s="236">
        <f>SUM('RESUMEN ENERO-JUNIO'!E32)</f>
        <v>455406</v>
      </c>
      <c r="F34" s="237">
        <f t="shared" si="4"/>
        <v>0.19164507496741781</v>
      </c>
      <c r="G34" s="169">
        <f t="shared" ref="G34:G38" si="5">(E34/C34)-100%</f>
        <v>3.1305623870538257E-2</v>
      </c>
    </row>
    <row r="35" spans="2:10" ht="15">
      <c r="B35" s="268" t="s">
        <v>331</v>
      </c>
      <c r="C35" s="236">
        <f>SUM('RESUMEN ENERO-JUNIO'!C26)</f>
        <v>364207</v>
      </c>
      <c r="D35" s="237">
        <f t="shared" si="3"/>
        <v>0.16319031379702328</v>
      </c>
      <c r="E35" s="236">
        <f>SUM('RESUMEN ENERO-JUNIO'!D26)</f>
        <v>362529</v>
      </c>
      <c r="F35" s="237">
        <f t="shared" si="4"/>
        <v>0.15256034699337079</v>
      </c>
      <c r="G35" s="169">
        <f t="shared" si="5"/>
        <v>-4.6072700414874213E-3</v>
      </c>
    </row>
    <row r="36" spans="2:10" ht="15">
      <c r="B36" s="268" t="s">
        <v>10</v>
      </c>
      <c r="C36" s="236">
        <f>SUM('RESUMEN ENERO-JUNIO'!C33)</f>
        <v>117273</v>
      </c>
      <c r="D36" s="237">
        <f t="shared" si="3"/>
        <v>5.2546539934483175E-2</v>
      </c>
      <c r="E36" s="236">
        <f>SUM('RESUMEN ENERO-JUNIO'!E33)</f>
        <v>156016</v>
      </c>
      <c r="F36" s="237">
        <f t="shared" si="4"/>
        <v>6.5655037518426759E-2</v>
      </c>
      <c r="G36" s="169">
        <f t="shared" si="5"/>
        <v>0.33036589837387975</v>
      </c>
    </row>
    <row r="37" spans="2:10" ht="15">
      <c r="B37" s="268" t="s">
        <v>12</v>
      </c>
      <c r="C37" s="236">
        <f>SUM('RESUMEN ENERO-JUNIO'!C34)</f>
        <v>19376</v>
      </c>
      <c r="D37" s="237">
        <f t="shared" si="3"/>
        <v>8.6818087519765497E-3</v>
      </c>
      <c r="E37" s="236">
        <f>SUM('RESUMEN ENERO-JUNIO'!E34)</f>
        <v>26280</v>
      </c>
      <c r="F37" s="237">
        <f t="shared" si="4"/>
        <v>1.1059214349709358E-2</v>
      </c>
      <c r="G37" s="169">
        <f t="shared" si="5"/>
        <v>0.35631709331131289</v>
      </c>
    </row>
    <row r="38" spans="2:10" ht="15">
      <c r="B38" s="371" t="s">
        <v>18</v>
      </c>
      <c r="C38" s="369">
        <f>SUM(C32:C37)</f>
        <v>2231793</v>
      </c>
      <c r="D38" s="370">
        <f>SUM(D32:D37)</f>
        <v>1</v>
      </c>
      <c r="E38" s="369">
        <f>SUM(E32:E37)</f>
        <v>2376299</v>
      </c>
      <c r="F38" s="370">
        <f>SUM(F32:F37)</f>
        <v>1</v>
      </c>
      <c r="G38" s="370">
        <f t="shared" si="5"/>
        <v>6.4748836473633498E-2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topLeftCell="A7" workbookViewId="0">
      <selection activeCell="S32" sqref="S32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380</v>
      </c>
      <c r="K4" s="50"/>
      <c r="L4" s="50"/>
      <c r="M4" s="50"/>
      <c r="N4" s="50"/>
      <c r="O4" s="50"/>
    </row>
    <row r="7" spans="2:16" ht="15">
      <c r="B7" s="504" t="s">
        <v>61</v>
      </c>
      <c r="C7" s="506" t="s">
        <v>9</v>
      </c>
      <c r="D7" s="507"/>
      <c r="E7" s="506" t="s">
        <v>139</v>
      </c>
      <c r="F7" s="507"/>
      <c r="G7" s="506" t="s">
        <v>153</v>
      </c>
      <c r="H7" s="507"/>
      <c r="I7" s="506" t="s">
        <v>10</v>
      </c>
      <c r="J7" s="507"/>
      <c r="K7" s="506" t="s">
        <v>162</v>
      </c>
      <c r="L7" s="507"/>
      <c r="M7" s="457" t="s">
        <v>312</v>
      </c>
      <c r="N7" s="508"/>
      <c r="O7" s="502" t="s">
        <v>6</v>
      </c>
      <c r="P7" s="503"/>
    </row>
    <row r="8" spans="2:16" ht="15">
      <c r="B8" s="505"/>
      <c r="C8" s="372" t="s">
        <v>48</v>
      </c>
      <c r="D8" s="372" t="s">
        <v>33</v>
      </c>
      <c r="E8" s="372" t="s">
        <v>48</v>
      </c>
      <c r="F8" s="372" t="s">
        <v>33</v>
      </c>
      <c r="G8" s="372" t="s">
        <v>48</v>
      </c>
      <c r="H8" s="372" t="s">
        <v>33</v>
      </c>
      <c r="I8" s="372" t="s">
        <v>48</v>
      </c>
      <c r="J8" s="372" t="s">
        <v>33</v>
      </c>
      <c r="K8" s="372" t="s">
        <v>48</v>
      </c>
      <c r="L8" s="372" t="s">
        <v>33</v>
      </c>
      <c r="M8" s="372" t="s">
        <v>48</v>
      </c>
      <c r="N8" s="372" t="s">
        <v>33</v>
      </c>
      <c r="O8" s="372" t="s">
        <v>48</v>
      </c>
      <c r="P8" s="373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69" t="s">
        <v>66</v>
      </c>
      <c r="C10" s="270">
        <v>70807</v>
      </c>
      <c r="D10" s="271">
        <f t="shared" ref="D10:D15" si="0">C10/$O10*100</f>
        <v>18.991460052140887</v>
      </c>
      <c r="E10" s="270">
        <v>131554</v>
      </c>
      <c r="F10" s="271">
        <f t="shared" ref="F10:F15" si="1">E10/$O10*100</f>
        <v>35.284682809599929</v>
      </c>
      <c r="G10" s="270">
        <v>93591</v>
      </c>
      <c r="H10" s="271">
        <f t="shared" ref="H10:H15" si="2">G10/$O10*100</f>
        <v>25.102457917153924</v>
      </c>
      <c r="I10" s="270">
        <v>27278</v>
      </c>
      <c r="J10" s="271">
        <f t="shared" ref="J10:J15" si="3">I10/$O10*100</f>
        <v>7.3163535710070917</v>
      </c>
      <c r="K10" s="270">
        <v>45956</v>
      </c>
      <c r="L10" s="271">
        <f t="shared" ref="L10:L15" si="4">K10/$O10*100</f>
        <v>12.326062933836861</v>
      </c>
      <c r="M10" s="270">
        <v>3650</v>
      </c>
      <c r="N10" s="271">
        <f t="shared" ref="N10:N15" si="5">M10/$O10*100</f>
        <v>0.97898271626130529</v>
      </c>
      <c r="O10" s="270">
        <f t="shared" ref="O10:P12" si="6">SUM(C10+E10+G10+I10+K10+M10)</f>
        <v>372836</v>
      </c>
      <c r="P10" s="272">
        <f t="shared" si="6"/>
        <v>99.999999999999986</v>
      </c>
    </row>
    <row r="11" spans="2:16" ht="15">
      <c r="B11" s="273" t="s">
        <v>67</v>
      </c>
      <c r="C11" s="274">
        <v>64591</v>
      </c>
      <c r="D11" s="271">
        <f t="shared" si="0"/>
        <v>18.048077164883495</v>
      </c>
      <c r="E11" s="274">
        <v>138390</v>
      </c>
      <c r="F11" s="271">
        <f t="shared" si="1"/>
        <v>38.669062235423304</v>
      </c>
      <c r="G11" s="274">
        <v>94121</v>
      </c>
      <c r="H11" s="271">
        <f t="shared" si="2"/>
        <v>26.299377170751338</v>
      </c>
      <c r="I11" s="274">
        <v>22562</v>
      </c>
      <c r="J11" s="271">
        <f t="shared" si="3"/>
        <v>6.304294979085344</v>
      </c>
      <c r="K11" s="274">
        <v>35202</v>
      </c>
      <c r="L11" s="271">
        <f t="shared" si="4"/>
        <v>9.836175509873339</v>
      </c>
      <c r="M11" s="274">
        <v>3017</v>
      </c>
      <c r="N11" s="271">
        <f t="shared" si="5"/>
        <v>0.84301293998317894</v>
      </c>
      <c r="O11" s="270">
        <f t="shared" si="6"/>
        <v>357883</v>
      </c>
      <c r="P11" s="272">
        <f t="shared" si="6"/>
        <v>100</v>
      </c>
    </row>
    <row r="12" spans="2:16" ht="15">
      <c r="B12" s="273" t="s">
        <v>68</v>
      </c>
      <c r="C12" s="274">
        <v>65914</v>
      </c>
      <c r="D12" s="271">
        <f t="shared" si="0"/>
        <v>16.482332142223065</v>
      </c>
      <c r="E12" s="270">
        <v>162995</v>
      </c>
      <c r="F12" s="271">
        <f t="shared" si="1"/>
        <v>40.758226287611869</v>
      </c>
      <c r="G12" s="270">
        <v>100726</v>
      </c>
      <c r="H12" s="271">
        <f t="shared" si="2"/>
        <v>25.187356060284017</v>
      </c>
      <c r="I12" s="270">
        <v>19688</v>
      </c>
      <c r="J12" s="271">
        <f t="shared" si="3"/>
        <v>4.9231446311267373</v>
      </c>
      <c r="K12" s="270">
        <v>47349</v>
      </c>
      <c r="L12" s="271">
        <f t="shared" si="4"/>
        <v>11.840002800651153</v>
      </c>
      <c r="M12" s="270">
        <v>3235</v>
      </c>
      <c r="N12" s="271">
        <f t="shared" si="5"/>
        <v>0.80893807810315899</v>
      </c>
      <c r="O12" s="270">
        <f t="shared" si="6"/>
        <v>399907</v>
      </c>
      <c r="P12" s="272">
        <f t="shared" si="6"/>
        <v>99.999999999999986</v>
      </c>
    </row>
    <row r="13" spans="2:16" ht="15">
      <c r="B13" s="273" t="s">
        <v>69</v>
      </c>
      <c r="C13" s="274">
        <v>70577</v>
      </c>
      <c r="D13" s="271">
        <f t="shared" si="0"/>
        <v>17.763934508752723</v>
      </c>
      <c r="E13" s="270">
        <v>161463</v>
      </c>
      <c r="F13" s="271">
        <f t="shared" si="1"/>
        <v>40.639559028957599</v>
      </c>
      <c r="G13" s="270">
        <v>79930</v>
      </c>
      <c r="H13" s="271">
        <f t="shared" si="2"/>
        <v>20.118045330413661</v>
      </c>
      <c r="I13" s="270">
        <v>22668</v>
      </c>
      <c r="J13" s="271">
        <f t="shared" si="3"/>
        <v>5.705440404726847</v>
      </c>
      <c r="K13" s="270">
        <v>59055</v>
      </c>
      <c r="L13" s="271">
        <f t="shared" si="4"/>
        <v>14.86389549590365</v>
      </c>
      <c r="M13" s="270">
        <v>3612</v>
      </c>
      <c r="N13" s="271">
        <f t="shared" si="5"/>
        <v>0.9091252312455167</v>
      </c>
      <c r="O13" s="270">
        <f t="shared" ref="O13" si="7">SUM(C13+E13+G13+I13+K13+M13)</f>
        <v>397305</v>
      </c>
      <c r="P13" s="272">
        <f t="shared" ref="P13" si="8">SUM(D13+F13+H13+J13+L13+N13)</f>
        <v>99.999999999999986</v>
      </c>
    </row>
    <row r="14" spans="2:16" ht="15">
      <c r="B14" s="273" t="s">
        <v>70</v>
      </c>
      <c r="C14" s="274">
        <v>82553</v>
      </c>
      <c r="D14" s="271">
        <f t="shared" si="0"/>
        <v>18.680149978842756</v>
      </c>
      <c r="E14" s="270">
        <v>167599</v>
      </c>
      <c r="F14" s="271">
        <f t="shared" si="1"/>
        <v>37.924417723208933</v>
      </c>
      <c r="G14" s="270">
        <v>50596</v>
      </c>
      <c r="H14" s="271">
        <f t="shared" si="2"/>
        <v>11.448897899888896</v>
      </c>
      <c r="I14" s="270">
        <v>37314</v>
      </c>
      <c r="J14" s="271">
        <f t="shared" si="3"/>
        <v>8.4434377467873798</v>
      </c>
      <c r="K14" s="270">
        <v>96401</v>
      </c>
      <c r="L14" s="271">
        <f t="shared" si="4"/>
        <v>21.813685003699689</v>
      </c>
      <c r="M14" s="270">
        <v>7466</v>
      </c>
      <c r="N14" s="271">
        <f t="shared" si="5"/>
        <v>1.6894116475723475</v>
      </c>
      <c r="O14" s="270">
        <f t="shared" ref="O14" si="9">SUM(C14+E14+G14+I14+K14+M14)</f>
        <v>441929</v>
      </c>
      <c r="P14" s="272">
        <f t="shared" ref="P14" si="10">SUM(D14+F14+H14+J14+L14+N14)</f>
        <v>100</v>
      </c>
    </row>
    <row r="15" spans="2:16" ht="15">
      <c r="B15" s="273" t="s">
        <v>71</v>
      </c>
      <c r="C15" s="274">
        <v>78682</v>
      </c>
      <c r="D15" s="271">
        <f t="shared" si="0"/>
        <v>19.358870580825165</v>
      </c>
      <c r="E15" s="270">
        <v>180943</v>
      </c>
      <c r="F15" s="271">
        <f t="shared" si="1"/>
        <v>44.519103727742667</v>
      </c>
      <c r="G15" s="270">
        <v>36442</v>
      </c>
      <c r="H15" s="271">
        <f t="shared" si="2"/>
        <v>8.9661671247099815</v>
      </c>
      <c r="I15" s="270">
        <v>26506</v>
      </c>
      <c r="J15" s="271">
        <f t="shared" si="3"/>
        <v>6.521519834464705</v>
      </c>
      <c r="K15" s="270">
        <v>78566</v>
      </c>
      <c r="L15" s="271">
        <f t="shared" si="4"/>
        <v>19.330330012621822</v>
      </c>
      <c r="M15" s="270">
        <v>5300</v>
      </c>
      <c r="N15" s="271">
        <f t="shared" si="5"/>
        <v>1.3040087196356649</v>
      </c>
      <c r="O15" s="270">
        <f t="shared" ref="O15" si="11">SUM(C15+E15+G15+I15+K15+M15)</f>
        <v>406439</v>
      </c>
      <c r="P15" s="272">
        <f t="shared" ref="P15" si="12">SUM(D15+F15+H15+J15+L15+N15)</f>
        <v>100.00000000000001</v>
      </c>
    </row>
    <row r="16" spans="2:16" ht="15">
      <c r="B16" s="273" t="s">
        <v>72</v>
      </c>
      <c r="C16" s="274"/>
      <c r="D16" s="275"/>
      <c r="E16" s="274"/>
      <c r="F16" s="275"/>
      <c r="G16" s="274"/>
      <c r="H16" s="275"/>
      <c r="I16" s="274"/>
      <c r="J16" s="275"/>
      <c r="K16" s="274"/>
      <c r="L16" s="275"/>
      <c r="M16" s="274"/>
      <c r="N16" s="275"/>
      <c r="O16" s="274"/>
      <c r="P16" s="276"/>
    </row>
    <row r="17" spans="2:16" ht="15">
      <c r="B17" s="273" t="s">
        <v>52</v>
      </c>
      <c r="C17" s="274"/>
      <c r="D17" s="275"/>
      <c r="E17" s="274"/>
      <c r="F17" s="275"/>
      <c r="G17" s="274"/>
      <c r="H17" s="275"/>
      <c r="I17" s="274"/>
      <c r="J17" s="275"/>
      <c r="K17" s="274"/>
      <c r="L17" s="275"/>
      <c r="M17" s="274"/>
      <c r="N17" s="275"/>
      <c r="O17" s="274"/>
      <c r="P17" s="276"/>
    </row>
    <row r="18" spans="2:16" ht="15">
      <c r="B18" s="273" t="s">
        <v>53</v>
      </c>
      <c r="C18" s="274"/>
      <c r="D18" s="275"/>
      <c r="E18" s="274"/>
      <c r="F18" s="275"/>
      <c r="G18" s="274"/>
      <c r="H18" s="275"/>
      <c r="I18" s="274"/>
      <c r="J18" s="275"/>
      <c r="K18" s="274"/>
      <c r="L18" s="275"/>
      <c r="M18" s="274"/>
      <c r="N18" s="275"/>
      <c r="O18" s="274"/>
      <c r="P18" s="276"/>
    </row>
    <row r="19" spans="2:16" ht="15">
      <c r="B19" s="273" t="s">
        <v>44</v>
      </c>
      <c r="C19" s="274"/>
      <c r="D19" s="275"/>
      <c r="E19" s="274"/>
      <c r="F19" s="275"/>
      <c r="G19" s="274"/>
      <c r="H19" s="275"/>
      <c r="I19" s="274"/>
      <c r="J19" s="275"/>
      <c r="K19" s="274"/>
      <c r="L19" s="275"/>
      <c r="M19" s="274"/>
      <c r="N19" s="275"/>
      <c r="O19" s="274"/>
      <c r="P19" s="276"/>
    </row>
    <row r="20" spans="2:16" ht="15">
      <c r="B20" s="273" t="s">
        <v>45</v>
      </c>
      <c r="C20" s="274"/>
      <c r="D20" s="275"/>
      <c r="E20" s="274"/>
      <c r="F20" s="275"/>
      <c r="G20" s="274"/>
      <c r="H20" s="275"/>
      <c r="I20" s="274"/>
      <c r="J20" s="275"/>
      <c r="K20" s="274"/>
      <c r="L20" s="275"/>
      <c r="M20" s="274"/>
      <c r="N20" s="275"/>
      <c r="O20" s="274"/>
      <c r="P20" s="276"/>
    </row>
    <row r="21" spans="2:16" ht="15">
      <c r="B21" s="277" t="s">
        <v>51</v>
      </c>
      <c r="C21" s="278"/>
      <c r="D21" s="279"/>
      <c r="E21" s="278"/>
      <c r="F21" s="279"/>
      <c r="G21" s="278"/>
      <c r="H21" s="279"/>
      <c r="I21" s="278"/>
      <c r="J21" s="279"/>
      <c r="K21" s="278"/>
      <c r="L21" s="279"/>
      <c r="M21" s="280"/>
      <c r="N21" s="279"/>
      <c r="O21" s="278"/>
      <c r="P21" s="281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55" t="s">
        <v>125</v>
      </c>
      <c r="C23" s="501"/>
      <c r="D23" s="501"/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82" t="s">
        <v>126</v>
      </c>
      <c r="C25" s="432">
        <f>SUM(C10:C11)</f>
        <v>135398</v>
      </c>
      <c r="D25" s="271">
        <f>C25/$O25*100</f>
        <v>18.529421022308163</v>
      </c>
      <c r="E25" s="432">
        <f>SUM(E10:E11)</f>
        <v>269944</v>
      </c>
      <c r="F25" s="271">
        <f>E25/$O25*100</f>
        <v>36.942244556388978</v>
      </c>
      <c r="G25" s="432">
        <f>SUM(G10:G11)</f>
        <v>187712</v>
      </c>
      <c r="H25" s="271">
        <f>G25/$O25*100</f>
        <v>25.688671021281777</v>
      </c>
      <c r="I25" s="432">
        <f>SUM(I10:I11)</f>
        <v>49840</v>
      </c>
      <c r="J25" s="271">
        <f>I25/$O25*100</f>
        <v>6.82067935827589</v>
      </c>
      <c r="K25" s="432">
        <f>SUM(K10:K11)</f>
        <v>81158</v>
      </c>
      <c r="L25" s="271">
        <f>K25/$O25*100</f>
        <v>11.106595011214981</v>
      </c>
      <c r="M25" s="432">
        <f>SUM(M10:M11)</f>
        <v>6667</v>
      </c>
      <c r="N25" s="271">
        <f>M25/$O25*100</f>
        <v>0.91238903053020382</v>
      </c>
      <c r="O25" s="270">
        <f t="shared" ref="O25:P27" si="13">SUM(C25+E25+G25+I25+K25+M25)</f>
        <v>730719</v>
      </c>
      <c r="P25" s="272">
        <f t="shared" si="13"/>
        <v>100</v>
      </c>
    </row>
    <row r="26" spans="2:16" ht="15">
      <c r="B26" s="282" t="s">
        <v>127</v>
      </c>
      <c r="C26" s="432">
        <f>SUM(C10:C12)</f>
        <v>201312</v>
      </c>
      <c r="D26" s="271">
        <f>C26/$O26*100</f>
        <v>17.80535738608523</v>
      </c>
      <c r="E26" s="432">
        <f>SUM(E10:E12)</f>
        <v>432939</v>
      </c>
      <c r="F26" s="271">
        <f>E26/$O26*100</f>
        <v>38.291972765529891</v>
      </c>
      <c r="G26" s="432">
        <f>SUM(G10:G12)</f>
        <v>288438</v>
      </c>
      <c r="H26" s="271">
        <f>G26/$O26*100</f>
        <v>25.511353887138625</v>
      </c>
      <c r="I26" s="432">
        <f>SUM(I10:I12)</f>
        <v>69528</v>
      </c>
      <c r="J26" s="271">
        <f>I26/$O26*100</f>
        <v>6.1495136322709723</v>
      </c>
      <c r="K26" s="432">
        <f>SUM(K10:K12)</f>
        <v>128507</v>
      </c>
      <c r="L26" s="271">
        <f>K26/$O26*100</f>
        <v>11.366004319730839</v>
      </c>
      <c r="M26" s="432">
        <f>SUM(M10:M12)</f>
        <v>9902</v>
      </c>
      <c r="N26" s="271">
        <f>M26/$O26*100</f>
        <v>0.87579800924443629</v>
      </c>
      <c r="O26" s="270">
        <f t="shared" si="13"/>
        <v>1130626</v>
      </c>
      <c r="P26" s="272">
        <f t="shared" si="13"/>
        <v>99.999999999999986</v>
      </c>
    </row>
    <row r="27" spans="2:16" ht="15">
      <c r="B27" s="282" t="s">
        <v>128</v>
      </c>
      <c r="C27" s="432">
        <f>SUM(C10:C13)</f>
        <v>271889</v>
      </c>
      <c r="D27" s="271">
        <f>C27/$O27*100</f>
        <v>17.794586273856609</v>
      </c>
      <c r="E27" s="432">
        <f>SUM(E10:E13)</f>
        <v>594402</v>
      </c>
      <c r="F27" s="271">
        <f>E27/$O27*100</f>
        <v>38.902411169090747</v>
      </c>
      <c r="G27" s="432">
        <f>SUM(G10:G13)</f>
        <v>368368</v>
      </c>
      <c r="H27" s="271">
        <f>G27/$O27*100</f>
        <v>24.108942092280344</v>
      </c>
      <c r="I27" s="432">
        <f>SUM(I10:I13)</f>
        <v>92196</v>
      </c>
      <c r="J27" s="271">
        <f>I27/$O27*100</f>
        <v>6.0340421131582511</v>
      </c>
      <c r="K27" s="432">
        <f>SUM(K10:K13)</f>
        <v>187562</v>
      </c>
      <c r="L27" s="271">
        <f>K27/$O27*100</f>
        <v>12.275554328042301</v>
      </c>
      <c r="M27" s="432">
        <f>SUM(M10:M13)</f>
        <v>13514</v>
      </c>
      <c r="N27" s="271">
        <f>M27/$O27*100</f>
        <v>0.88446402357174503</v>
      </c>
      <c r="O27" s="270">
        <f t="shared" si="13"/>
        <v>1527931</v>
      </c>
      <c r="P27" s="272">
        <f t="shared" si="13"/>
        <v>100.00000000000001</v>
      </c>
    </row>
    <row r="28" spans="2:16" ht="15">
      <c r="B28" s="282" t="s">
        <v>129</v>
      </c>
      <c r="C28" s="432">
        <f>SUM(C10:C14)</f>
        <v>354442</v>
      </c>
      <c r="D28" s="271">
        <f>C28/$O28*100</f>
        <v>17.993258404150549</v>
      </c>
      <c r="E28" s="432">
        <f>SUM(E10:E14)</f>
        <v>762001</v>
      </c>
      <c r="F28" s="271">
        <f>E28/$O28*100</f>
        <v>38.683002852994633</v>
      </c>
      <c r="G28" s="432">
        <f>SUM(G10:G14)</f>
        <v>418964</v>
      </c>
      <c r="H28" s="271">
        <f>G28/$O28*100</f>
        <v>21.268719604438893</v>
      </c>
      <c r="I28" s="432">
        <f>SUM(I10:I14)</f>
        <v>129510</v>
      </c>
      <c r="J28" s="271">
        <f>I28/$O28*100</f>
        <v>6.5745789040845546</v>
      </c>
      <c r="K28" s="432">
        <f>SUM(K10:K14)</f>
        <v>283963</v>
      </c>
      <c r="L28" s="271">
        <f>K28/$O28*100</f>
        <v>14.415389926187647</v>
      </c>
      <c r="M28" s="432">
        <f>SUM(M10:M14)</f>
        <v>20980</v>
      </c>
      <c r="N28" s="271">
        <f>M28/$O28*100</f>
        <v>1.0650503081437259</v>
      </c>
      <c r="O28" s="270">
        <f>SUM(C28+E28+G28+I28+K28+M28)</f>
        <v>1969860</v>
      </c>
      <c r="P28" s="272">
        <f t="shared" ref="P28" si="14">SUM(D28+F28+H28+J28+L28+N28)</f>
        <v>100</v>
      </c>
    </row>
    <row r="29" spans="2:16" ht="15">
      <c r="B29" s="282" t="s">
        <v>130</v>
      </c>
      <c r="C29" s="432">
        <f>SUM(C10:C15)</f>
        <v>433124</v>
      </c>
      <c r="D29" s="271">
        <f>C29/$O29*100</f>
        <v>18.226830882813989</v>
      </c>
      <c r="E29" s="432">
        <f>SUM(E10:E15)</f>
        <v>942944</v>
      </c>
      <c r="F29" s="271">
        <f>E29/$O29*100</f>
        <v>39.681201734293538</v>
      </c>
      <c r="G29" s="432">
        <f>SUM(G10:G15)</f>
        <v>455406</v>
      </c>
      <c r="H29" s="271">
        <f>G29/$O29*100</f>
        <v>19.164507496741781</v>
      </c>
      <c r="I29" s="432">
        <f>SUM(I10:I15)</f>
        <v>156016</v>
      </c>
      <c r="J29" s="271">
        <f>I29/$O29*100</f>
        <v>6.5655037518426758</v>
      </c>
      <c r="K29" s="432">
        <f>SUM(K10:K15)</f>
        <v>362529</v>
      </c>
      <c r="L29" s="271">
        <f>K29/$O29*100</f>
        <v>15.256034699337079</v>
      </c>
      <c r="M29" s="432">
        <f>SUM(M10:M15)</f>
        <v>26280</v>
      </c>
      <c r="N29" s="271">
        <f>M29/$O29*100</f>
        <v>1.1059214349709359</v>
      </c>
      <c r="O29" s="270">
        <f>SUM(C29+E29+G29+I29+K29+M29)</f>
        <v>2376299</v>
      </c>
      <c r="P29" s="272">
        <f>SUM(D29+F29+H29+J29+L29+N29)</f>
        <v>99.999999999999986</v>
      </c>
    </row>
    <row r="30" spans="2:16" ht="15">
      <c r="B30" s="282" t="s">
        <v>131</v>
      </c>
      <c r="C30" s="162"/>
      <c r="D30" s="163"/>
      <c r="E30" s="162"/>
      <c r="F30" s="163"/>
      <c r="G30" s="162"/>
      <c r="H30" s="163"/>
      <c r="I30" s="162"/>
      <c r="J30" s="163"/>
      <c r="K30" s="162"/>
      <c r="L30" s="163"/>
      <c r="M30" s="162"/>
      <c r="N30" s="163"/>
      <c r="O30" s="162"/>
      <c r="P30" s="153"/>
    </row>
    <row r="31" spans="2:16" ht="15">
      <c r="B31" s="282" t="s">
        <v>132</v>
      </c>
      <c r="C31" s="162"/>
      <c r="D31" s="163"/>
      <c r="E31" s="162"/>
      <c r="F31" s="163"/>
      <c r="G31" s="162"/>
      <c r="H31" s="163"/>
      <c r="I31" s="162"/>
      <c r="J31" s="163"/>
      <c r="K31" s="162"/>
      <c r="L31" s="163"/>
      <c r="M31" s="162"/>
      <c r="N31" s="163"/>
      <c r="O31" s="162"/>
      <c r="P31" s="153"/>
    </row>
    <row r="32" spans="2:16" ht="15">
      <c r="B32" s="282" t="s">
        <v>137</v>
      </c>
      <c r="C32" s="162"/>
      <c r="D32" s="163"/>
      <c r="E32" s="162"/>
      <c r="F32" s="163"/>
      <c r="G32" s="162"/>
      <c r="H32" s="163"/>
      <c r="I32" s="162"/>
      <c r="J32" s="163"/>
      <c r="K32" s="162"/>
      <c r="L32" s="163"/>
      <c r="M32" s="162"/>
      <c r="N32" s="163"/>
      <c r="O32" s="162"/>
      <c r="P32" s="153"/>
    </row>
    <row r="33" spans="2:16" ht="15">
      <c r="B33" s="282" t="s">
        <v>134</v>
      </c>
      <c r="C33" s="162"/>
      <c r="D33" s="163"/>
      <c r="E33" s="162"/>
      <c r="F33" s="163"/>
      <c r="G33" s="162"/>
      <c r="H33" s="163"/>
      <c r="I33" s="162"/>
      <c r="J33" s="163"/>
      <c r="K33" s="162"/>
      <c r="L33" s="163"/>
      <c r="M33" s="162"/>
      <c r="N33" s="163"/>
      <c r="O33" s="162"/>
      <c r="P33" s="153"/>
    </row>
    <row r="34" spans="2:16" ht="15">
      <c r="B34" s="282" t="s">
        <v>135</v>
      </c>
      <c r="C34" s="162"/>
      <c r="D34" s="163"/>
      <c r="E34" s="162"/>
      <c r="F34" s="163"/>
      <c r="G34" s="162"/>
      <c r="H34" s="163"/>
      <c r="I34" s="162"/>
      <c r="J34" s="163"/>
      <c r="K34" s="162"/>
      <c r="L34" s="163"/>
      <c r="M34" s="162"/>
      <c r="N34" s="163"/>
      <c r="O34" s="162"/>
      <c r="P34" s="153"/>
    </row>
    <row r="35" spans="2:16" ht="15">
      <c r="B35" s="282" t="s">
        <v>136</v>
      </c>
      <c r="C35" s="162"/>
      <c r="D35" s="163"/>
      <c r="E35" s="162"/>
      <c r="F35" s="163"/>
      <c r="G35" s="162"/>
      <c r="H35" s="163"/>
      <c r="I35" s="162"/>
      <c r="J35" s="163"/>
      <c r="K35" s="162"/>
      <c r="L35" s="163"/>
      <c r="M35" s="162"/>
      <c r="N35" s="163"/>
      <c r="O35" s="162"/>
      <c r="P35" s="153"/>
    </row>
    <row r="36" spans="2:16">
      <c r="B36" s="161" t="s">
        <v>136</v>
      </c>
      <c r="C36" s="162"/>
      <c r="D36" s="163"/>
      <c r="E36" s="162"/>
      <c r="F36" s="163"/>
      <c r="G36" s="162"/>
      <c r="H36" s="163"/>
      <c r="I36" s="162"/>
      <c r="J36" s="163"/>
      <c r="K36" s="162"/>
      <c r="L36" s="163"/>
      <c r="M36" s="162"/>
      <c r="N36" s="163"/>
      <c r="O36" s="162"/>
      <c r="P36" s="153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topLeftCell="A25" workbookViewId="0">
      <selection activeCell="O52" sqref="O52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381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workbookViewId="0">
      <selection activeCell="Q26" sqref="Q26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65" t="s">
        <v>274</v>
      </c>
    </row>
    <row r="3" spans="1:14" ht="21">
      <c r="I3" s="165" t="s">
        <v>275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65" t="s">
        <v>414</v>
      </c>
    </row>
    <row r="6" spans="1:14">
      <c r="B6" s="5"/>
      <c r="C6" s="5"/>
      <c r="D6" s="5"/>
      <c r="E6" s="5"/>
      <c r="F6" s="5"/>
    </row>
    <row r="7" spans="1:14" ht="15">
      <c r="A7" s="5"/>
      <c r="B7" s="454" t="s">
        <v>32</v>
      </c>
      <c r="C7" s="497" t="s">
        <v>416</v>
      </c>
      <c r="D7" s="497"/>
      <c r="E7" s="497" t="s">
        <v>415</v>
      </c>
      <c r="F7" s="497"/>
      <c r="G7" s="5"/>
    </row>
    <row r="8" spans="1:14" ht="15">
      <c r="B8" s="509"/>
      <c r="C8" s="312" t="s">
        <v>55</v>
      </c>
      <c r="D8" s="312" t="s">
        <v>33</v>
      </c>
      <c r="E8" s="312" t="s">
        <v>55</v>
      </c>
      <c r="F8" s="312" t="s">
        <v>33</v>
      </c>
      <c r="G8" s="5"/>
    </row>
    <row r="9" spans="1:14">
      <c r="B9" s="164" t="s">
        <v>19</v>
      </c>
      <c r="C9" s="159">
        <f>SUM('COMPARATIVO PAISES JUNIO'!C30)</f>
        <v>8927</v>
      </c>
      <c r="D9" s="160">
        <f t="shared" ref="D9:D35" si="0">C9/$C$36</f>
        <v>0.10456834953730819</v>
      </c>
      <c r="E9" s="159">
        <f>SUM('COMPARATIVO PAISES JUNIO'!E30)</f>
        <v>8464</v>
      </c>
      <c r="F9" s="160">
        <f t="shared" ref="F9:F35" si="1">E9/$E$36</f>
        <v>0.10757225286596681</v>
      </c>
      <c r="G9" s="5"/>
    </row>
    <row r="10" spans="1:14">
      <c r="B10" s="164" t="s">
        <v>20</v>
      </c>
      <c r="C10" s="159">
        <f>SUM('COMPARATIVO PAISES JUNIO'!C31)</f>
        <v>328</v>
      </c>
      <c r="D10" s="160">
        <f t="shared" si="0"/>
        <v>3.8420990980438095E-3</v>
      </c>
      <c r="E10" s="159">
        <f>SUM('COMPARATIVO PAISES JUNIO'!E31)</f>
        <v>379</v>
      </c>
      <c r="F10" s="160">
        <f t="shared" si="1"/>
        <v>4.8168577311202051E-3</v>
      </c>
    </row>
    <row r="11" spans="1:14">
      <c r="B11" s="164" t="s">
        <v>147</v>
      </c>
      <c r="C11" s="159">
        <f>SUM('COMPARATIVO PAISES JUNIO'!C32)</f>
        <v>1311</v>
      </c>
      <c r="D11" s="160">
        <f t="shared" si="0"/>
        <v>1.5356682675412908E-2</v>
      </c>
      <c r="E11" s="159">
        <f>SUM('COMPARATIVO PAISES JUNIO'!E32)</f>
        <v>1113</v>
      </c>
      <c r="F11" s="160">
        <f t="shared" si="1"/>
        <v>1.4145547901680182E-2</v>
      </c>
    </row>
    <row r="12" spans="1:14">
      <c r="B12" s="164" t="s">
        <v>80</v>
      </c>
      <c r="C12" s="159">
        <f>SUM('COMPARATIVO PAISES JUNIO'!C33)</f>
        <v>18</v>
      </c>
      <c r="D12" s="160">
        <f t="shared" si="0"/>
        <v>2.1084690172191637E-4</v>
      </c>
      <c r="E12" s="159">
        <f>SUM('COMPARATIVO PAISES JUNIO'!E33)</f>
        <v>11</v>
      </c>
      <c r="F12" s="160">
        <f t="shared" si="1"/>
        <v>1.3980325868686612E-4</v>
      </c>
    </row>
    <row r="13" spans="1:14">
      <c r="B13" s="164" t="s">
        <v>21</v>
      </c>
      <c r="C13" s="159">
        <f>SUM('COMPARATIVO PAISES JUNIO'!C34)</f>
        <v>14</v>
      </c>
      <c r="D13" s="160">
        <f t="shared" si="0"/>
        <v>1.6399203467260161E-4</v>
      </c>
      <c r="E13" s="159">
        <f>SUM('COMPARATIVO PAISES JUNIO'!E34)</f>
        <v>22</v>
      </c>
      <c r="F13" s="160">
        <f t="shared" si="1"/>
        <v>2.7960651737373224E-4</v>
      </c>
    </row>
    <row r="14" spans="1:14">
      <c r="B14" s="164" t="s">
        <v>22</v>
      </c>
      <c r="C14" s="159">
        <f>SUM('COMPARATIVO PAISES JUNIO'!C35)</f>
        <v>20683</v>
      </c>
      <c r="D14" s="160">
        <f t="shared" si="0"/>
        <v>0.24227480379524424</v>
      </c>
      <c r="E14" s="159">
        <f>SUM('COMPARATIVO PAISES JUNIO'!E35)</f>
        <v>15115</v>
      </c>
      <c r="F14" s="160">
        <f t="shared" si="1"/>
        <v>0.19210238682290739</v>
      </c>
    </row>
    <row r="15" spans="1:14">
      <c r="B15" s="164" t="s">
        <v>23</v>
      </c>
      <c r="C15" s="159">
        <f>SUM('COMPARATIVO PAISES JUNIO'!C36)</f>
        <v>33</v>
      </c>
      <c r="D15" s="160">
        <f t="shared" si="0"/>
        <v>3.8655265315684666E-4</v>
      </c>
      <c r="E15" s="159">
        <f>SUM('COMPARATIVO PAISES JUNIO'!E36)</f>
        <v>12</v>
      </c>
      <c r="F15" s="160">
        <f t="shared" si="1"/>
        <v>1.5251264584021759E-4</v>
      </c>
    </row>
    <row r="16" spans="1:14">
      <c r="B16" s="164" t="s">
        <v>24</v>
      </c>
      <c r="C16" s="159">
        <f>SUM('COMPARATIVO PAISES JUNIO'!C37)</f>
        <v>4224</v>
      </c>
      <c r="D16" s="160">
        <f t="shared" si="0"/>
        <v>4.9478739604076373E-2</v>
      </c>
      <c r="E16" s="159">
        <f>SUM('COMPARATIVO PAISES JUNIO'!E37)</f>
        <v>3904</v>
      </c>
      <c r="F16" s="160">
        <f t="shared" si="1"/>
        <v>4.9617447446684122E-2</v>
      </c>
    </row>
    <row r="17" spans="2:6">
      <c r="B17" s="164" t="s">
        <v>25</v>
      </c>
      <c r="C17" s="159">
        <f>SUM('COMPARATIVO PAISES JUNIO'!C38)</f>
        <v>31029</v>
      </c>
      <c r="D17" s="160">
        <f t="shared" si="0"/>
        <v>0.36346491741829684</v>
      </c>
      <c r="E17" s="159">
        <f>SUM('COMPARATIVO PAISES JUNIO'!E38)</f>
        <v>33179</v>
      </c>
      <c r="F17" s="160">
        <f t="shared" si="1"/>
        <v>0.4216847563610483</v>
      </c>
    </row>
    <row r="18" spans="2:6">
      <c r="B18" s="164" t="s">
        <v>56</v>
      </c>
      <c r="C18" s="159">
        <f>SUM('COMPARATIVO PAISES JUNIO'!C39)</f>
        <v>39</v>
      </c>
      <c r="D18" s="160">
        <f t="shared" si="0"/>
        <v>4.568349537308188E-4</v>
      </c>
      <c r="E18" s="159">
        <f>SUM('COMPARATIVO PAISES JUNIO'!E39)</f>
        <v>11</v>
      </c>
      <c r="F18" s="160">
        <f t="shared" si="1"/>
        <v>1.3980325868686612E-4</v>
      </c>
    </row>
    <row r="19" spans="2:6">
      <c r="B19" s="164" t="s">
        <v>26</v>
      </c>
      <c r="C19" s="159">
        <f>SUM('COMPARATIVO PAISES JUNIO'!C40)</f>
        <v>3753</v>
      </c>
      <c r="D19" s="160">
        <f t="shared" si="0"/>
        <v>4.3961579009019564E-2</v>
      </c>
      <c r="E19" s="159">
        <f>SUM('COMPARATIVO PAISES JUNIO'!E40)</f>
        <v>3896</v>
      </c>
      <c r="F19" s="160">
        <f t="shared" si="1"/>
        <v>4.951577234945731E-2</v>
      </c>
    </row>
    <row r="20" spans="2:6">
      <c r="B20" s="164" t="s">
        <v>90</v>
      </c>
      <c r="C20" s="159">
        <f>SUM('COMPARATIVO PAISES JUNIO'!C41)</f>
        <v>7</v>
      </c>
      <c r="D20" s="160">
        <f t="shared" si="0"/>
        <v>8.1996017336300803E-5</v>
      </c>
      <c r="E20" s="159">
        <f>SUM('COMPARATIVO PAISES JUNIO'!E41)</f>
        <v>29</v>
      </c>
      <c r="F20" s="160">
        <f t="shared" si="1"/>
        <v>3.6857222744719249E-4</v>
      </c>
    </row>
    <row r="21" spans="2:6">
      <c r="B21" s="164" t="s">
        <v>43</v>
      </c>
      <c r="C21" s="159">
        <f>SUM('COMPARATIVO PAISES JUNIO'!C42)</f>
        <v>303</v>
      </c>
      <c r="D21" s="160">
        <f t="shared" si="0"/>
        <v>3.5492561789855922E-3</v>
      </c>
      <c r="E21" s="159">
        <f>SUM('COMPARATIVO PAISES JUNIO'!E42)</f>
        <v>186</v>
      </c>
      <c r="F21" s="160">
        <f t="shared" si="1"/>
        <v>2.3639460105233726E-3</v>
      </c>
    </row>
    <row r="22" spans="2:6">
      <c r="B22" s="164" t="s">
        <v>95</v>
      </c>
      <c r="C22" s="159">
        <f>SUM('COMPARATIVO PAISES JUNIO'!C43)</f>
        <v>29</v>
      </c>
      <c r="D22" s="160">
        <f t="shared" si="0"/>
        <v>3.396977861075319E-4</v>
      </c>
      <c r="E22" s="159">
        <f>SUM('COMPARATIVO PAISES JUNIO'!E43)</f>
        <v>18</v>
      </c>
      <c r="F22" s="160">
        <f t="shared" si="1"/>
        <v>2.2876896876032637E-4</v>
      </c>
    </row>
    <row r="23" spans="2:6">
      <c r="B23" s="164" t="s">
        <v>27</v>
      </c>
      <c r="C23" s="159">
        <f>SUM('COMPARATIVO PAISES JUNIO'!C44)</f>
        <v>8979</v>
      </c>
      <c r="D23" s="160">
        <f t="shared" si="0"/>
        <v>0.10517746280894928</v>
      </c>
      <c r="E23" s="159">
        <f>SUM('COMPARATIVO PAISES JUNIO'!E44)</f>
        <v>9068</v>
      </c>
      <c r="F23" s="160">
        <f t="shared" si="1"/>
        <v>0.11524872270659109</v>
      </c>
    </row>
    <row r="24" spans="2:6">
      <c r="B24" s="164" t="s">
        <v>57</v>
      </c>
      <c r="C24" s="159">
        <f>SUM('COMPARATIVO PAISES JUNIO'!C45)</f>
        <v>31</v>
      </c>
      <c r="D24" s="160">
        <f t="shared" si="0"/>
        <v>3.6312521963218928E-4</v>
      </c>
      <c r="E24" s="159">
        <f>SUM('COMPARATIVO PAISES JUNIO'!E45)</f>
        <v>15</v>
      </c>
      <c r="F24" s="160">
        <f t="shared" si="1"/>
        <v>1.9064080730027199E-4</v>
      </c>
    </row>
    <row r="25" spans="2:6">
      <c r="B25" s="164" t="s">
        <v>96</v>
      </c>
      <c r="C25" s="159">
        <f>SUM('COMPARATIVO PAISES JUNIO'!C46)</f>
        <v>20</v>
      </c>
      <c r="D25" s="160">
        <f t="shared" si="0"/>
        <v>2.3427433524657375E-4</v>
      </c>
      <c r="E25" s="159">
        <f>SUM('COMPARATIVO PAISES JUNIO'!E46)</f>
        <v>3</v>
      </c>
      <c r="F25" s="160">
        <f t="shared" si="1"/>
        <v>3.8128161460054397E-5</v>
      </c>
    </row>
    <row r="26" spans="2:6">
      <c r="B26" s="164" t="s">
        <v>28</v>
      </c>
      <c r="C26" s="159">
        <f>SUM('COMPARATIVO PAISES JUNIO'!C47)</f>
        <v>613</v>
      </c>
      <c r="D26" s="160">
        <f t="shared" si="0"/>
        <v>7.1805083753074851E-3</v>
      </c>
      <c r="E26" s="159">
        <f>SUM('COMPARATIVO PAISES JUNIO'!E47)</f>
        <v>510</v>
      </c>
      <c r="F26" s="160">
        <f t="shared" si="1"/>
        <v>6.4817874482092476E-3</v>
      </c>
    </row>
    <row r="27" spans="2:6">
      <c r="B27" s="164" t="s">
        <v>47</v>
      </c>
      <c r="C27" s="159">
        <f>SUM('COMPARATIVO PAISES JUNIO'!C48)</f>
        <v>281</v>
      </c>
      <c r="D27" s="160">
        <f t="shared" si="0"/>
        <v>3.2915544102143611E-3</v>
      </c>
      <c r="E27" s="159">
        <f>SUM('COMPARATIVO PAISES JUNIO'!E48)</f>
        <v>268</v>
      </c>
      <c r="F27" s="160">
        <f t="shared" si="1"/>
        <v>3.4061157570981927E-3</v>
      </c>
    </row>
    <row r="28" spans="2:6">
      <c r="B28" s="164" t="s">
        <v>29</v>
      </c>
      <c r="C28" s="159">
        <f>SUM('COMPARATIVO PAISES JUNIO'!C49)</f>
        <v>404</v>
      </c>
      <c r="D28" s="160">
        <f t="shared" si="0"/>
        <v>4.7323415719807893E-3</v>
      </c>
      <c r="E28" s="159">
        <f>SUM('COMPARATIVO PAISES JUNIO'!E49)</f>
        <v>996</v>
      </c>
      <c r="F28" s="160">
        <f t="shared" si="1"/>
        <v>1.265854960473806E-2</v>
      </c>
    </row>
    <row r="29" spans="2:6">
      <c r="B29" s="164" t="s">
        <v>46</v>
      </c>
      <c r="C29" s="159">
        <f>SUM('COMPARATIVO PAISES JUNIO'!C50)</f>
        <v>54</v>
      </c>
      <c r="D29" s="160">
        <f t="shared" si="0"/>
        <v>6.3254070516574905E-4</v>
      </c>
      <c r="E29" s="159">
        <f>SUM('COMPARATIVO PAISES JUNIO'!E50)</f>
        <v>116</v>
      </c>
      <c r="F29" s="160">
        <f t="shared" si="1"/>
        <v>1.47428890978877E-3</v>
      </c>
    </row>
    <row r="30" spans="2:6">
      <c r="B30" s="164" t="s">
        <v>104</v>
      </c>
      <c r="C30" s="159">
        <f>SUM('COMPARATIVO PAISES JUNIO'!C51)</f>
        <v>20</v>
      </c>
      <c r="D30" s="160">
        <f t="shared" si="0"/>
        <v>2.3427433524657375E-4</v>
      </c>
      <c r="E30" s="159">
        <f>SUM('COMPARATIVO PAISES JUNIO'!E51)</f>
        <v>30</v>
      </c>
      <c r="F30" s="160">
        <f t="shared" si="1"/>
        <v>3.8128161460054398E-4</v>
      </c>
    </row>
    <row r="31" spans="2:6">
      <c r="B31" s="164" t="s">
        <v>107</v>
      </c>
      <c r="C31" s="159">
        <f>SUM('COMPARATIVO PAISES JUNIO'!C52)</f>
        <v>2745</v>
      </c>
      <c r="D31" s="160">
        <f t="shared" si="0"/>
        <v>3.2154152512592245E-2</v>
      </c>
      <c r="E31" s="159">
        <f>SUM('COMPARATIVO PAISES JUNIO'!E52)</f>
        <v>285</v>
      </c>
      <c r="F31" s="160">
        <f t="shared" si="1"/>
        <v>3.6221753387051677E-3</v>
      </c>
    </row>
    <row r="32" spans="2:6">
      <c r="B32" s="164" t="s">
        <v>110</v>
      </c>
      <c r="C32" s="159">
        <f>SUM('COMPARATIVO PAISES JUNIO'!C53)</f>
        <v>26</v>
      </c>
      <c r="D32" s="160">
        <f t="shared" si="0"/>
        <v>3.0455663582054583E-4</v>
      </c>
      <c r="E32" s="159">
        <f>SUM('COMPARATIVO PAISES JUNIO'!E53)</f>
        <v>21</v>
      </c>
      <c r="F32" s="160">
        <f t="shared" si="1"/>
        <v>2.668971302203808E-4</v>
      </c>
    </row>
    <row r="33" spans="2:7">
      <c r="B33" s="164" t="s">
        <v>30</v>
      </c>
      <c r="C33" s="159">
        <f>SUM('COMPARATIVO PAISES JUNIO'!C54)</f>
        <v>186</v>
      </c>
      <c r="D33" s="160">
        <f t="shared" si="0"/>
        <v>2.1787513177931356E-3</v>
      </c>
      <c r="E33" s="159">
        <f>SUM('COMPARATIVO PAISES JUNIO'!E54)</f>
        <v>153</v>
      </c>
      <c r="F33" s="160">
        <f t="shared" si="1"/>
        <v>1.9445362344627742E-3</v>
      </c>
    </row>
    <row r="34" spans="2:7">
      <c r="B34" s="164" t="s">
        <v>31</v>
      </c>
      <c r="C34" s="159">
        <f>SUM('COMPARATIVO PAISES JUNIO'!C55)</f>
        <v>387</v>
      </c>
      <c r="D34" s="160">
        <f t="shared" si="0"/>
        <v>4.5332083870212019E-3</v>
      </c>
      <c r="E34" s="159">
        <f>SUM('COMPARATIVO PAISES JUNIO'!E55)</f>
        <v>311</v>
      </c>
      <c r="F34" s="160">
        <f t="shared" si="1"/>
        <v>3.9526194046923058E-3</v>
      </c>
    </row>
    <row r="35" spans="2:7">
      <c r="B35" s="164" t="s">
        <v>86</v>
      </c>
      <c r="C35" s="159">
        <f>SUM('COMPARATIVO PAISES JUNIO'!C56)</f>
        <v>926</v>
      </c>
      <c r="D35" s="160">
        <f t="shared" si="0"/>
        <v>1.0846901721916364E-2</v>
      </c>
      <c r="E35" s="159">
        <f>SUM('COMPARATIVO PAISES JUNIO'!E56)</f>
        <v>567</v>
      </c>
      <c r="F35" s="160">
        <f t="shared" si="1"/>
        <v>7.2062225159502807E-3</v>
      </c>
      <c r="G35" s="5"/>
    </row>
    <row r="36" spans="2:7">
      <c r="B36" s="374" t="s">
        <v>34</v>
      </c>
      <c r="C36" s="375">
        <f>SUM(C9:C35)</f>
        <v>85370</v>
      </c>
      <c r="D36" s="376">
        <f>SUM(D9:D35)</f>
        <v>1</v>
      </c>
      <c r="E36" s="375">
        <f>SUM(E9:E35)</f>
        <v>78682</v>
      </c>
      <c r="F36" s="376">
        <f>SUM(F9:F35)</f>
        <v>1.0000000000000002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workbookViewId="0">
      <selection activeCell="O22" sqref="O22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47" t="s">
        <v>274</v>
      </c>
    </row>
    <row r="3" spans="1:14" ht="18.75">
      <c r="I3" s="247" t="s">
        <v>275</v>
      </c>
      <c r="J3" s="30"/>
      <c r="K3" s="30"/>
      <c r="L3" s="30"/>
      <c r="M3" s="30"/>
      <c r="N3" s="30"/>
    </row>
    <row r="4" spans="1:14" ht="21">
      <c r="F4" s="129"/>
      <c r="G4" s="129"/>
      <c r="H4" s="129"/>
      <c r="I4" s="165" t="s">
        <v>417</v>
      </c>
    </row>
    <row r="6" spans="1:14">
      <c r="B6" s="5"/>
      <c r="C6" s="5"/>
      <c r="D6" s="5"/>
      <c r="E6" s="5"/>
      <c r="F6" s="5"/>
    </row>
    <row r="7" spans="1:14">
      <c r="A7" s="5"/>
      <c r="B7" s="510" t="s">
        <v>32</v>
      </c>
      <c r="C7" s="510" t="s">
        <v>418</v>
      </c>
      <c r="D7" s="510"/>
      <c r="E7" s="510" t="s">
        <v>419</v>
      </c>
      <c r="F7" s="510"/>
      <c r="G7" s="5"/>
    </row>
    <row r="8" spans="1:14">
      <c r="B8" s="511"/>
      <c r="C8" s="377" t="s">
        <v>55</v>
      </c>
      <c r="D8" s="377" t="s">
        <v>33</v>
      </c>
      <c r="E8" s="377" t="s">
        <v>55</v>
      </c>
      <c r="F8" s="377" t="s">
        <v>33</v>
      </c>
      <c r="G8" s="5"/>
    </row>
    <row r="9" spans="1:14">
      <c r="B9" s="164" t="s">
        <v>19</v>
      </c>
      <c r="C9" s="159">
        <f>SUM('COMPARATIVO PAÍSES ENE-JUN'!C30)</f>
        <v>72335</v>
      </c>
      <c r="D9" s="160">
        <f t="shared" ref="D9:D35" si="0">C9/$C$36</f>
        <v>0.15197035175773824</v>
      </c>
      <c r="E9" s="159">
        <f>SUM('COMPARATIVO PAÍSES ENE-JUN'!E30)</f>
        <v>73493</v>
      </c>
      <c r="F9" s="160">
        <f t="shared" ref="F9:F35" si="1">E9/$E$36</f>
        <v>0.16968119984115404</v>
      </c>
      <c r="G9" s="5"/>
    </row>
    <row r="10" spans="1:14">
      <c r="B10" s="164" t="s">
        <v>20</v>
      </c>
      <c r="C10" s="159">
        <f>SUM('COMPARATIVO PAÍSES ENE-JUN'!C31)</f>
        <v>2044</v>
      </c>
      <c r="D10" s="160">
        <f t="shared" si="0"/>
        <v>4.2942890577565068E-3</v>
      </c>
      <c r="E10" s="159">
        <f>SUM('COMPARATIVO PAÍSES ENE-JUN'!E31)</f>
        <v>1966</v>
      </c>
      <c r="F10" s="160">
        <f t="shared" si="1"/>
        <v>4.539115819026422E-3</v>
      </c>
    </row>
    <row r="11" spans="1:14">
      <c r="B11" s="164" t="s">
        <v>147</v>
      </c>
      <c r="C11" s="159">
        <f>SUM('COMPARATIVO PAÍSES ENE-JUN'!C32)</f>
        <v>8515</v>
      </c>
      <c r="D11" s="160">
        <f t="shared" si="0"/>
        <v>1.7889369533657856E-2</v>
      </c>
      <c r="E11" s="159">
        <f>SUM('COMPARATIVO PAÍSES ENE-JUN'!E32)</f>
        <v>6462</v>
      </c>
      <c r="F11" s="160">
        <f t="shared" si="1"/>
        <v>1.4919514965691119E-2</v>
      </c>
    </row>
    <row r="12" spans="1:14">
      <c r="B12" s="164" t="s">
        <v>80</v>
      </c>
      <c r="C12" s="159">
        <f>SUM('COMPARATIVO PAÍSES ENE-JUN'!C33)</f>
        <v>141</v>
      </c>
      <c r="D12" s="160">
        <f t="shared" si="0"/>
        <v>2.9623031171412302E-4</v>
      </c>
      <c r="E12" s="159">
        <f>SUM('COMPARATIVO PAÍSES ENE-JUN'!E33)</f>
        <v>115</v>
      </c>
      <c r="F12" s="160">
        <f t="shared" si="1"/>
        <v>2.6551287852901248E-4</v>
      </c>
    </row>
    <row r="13" spans="1:14">
      <c r="B13" s="164" t="s">
        <v>21</v>
      </c>
      <c r="C13" s="159">
        <f>SUM('COMPARATIVO PAÍSES ENE-JUN'!C34)</f>
        <v>859</v>
      </c>
      <c r="D13" s="160">
        <f t="shared" si="0"/>
        <v>1.8046938848399411E-3</v>
      </c>
      <c r="E13" s="159">
        <f>SUM('COMPARATIVO PAÍSES ENE-JUN'!E34)</f>
        <v>831</v>
      </c>
      <c r="F13" s="160">
        <f t="shared" si="1"/>
        <v>1.918619148327038E-3</v>
      </c>
    </row>
    <row r="14" spans="1:14">
      <c r="B14" s="164" t="s">
        <v>22</v>
      </c>
      <c r="C14" s="159">
        <f>SUM('COMPARATIVO PAÍSES ENE-JUN'!C35)</f>
        <v>67305</v>
      </c>
      <c r="D14" s="160">
        <f t="shared" si="0"/>
        <v>0.14140270304907129</v>
      </c>
      <c r="E14" s="159">
        <f>SUM('COMPARATIVO PAÍSES ENE-JUN'!E35)</f>
        <v>56823</v>
      </c>
      <c r="F14" s="160">
        <f t="shared" si="1"/>
        <v>0.13119337649264415</v>
      </c>
    </row>
    <row r="15" spans="1:14">
      <c r="B15" s="164" t="s">
        <v>23</v>
      </c>
      <c r="C15" s="159">
        <f>SUM('COMPARATIVO PAÍSES ENE-JUN'!C36)</f>
        <v>2212</v>
      </c>
      <c r="D15" s="160">
        <f t="shared" si="0"/>
        <v>4.6472443227775903E-3</v>
      </c>
      <c r="E15" s="159">
        <f>SUM('COMPARATIVO PAÍSES ENE-JUN'!E36)</f>
        <v>678</v>
      </c>
      <c r="F15" s="160">
        <f t="shared" si="1"/>
        <v>1.5653715795014823E-3</v>
      </c>
    </row>
    <row r="16" spans="1:14">
      <c r="B16" s="164" t="s">
        <v>24</v>
      </c>
      <c r="C16" s="159">
        <f>SUM('COMPARATIVO PAÍSES ENE-JUN'!C37)</f>
        <v>45039</v>
      </c>
      <c r="D16" s="160">
        <f t="shared" si="0"/>
        <v>9.4623524888598501E-2</v>
      </c>
      <c r="E16" s="159">
        <f>SUM('COMPARATIVO PAÍSES ENE-JUN'!E37)</f>
        <v>46312</v>
      </c>
      <c r="F16" s="160">
        <f t="shared" si="1"/>
        <v>0.1069254993950924</v>
      </c>
    </row>
    <row r="17" spans="2:6">
      <c r="B17" s="164" t="s">
        <v>25</v>
      </c>
      <c r="C17" s="159">
        <f>SUM('COMPARATIVO PAÍSES ENE-JUN'!C38)</f>
        <v>138621</v>
      </c>
      <c r="D17" s="160">
        <f t="shared" si="0"/>
        <v>0.29123221305052094</v>
      </c>
      <c r="E17" s="159">
        <f>SUM('COMPARATIVO PAÍSES ENE-JUN'!E38)</f>
        <v>135894</v>
      </c>
      <c r="F17" s="160">
        <f t="shared" si="1"/>
        <v>0.31375310534627499</v>
      </c>
    </row>
    <row r="18" spans="2:6">
      <c r="B18" s="164" t="s">
        <v>56</v>
      </c>
      <c r="C18" s="159">
        <f>SUM('COMPARATIVO PAÍSES ENE-JUN'!C39)</f>
        <v>345</v>
      </c>
      <c r="D18" s="160">
        <f t="shared" si="0"/>
        <v>7.2481884781115213E-4</v>
      </c>
      <c r="E18" s="159">
        <f>SUM('COMPARATIVO PAÍSES ENE-JUN'!E39)</f>
        <v>185</v>
      </c>
      <c r="F18" s="160">
        <f t="shared" si="1"/>
        <v>4.2712941328580266E-4</v>
      </c>
    </row>
    <row r="19" spans="2:6">
      <c r="B19" s="164" t="s">
        <v>26</v>
      </c>
      <c r="C19" s="159">
        <f>SUM('COMPARATIVO PAÍSES ENE-JUN'!C40)</f>
        <v>16382</v>
      </c>
      <c r="D19" s="160">
        <f t="shared" si="0"/>
        <v>3.4417340187948682E-2</v>
      </c>
      <c r="E19" s="159">
        <f>SUM('COMPARATIVO PAÍSES ENE-JUN'!E40)</f>
        <v>18162</v>
      </c>
      <c r="F19" s="160">
        <f t="shared" si="1"/>
        <v>4.1932564346468908E-2</v>
      </c>
    </row>
    <row r="20" spans="2:6">
      <c r="B20" s="164" t="s">
        <v>90</v>
      </c>
      <c r="C20" s="159">
        <f>SUM('COMPARATIVO PAÍSES ENE-JUN'!C41)</f>
        <v>366</v>
      </c>
      <c r="D20" s="160">
        <f t="shared" si="0"/>
        <v>7.6893825593878746E-4</v>
      </c>
      <c r="E20" s="159">
        <f>SUM('COMPARATIVO PAÍSES ENE-JUN'!E41)</f>
        <v>389</v>
      </c>
      <c r="F20" s="160">
        <f t="shared" si="1"/>
        <v>8.9812617171987699E-4</v>
      </c>
    </row>
    <row r="21" spans="2:6">
      <c r="B21" s="164" t="s">
        <v>43</v>
      </c>
      <c r="C21" s="159">
        <f>SUM('COMPARATIVO PAÍSES ENE-JUN'!C42)</f>
        <v>1563</v>
      </c>
      <c r="D21" s="160">
        <f t="shared" si="0"/>
        <v>3.2837445192140024E-3</v>
      </c>
      <c r="E21" s="159">
        <f>SUM('COMPARATIVO PAÍSES ENE-JUN'!E42)</f>
        <v>973</v>
      </c>
      <c r="F21" s="160">
        <f t="shared" si="1"/>
        <v>2.2464698331193839E-3</v>
      </c>
    </row>
    <row r="22" spans="2:6">
      <c r="B22" s="164" t="s">
        <v>95</v>
      </c>
      <c r="C22" s="159">
        <f>SUM('COMPARATIVO PAÍSES ENE-JUN'!C43)</f>
        <v>237</v>
      </c>
      <c r="D22" s="160">
        <f t="shared" si="0"/>
        <v>4.979190345833132E-4</v>
      </c>
      <c r="E22" s="159">
        <f>SUM('COMPARATIVO PAÍSES ENE-JUN'!E43)</f>
        <v>77</v>
      </c>
      <c r="F22" s="160">
        <f t="shared" si="1"/>
        <v>1.7777818823246923E-4</v>
      </c>
    </row>
    <row r="23" spans="2:6">
      <c r="B23" s="164" t="s">
        <v>27</v>
      </c>
      <c r="C23" s="159">
        <f>SUM('COMPARATIVO PAÍSES ENE-JUN'!C44)</f>
        <v>43286</v>
      </c>
      <c r="D23" s="160">
        <f t="shared" si="0"/>
        <v>9.0940604772039219E-2</v>
      </c>
      <c r="E23" s="159">
        <f>SUM('COMPARATIVO PAÍSES ENE-JUN'!E44)</f>
        <v>38872</v>
      </c>
      <c r="F23" s="160">
        <f t="shared" si="1"/>
        <v>8.9747970558084977E-2</v>
      </c>
    </row>
    <row r="24" spans="2:6">
      <c r="B24" s="164" t="s">
        <v>57</v>
      </c>
      <c r="C24" s="159">
        <f>SUM('COMPARATIVO PAÍSES ENE-JUN'!C45)</f>
        <v>175</v>
      </c>
      <c r="D24" s="160">
        <f t="shared" si="0"/>
        <v>3.6766173439696124E-4</v>
      </c>
      <c r="E24" s="159">
        <f>SUM('COMPARATIVO PAÍSES ENE-JUN'!E45)</f>
        <v>109</v>
      </c>
      <c r="F24" s="160">
        <f t="shared" si="1"/>
        <v>2.5166003269271617E-4</v>
      </c>
    </row>
    <row r="25" spans="2:6">
      <c r="B25" s="164" t="s">
        <v>96</v>
      </c>
      <c r="C25" s="159">
        <f>SUM('COMPARATIVO PAÍSES ENE-JUN'!C46)</f>
        <v>88</v>
      </c>
      <c r="D25" s="160">
        <f t="shared" si="0"/>
        <v>1.8488132929675763E-4</v>
      </c>
      <c r="E25" s="159">
        <f>SUM('COMPARATIVO PAÍSES ENE-JUN'!E46)</f>
        <v>23</v>
      </c>
      <c r="F25" s="160">
        <f t="shared" si="1"/>
        <v>5.3102575705802496E-5</v>
      </c>
    </row>
    <row r="26" spans="2:6">
      <c r="B26" s="164" t="s">
        <v>28</v>
      </c>
      <c r="C26" s="159">
        <f>SUM('COMPARATIVO PAÍSES ENE-JUN'!C47)</f>
        <v>4050</v>
      </c>
      <c r="D26" s="160">
        <f t="shared" si="0"/>
        <v>8.5087429960439605E-3</v>
      </c>
      <c r="E26" s="159">
        <f>SUM('COMPARATIVO PAÍSES ENE-JUN'!E47)</f>
        <v>3308</v>
      </c>
      <c r="F26" s="160">
        <f t="shared" si="1"/>
        <v>7.6375356710780282E-3</v>
      </c>
    </row>
    <row r="27" spans="2:6">
      <c r="B27" s="164" t="s">
        <v>47</v>
      </c>
      <c r="C27" s="159">
        <f>SUM('COMPARATIVO PAÍSES ENE-JUN'!C48)</f>
        <v>2440</v>
      </c>
      <c r="D27" s="160">
        <f t="shared" si="0"/>
        <v>5.1262550395919163E-3</v>
      </c>
      <c r="E27" s="159">
        <f>SUM('COMPARATIVO PAÍSES ENE-JUN'!E48)</f>
        <v>4942</v>
      </c>
      <c r="F27" s="160">
        <f t="shared" si="1"/>
        <v>1.1410127353829388E-2</v>
      </c>
    </row>
    <row r="28" spans="2:6">
      <c r="B28" s="164" t="s">
        <v>29</v>
      </c>
      <c r="C28" s="159">
        <f>SUM('COMPARATIVO PAÍSES ENE-JUN'!C49)</f>
        <v>1289</v>
      </c>
      <c r="D28" s="160">
        <f t="shared" si="0"/>
        <v>2.7080912893581886E-3</v>
      </c>
      <c r="E28" s="159">
        <f>SUM('COMPARATIVO PAÍSES ENE-JUN'!E49)</f>
        <v>2001</v>
      </c>
      <c r="F28" s="160">
        <f t="shared" si="1"/>
        <v>4.6199240864048174E-3</v>
      </c>
    </row>
    <row r="29" spans="2:6">
      <c r="B29" s="164" t="s">
        <v>46</v>
      </c>
      <c r="C29" s="159">
        <f>SUM('COMPARATIVO PAÍSES ENE-JUN'!C50)</f>
        <v>643</v>
      </c>
      <c r="D29" s="160">
        <f t="shared" si="0"/>
        <v>1.3508942583842633E-3</v>
      </c>
      <c r="E29" s="159">
        <f>SUM('COMPARATIVO PAÍSES ENE-JUN'!E50)</f>
        <v>900</v>
      </c>
      <c r="F29" s="160">
        <f t="shared" si="1"/>
        <v>2.0779268754444456E-3</v>
      </c>
    </row>
    <row r="30" spans="2:6">
      <c r="B30" s="164" t="s">
        <v>104</v>
      </c>
      <c r="C30" s="159">
        <f>SUM('COMPARATIVO PAÍSES ENE-JUN'!C51)</f>
        <v>249</v>
      </c>
      <c r="D30" s="160">
        <f t="shared" si="0"/>
        <v>5.2313012494196196E-4</v>
      </c>
      <c r="E30" s="159">
        <f>SUM('COMPARATIVO PAÍSES ENE-JUN'!E51)</f>
        <v>221</v>
      </c>
      <c r="F30" s="160">
        <f t="shared" si="1"/>
        <v>5.1024648830358052E-4</v>
      </c>
    </row>
    <row r="31" spans="2:6">
      <c r="B31" s="164" t="s">
        <v>107</v>
      </c>
      <c r="C31" s="159">
        <f>SUM('COMPARATIVO PAÍSES ENE-JUN'!C52)</f>
        <v>29368</v>
      </c>
      <c r="D31" s="160">
        <f t="shared" si="0"/>
        <v>6.1699941804399756E-2</v>
      </c>
      <c r="E31" s="159">
        <f>SUM('COMPARATIVO PAÍSES ENE-JUN'!E52)</f>
        <v>7113</v>
      </c>
      <c r="F31" s="160">
        <f t="shared" si="1"/>
        <v>1.6422548738929267E-2</v>
      </c>
    </row>
    <row r="32" spans="2:6">
      <c r="B32" s="164" t="s">
        <v>110</v>
      </c>
      <c r="C32" s="159">
        <f>SUM('COMPARATIVO PAÍSES ENE-JUN'!C53)</f>
        <v>131</v>
      </c>
      <c r="D32" s="160">
        <f t="shared" si="0"/>
        <v>2.7522106974858242E-4</v>
      </c>
      <c r="E32" s="159">
        <f>SUM('COMPARATIVO PAÍSES ENE-JUN'!E53)</f>
        <v>110</v>
      </c>
      <c r="F32" s="160">
        <f t="shared" si="1"/>
        <v>2.5396884033209891E-4</v>
      </c>
    </row>
    <row r="33" spans="2:7">
      <c r="B33" s="164" t="s">
        <v>30</v>
      </c>
      <c r="C33" s="159">
        <f>SUM('COMPARATIVO PAÍSES ENE-JUN'!C54)</f>
        <v>22881</v>
      </c>
      <c r="D33" s="160">
        <f t="shared" si="0"/>
        <v>4.8071246541353543E-2</v>
      </c>
      <c r="E33" s="159">
        <f>SUM('COMPARATIVO PAÍSES ENE-JUN'!E54)</f>
        <v>19817</v>
      </c>
      <c r="F33" s="160">
        <f t="shared" si="1"/>
        <v>4.5753640989647307E-2</v>
      </c>
    </row>
    <row r="34" spans="2:7">
      <c r="B34" s="164" t="s">
        <v>31</v>
      </c>
      <c r="C34" s="159">
        <f>SUM('COMPARATIVO PAÍSES ENE-JUN'!C55)</f>
        <v>5921</v>
      </c>
      <c r="D34" s="160">
        <f>C34/$C$36</f>
        <v>1.2439572167796615E-2</v>
      </c>
      <c r="E34" s="159">
        <f>SUM('COMPARATIVO PAÍSES ENE-JUN'!E55)</f>
        <v>6021</v>
      </c>
      <c r="F34" s="160">
        <f t="shared" si="1"/>
        <v>1.390133079672334E-2</v>
      </c>
    </row>
    <row r="35" spans="2:7">
      <c r="B35" s="164" t="s">
        <v>86</v>
      </c>
      <c r="C35" s="159">
        <f>SUM('COMPARATIVO PAÍSES ENE-JUN'!C56)</f>
        <v>9496</v>
      </c>
      <c r="D35" s="160">
        <f t="shared" si="0"/>
        <v>1.9950376170477391E-2</v>
      </c>
      <c r="E35" s="159">
        <f>SUM('COMPARATIVO PAÍSES ENE-JUN'!E56)</f>
        <v>7327</v>
      </c>
      <c r="F35" s="160">
        <f t="shared" si="1"/>
        <v>1.6916633573757167E-2</v>
      </c>
      <c r="G35" s="5"/>
    </row>
    <row r="36" spans="2:7">
      <c r="B36" s="374" t="s">
        <v>34</v>
      </c>
      <c r="C36" s="375">
        <f>SUM(C9:C35)</f>
        <v>475981</v>
      </c>
      <c r="D36" s="376">
        <f>SUM(D9:D35)</f>
        <v>1.0000000000000002</v>
      </c>
      <c r="E36" s="375">
        <f>SUM(E9:E35)</f>
        <v>433124</v>
      </c>
      <c r="F36" s="376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U38"/>
  <sheetViews>
    <sheetView workbookViewId="0">
      <selection activeCell="T9" sqref="T9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21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21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65" t="s">
        <v>270</v>
      </c>
      <c r="M3" s="22"/>
    </row>
    <row r="4" spans="1:21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65" t="s">
        <v>38</v>
      </c>
      <c r="M4" s="10"/>
    </row>
    <row r="5" spans="1:21" ht="18.75">
      <c r="L5" s="254" t="s">
        <v>388</v>
      </c>
    </row>
    <row r="6" spans="1:21">
      <c r="D6" s="5"/>
    </row>
    <row r="7" spans="1:21" ht="6" customHeight="1">
      <c r="C7" s="53"/>
      <c r="D7" s="5"/>
      <c r="I7" s="53"/>
      <c r="K7" s="53"/>
      <c r="M7" s="53"/>
    </row>
    <row r="8" spans="1:21" ht="15" customHeight="1">
      <c r="B8" s="498" t="s">
        <v>32</v>
      </c>
      <c r="C8" s="515" t="s">
        <v>382</v>
      </c>
      <c r="D8" s="515"/>
      <c r="E8" s="513" t="s">
        <v>383</v>
      </c>
      <c r="F8" s="514"/>
      <c r="G8" s="513" t="s">
        <v>384</v>
      </c>
      <c r="H8" s="514"/>
      <c r="I8" s="513" t="s">
        <v>385</v>
      </c>
      <c r="J8" s="514"/>
      <c r="K8" s="513" t="s">
        <v>386</v>
      </c>
      <c r="L8" s="514"/>
      <c r="M8" s="513" t="s">
        <v>387</v>
      </c>
      <c r="N8" s="514"/>
      <c r="O8" s="461" t="s">
        <v>226</v>
      </c>
      <c r="P8" s="461"/>
      <c r="Q8" s="487" t="s">
        <v>389</v>
      </c>
    </row>
    <row r="9" spans="1:21" ht="15">
      <c r="B9" s="500"/>
      <c r="C9" s="318" t="s">
        <v>55</v>
      </c>
      <c r="D9" s="318" t="s">
        <v>33</v>
      </c>
      <c r="E9" s="318" t="s">
        <v>55</v>
      </c>
      <c r="F9" s="318" t="s">
        <v>33</v>
      </c>
      <c r="G9" s="318" t="s">
        <v>55</v>
      </c>
      <c r="H9" s="318" t="s">
        <v>33</v>
      </c>
      <c r="I9" s="318" t="s">
        <v>55</v>
      </c>
      <c r="J9" s="318" t="s">
        <v>33</v>
      </c>
      <c r="K9" s="318" t="s">
        <v>55</v>
      </c>
      <c r="L9" s="318" t="s">
        <v>33</v>
      </c>
      <c r="M9" s="318" t="s">
        <v>55</v>
      </c>
      <c r="N9" s="318" t="s">
        <v>33</v>
      </c>
      <c r="O9" s="318" t="s">
        <v>55</v>
      </c>
      <c r="P9" s="318" t="s">
        <v>33</v>
      </c>
      <c r="Q9" s="512"/>
    </row>
    <row r="10" spans="1:21" ht="15">
      <c r="B10" s="378" t="s">
        <v>19</v>
      </c>
      <c r="C10" s="236">
        <v>11700</v>
      </c>
      <c r="D10" s="237">
        <f>C10/$C$37</f>
        <v>0.16523790020760659</v>
      </c>
      <c r="E10" s="236">
        <v>10051</v>
      </c>
      <c r="F10" s="237">
        <f>E10/$E$37</f>
        <v>0.15560991469399763</v>
      </c>
      <c r="G10" s="236">
        <v>12658</v>
      </c>
      <c r="H10" s="237">
        <f>G10/$G$37</f>
        <v>0.19203811026489062</v>
      </c>
      <c r="I10" s="236">
        <v>14574</v>
      </c>
      <c r="J10" s="237">
        <f>I10/$I$37</f>
        <v>0.20649906440693797</v>
      </c>
      <c r="K10" s="236">
        <v>16046</v>
      </c>
      <c r="L10" s="237">
        <f>K10/$K$37</f>
        <v>0.19437210034765545</v>
      </c>
      <c r="M10" s="236">
        <v>8464</v>
      </c>
      <c r="N10" s="237">
        <f>M10/$M$37</f>
        <v>0.10757225286596681</v>
      </c>
      <c r="O10" s="168">
        <f>SUM(C10,E10,G10,I10,K10,M10,)</f>
        <v>73493</v>
      </c>
      <c r="P10" s="237">
        <f>O10/$O$37</f>
        <v>0.16968136009163598</v>
      </c>
      <c r="Q10" s="435">
        <v>2</v>
      </c>
    </row>
    <row r="11" spans="1:21" ht="15">
      <c r="B11" s="378" t="s">
        <v>20</v>
      </c>
      <c r="C11" s="236">
        <v>413</v>
      </c>
      <c r="D11" s="237">
        <f t="shared" ref="D11:D36" si="0">C11/$C$37</f>
        <v>5.8327566483539761E-3</v>
      </c>
      <c r="E11" s="236">
        <v>280</v>
      </c>
      <c r="F11" s="237">
        <f t="shared" ref="F11:F36" si="1">E11/$E$37</f>
        <v>4.3349692681642956E-3</v>
      </c>
      <c r="G11" s="236">
        <v>330</v>
      </c>
      <c r="H11" s="237">
        <f t="shared" ref="H11:H36" si="2">G11/$G$37</f>
        <v>5.0065236520314346E-3</v>
      </c>
      <c r="I11" s="236">
        <v>317</v>
      </c>
      <c r="J11" s="237">
        <f t="shared" ref="J11:J36" si="3">I11/$I$37</f>
        <v>4.4915742704130183E-3</v>
      </c>
      <c r="K11" s="236">
        <v>247</v>
      </c>
      <c r="L11" s="237">
        <f t="shared" ref="L11:L36" si="4">K11/$K$37</f>
        <v>2.9920172495245478E-3</v>
      </c>
      <c r="M11" s="236">
        <v>379</v>
      </c>
      <c r="N11" s="237">
        <f t="shared" ref="N11:N35" si="5">M11/$M$37</f>
        <v>4.8168577311202051E-3</v>
      </c>
      <c r="O11" s="168">
        <f t="shared" ref="O11:O36" si="6">SUM(C11,E11,G11,I11,K11,M11,)</f>
        <v>1966</v>
      </c>
      <c r="P11" s="237">
        <f t="shared" ref="P11:P36" si="7">O11/$O$37</f>
        <v>4.5391201058625494E-3</v>
      </c>
      <c r="Q11" s="435"/>
    </row>
    <row r="12" spans="1:21" ht="15">
      <c r="B12" s="378" t="s">
        <v>147</v>
      </c>
      <c r="C12" s="236">
        <v>916</v>
      </c>
      <c r="D12" s="237">
        <f t="shared" si="0"/>
        <v>1.2936574067535695E-2</v>
      </c>
      <c r="E12" s="236">
        <v>1276</v>
      </c>
      <c r="F12" s="237">
        <f t="shared" si="1"/>
        <v>1.9755074236348716E-2</v>
      </c>
      <c r="G12" s="236">
        <v>899</v>
      </c>
      <c r="H12" s="237">
        <f t="shared" si="2"/>
        <v>1.3638984130837152E-2</v>
      </c>
      <c r="I12" s="236">
        <v>941</v>
      </c>
      <c r="J12" s="237">
        <f t="shared" si="3"/>
        <v>1.3333032771162935E-2</v>
      </c>
      <c r="K12" s="236">
        <v>1317</v>
      </c>
      <c r="L12" s="237">
        <f t="shared" si="4"/>
        <v>1.5953387520744249E-2</v>
      </c>
      <c r="M12" s="236">
        <v>1113</v>
      </c>
      <c r="N12" s="237">
        <f t="shared" si="5"/>
        <v>1.4145547901680182E-2</v>
      </c>
      <c r="O12" s="168">
        <f t="shared" si="6"/>
        <v>6462</v>
      </c>
      <c r="P12" s="237">
        <f t="shared" si="7"/>
        <v>1.4919529055993792E-2</v>
      </c>
      <c r="Q12" s="435">
        <v>9</v>
      </c>
      <c r="T12" s="444"/>
      <c r="U12" s="443"/>
    </row>
    <row r="13" spans="1:21" ht="15">
      <c r="B13" s="378" t="s">
        <v>80</v>
      </c>
      <c r="C13" s="236">
        <v>31</v>
      </c>
      <c r="D13" s="237">
        <f t="shared" si="0"/>
        <v>4.3780982106288928E-4</v>
      </c>
      <c r="E13" s="236">
        <v>15</v>
      </c>
      <c r="F13" s="237">
        <f t="shared" si="1"/>
        <v>2.3223049650880154E-4</v>
      </c>
      <c r="G13" s="236">
        <v>16</v>
      </c>
      <c r="H13" s="237">
        <f t="shared" si="2"/>
        <v>2.4274054070455442E-4</v>
      </c>
      <c r="I13" s="236">
        <v>33</v>
      </c>
      <c r="J13" s="237">
        <f t="shared" si="3"/>
        <v>4.6757713225119751E-4</v>
      </c>
      <c r="K13" s="236">
        <v>9</v>
      </c>
      <c r="L13" s="237">
        <f t="shared" si="4"/>
        <v>1.0902087144016571E-4</v>
      </c>
      <c r="M13" s="236">
        <v>11</v>
      </c>
      <c r="N13" s="237">
        <f t="shared" si="5"/>
        <v>1.3980325868686612E-4</v>
      </c>
      <c r="O13" s="168">
        <f t="shared" si="6"/>
        <v>115</v>
      </c>
      <c r="P13" s="237">
        <f t="shared" si="7"/>
        <v>2.655131292849406E-4</v>
      </c>
      <c r="Q13" s="435"/>
      <c r="T13" s="444"/>
      <c r="U13" s="443"/>
    </row>
    <row r="14" spans="1:21" ht="15">
      <c r="B14" s="378" t="s">
        <v>21</v>
      </c>
      <c r="C14" s="236">
        <v>242</v>
      </c>
      <c r="D14" s="237">
        <f t="shared" si="0"/>
        <v>3.4177411837812647E-3</v>
      </c>
      <c r="E14" s="236">
        <v>306</v>
      </c>
      <c r="F14" s="237">
        <f t="shared" si="1"/>
        <v>4.7375021287795515E-3</v>
      </c>
      <c r="G14" s="236">
        <v>118</v>
      </c>
      <c r="H14" s="237">
        <f t="shared" si="2"/>
        <v>1.7902114876960889E-3</v>
      </c>
      <c r="I14" s="236">
        <v>131</v>
      </c>
      <c r="J14" s="237">
        <f t="shared" si="3"/>
        <v>1.856139524997178E-3</v>
      </c>
      <c r="K14" s="236">
        <v>12</v>
      </c>
      <c r="L14" s="237">
        <f t="shared" si="4"/>
        <v>1.4536116192022096E-4</v>
      </c>
      <c r="M14" s="236">
        <v>22</v>
      </c>
      <c r="N14" s="237">
        <f t="shared" si="5"/>
        <v>2.7960651737373224E-4</v>
      </c>
      <c r="O14" s="168">
        <f t="shared" si="6"/>
        <v>831</v>
      </c>
      <c r="P14" s="237">
        <f t="shared" si="7"/>
        <v>1.9186209603111793E-3</v>
      </c>
      <c r="Q14" s="435"/>
      <c r="T14" s="444"/>
      <c r="U14" s="443"/>
    </row>
    <row r="15" spans="1:21" ht="15">
      <c r="B15" s="378" t="s">
        <v>22</v>
      </c>
      <c r="C15" s="236">
        <v>6263</v>
      </c>
      <c r="D15" s="237">
        <f t="shared" si="0"/>
        <v>8.8451706752157272E-2</v>
      </c>
      <c r="E15" s="236">
        <v>5819</v>
      </c>
      <c r="F15" s="237">
        <f t="shared" si="1"/>
        <v>9.0089950612314409E-2</v>
      </c>
      <c r="G15" s="236">
        <v>7318</v>
      </c>
      <c r="H15" s="237">
        <f t="shared" si="2"/>
        <v>0.11102345480474558</v>
      </c>
      <c r="I15" s="236">
        <v>9074</v>
      </c>
      <c r="J15" s="237">
        <f t="shared" si="3"/>
        <v>0.1285695423650717</v>
      </c>
      <c r="K15" s="236">
        <v>13234</v>
      </c>
      <c r="L15" s="237">
        <f t="shared" si="4"/>
        <v>0.16030913473768366</v>
      </c>
      <c r="M15" s="236">
        <v>15115</v>
      </c>
      <c r="N15" s="237">
        <f t="shared" si="5"/>
        <v>0.19210238682290739</v>
      </c>
      <c r="O15" s="168">
        <f t="shared" si="6"/>
        <v>56823</v>
      </c>
      <c r="P15" s="237">
        <f t="shared" si="7"/>
        <v>0.13119350039441893</v>
      </c>
      <c r="Q15" s="435">
        <v>3</v>
      </c>
      <c r="T15" s="444"/>
      <c r="U15" s="443"/>
    </row>
    <row r="16" spans="1:21" ht="15">
      <c r="B16" s="378" t="s">
        <v>23</v>
      </c>
      <c r="C16" s="236">
        <v>221</v>
      </c>
      <c r="D16" s="237">
        <f t="shared" si="0"/>
        <v>3.1211603372547914E-3</v>
      </c>
      <c r="E16" s="236">
        <v>247</v>
      </c>
      <c r="F16" s="237">
        <f t="shared" si="1"/>
        <v>3.824062175844932E-3</v>
      </c>
      <c r="G16" s="236">
        <v>168</v>
      </c>
      <c r="H16" s="237">
        <f t="shared" si="2"/>
        <v>2.5487756773978215E-3</v>
      </c>
      <c r="I16" s="236">
        <v>23</v>
      </c>
      <c r="J16" s="237">
        <f t="shared" si="3"/>
        <v>3.2588709217507705E-4</v>
      </c>
      <c r="K16" s="236">
        <v>7</v>
      </c>
      <c r="L16" s="237">
        <f t="shared" si="4"/>
        <v>8.4794011120128881E-5</v>
      </c>
      <c r="M16" s="236">
        <v>12</v>
      </c>
      <c r="N16" s="237">
        <f t="shared" si="5"/>
        <v>1.5251264584021759E-4</v>
      </c>
      <c r="O16" s="168">
        <f t="shared" si="6"/>
        <v>678</v>
      </c>
      <c r="P16" s="237">
        <f t="shared" si="7"/>
        <v>1.5653730578712149E-3</v>
      </c>
      <c r="Q16" s="435"/>
      <c r="T16" s="444"/>
      <c r="U16" s="443"/>
    </row>
    <row r="17" spans="2:21" ht="15">
      <c r="B17" s="378" t="s">
        <v>24</v>
      </c>
      <c r="C17" s="236">
        <v>8504</v>
      </c>
      <c r="D17" s="237">
        <f t="shared" si="0"/>
        <v>0.12010111994576807</v>
      </c>
      <c r="E17" s="236">
        <v>9466</v>
      </c>
      <c r="F17" s="237">
        <f t="shared" si="1"/>
        <v>0.14655292533015435</v>
      </c>
      <c r="G17" s="236">
        <v>8440</v>
      </c>
      <c r="H17" s="237">
        <f t="shared" si="2"/>
        <v>0.12804563522165247</v>
      </c>
      <c r="I17" s="236">
        <v>9047</v>
      </c>
      <c r="J17" s="237">
        <f t="shared" si="3"/>
        <v>0.12818697925686617</v>
      </c>
      <c r="K17" s="236">
        <v>6951</v>
      </c>
      <c r="L17" s="237">
        <f t="shared" si="4"/>
        <v>8.4200453042287987E-2</v>
      </c>
      <c r="M17" s="236">
        <v>3904</v>
      </c>
      <c r="N17" s="237">
        <f t="shared" si="5"/>
        <v>4.9617447446684122E-2</v>
      </c>
      <c r="O17" s="168">
        <f t="shared" si="6"/>
        <v>46312</v>
      </c>
      <c r="P17" s="237">
        <f t="shared" si="7"/>
        <v>0.10692560037777538</v>
      </c>
      <c r="Q17" s="435">
        <v>4</v>
      </c>
      <c r="T17" s="444"/>
      <c r="U17" s="443"/>
    </row>
    <row r="18" spans="2:21" ht="15">
      <c r="B18" s="378" t="s">
        <v>25</v>
      </c>
      <c r="C18" s="236">
        <v>15502</v>
      </c>
      <c r="D18" s="237">
        <f t="shared" si="0"/>
        <v>0.21893315632635191</v>
      </c>
      <c r="E18" s="236">
        <v>14514</v>
      </c>
      <c r="F18" s="237">
        <f t="shared" si="1"/>
        <v>0.22470622842191637</v>
      </c>
      <c r="G18" s="236">
        <v>16670</v>
      </c>
      <c r="H18" s="237">
        <f t="shared" si="2"/>
        <v>0.25290530084655766</v>
      </c>
      <c r="I18" s="236">
        <v>24775</v>
      </c>
      <c r="J18" s="237">
        <f t="shared" si="3"/>
        <v>0.35103707428858844</v>
      </c>
      <c r="K18" s="236">
        <v>31254</v>
      </c>
      <c r="L18" s="237">
        <f t="shared" si="4"/>
        <v>0.37859314622121548</v>
      </c>
      <c r="M18" s="236">
        <v>33179</v>
      </c>
      <c r="N18" s="237">
        <f t="shared" si="5"/>
        <v>0.4216847563610483</v>
      </c>
      <c r="O18" s="168">
        <f t="shared" si="6"/>
        <v>135894</v>
      </c>
      <c r="P18" s="237">
        <f t="shared" si="7"/>
        <v>0.31375340166128446</v>
      </c>
      <c r="Q18" s="435">
        <v>1</v>
      </c>
      <c r="T18" s="444"/>
      <c r="U18" s="443"/>
    </row>
    <row r="19" spans="2:21" ht="15">
      <c r="B19" s="378" t="s">
        <v>56</v>
      </c>
      <c r="C19" s="236">
        <v>17</v>
      </c>
      <c r="D19" s="237">
        <f t="shared" si="0"/>
        <v>2.4008925671190702E-4</v>
      </c>
      <c r="E19" s="236">
        <v>53</v>
      </c>
      <c r="F19" s="237">
        <f t="shared" si="1"/>
        <v>8.2054775433109881E-4</v>
      </c>
      <c r="G19" s="236">
        <v>29</v>
      </c>
      <c r="H19" s="237">
        <f t="shared" si="2"/>
        <v>4.3996723002700486E-4</v>
      </c>
      <c r="I19" s="236">
        <v>21</v>
      </c>
      <c r="J19" s="237">
        <f t="shared" si="3"/>
        <v>2.9754908415985295E-4</v>
      </c>
      <c r="K19" s="236">
        <v>54</v>
      </c>
      <c r="L19" s="237">
        <f t="shared" si="4"/>
        <v>6.5412522864099424E-4</v>
      </c>
      <c r="M19" s="236">
        <v>11</v>
      </c>
      <c r="N19" s="237">
        <f t="shared" si="5"/>
        <v>1.3980325868686612E-4</v>
      </c>
      <c r="O19" s="168">
        <f t="shared" si="6"/>
        <v>185</v>
      </c>
      <c r="P19" s="237">
        <f t="shared" si="7"/>
        <v>4.2712981667577399E-4</v>
      </c>
      <c r="Q19" s="435"/>
      <c r="T19" s="444"/>
      <c r="U19" s="443"/>
    </row>
    <row r="20" spans="2:21" ht="15">
      <c r="B20" s="378" t="s">
        <v>26</v>
      </c>
      <c r="C20" s="236">
        <v>3140</v>
      </c>
      <c r="D20" s="237">
        <f t="shared" si="0"/>
        <v>4.4345898004434593E-2</v>
      </c>
      <c r="E20" s="236">
        <v>2513</v>
      </c>
      <c r="F20" s="237">
        <f t="shared" si="1"/>
        <v>3.8906349181774554E-2</v>
      </c>
      <c r="G20" s="236">
        <v>2370</v>
      </c>
      <c r="H20" s="237">
        <f t="shared" si="2"/>
        <v>3.5955942591862126E-2</v>
      </c>
      <c r="I20" s="236">
        <v>2363</v>
      </c>
      <c r="J20" s="237">
        <f t="shared" si="3"/>
        <v>3.3481356469987261E-2</v>
      </c>
      <c r="K20" s="236">
        <v>3880</v>
      </c>
      <c r="L20" s="237">
        <f t="shared" si="4"/>
        <v>4.7000109020871442E-2</v>
      </c>
      <c r="M20" s="236">
        <v>3896</v>
      </c>
      <c r="N20" s="237">
        <f t="shared" si="5"/>
        <v>4.951577234945731E-2</v>
      </c>
      <c r="O20" s="168">
        <f t="shared" si="6"/>
        <v>18162</v>
      </c>
      <c r="P20" s="237">
        <f t="shared" si="7"/>
        <v>4.1932603948461662E-2</v>
      </c>
      <c r="Q20" s="435">
        <v>7</v>
      </c>
      <c r="T20" s="444"/>
      <c r="U20" s="443"/>
    </row>
    <row r="21" spans="2:21" ht="15">
      <c r="B21" s="378" t="s">
        <v>90</v>
      </c>
      <c r="C21" s="236">
        <v>145</v>
      </c>
      <c r="D21" s="237">
        <f t="shared" si="0"/>
        <v>2.0478201307780304E-3</v>
      </c>
      <c r="E21" s="236">
        <v>81</v>
      </c>
      <c r="F21" s="237">
        <f t="shared" si="1"/>
        <v>1.2540446811475283E-3</v>
      </c>
      <c r="G21" s="236">
        <v>36</v>
      </c>
      <c r="H21" s="237">
        <f t="shared" si="2"/>
        <v>5.4616621658524741E-4</v>
      </c>
      <c r="I21" s="236">
        <v>73</v>
      </c>
      <c r="J21" s="237">
        <f t="shared" si="3"/>
        <v>1.0343372925556793E-3</v>
      </c>
      <c r="K21" s="236">
        <v>25</v>
      </c>
      <c r="L21" s="237">
        <f t="shared" si="4"/>
        <v>3.0283575400046032E-4</v>
      </c>
      <c r="M21" s="236">
        <v>29</v>
      </c>
      <c r="N21" s="237">
        <f t="shared" si="5"/>
        <v>3.6857222744719249E-4</v>
      </c>
      <c r="O21" s="168">
        <f t="shared" si="6"/>
        <v>389</v>
      </c>
      <c r="P21" s="237">
        <f t="shared" si="7"/>
        <v>8.981270199290599E-4</v>
      </c>
      <c r="Q21" s="435"/>
      <c r="T21" s="444"/>
      <c r="U21" s="443"/>
    </row>
    <row r="22" spans="2:21" ht="15">
      <c r="B22" s="378" t="s">
        <v>43</v>
      </c>
      <c r="C22" s="236">
        <v>138</v>
      </c>
      <c r="D22" s="237">
        <f t="shared" si="0"/>
        <v>1.9489598486025393E-3</v>
      </c>
      <c r="E22" s="236">
        <v>87</v>
      </c>
      <c r="F22" s="237">
        <f t="shared" si="1"/>
        <v>1.3469368797510489E-3</v>
      </c>
      <c r="G22" s="236">
        <v>126</v>
      </c>
      <c r="H22" s="237">
        <f t="shared" si="2"/>
        <v>1.9115817580483661E-3</v>
      </c>
      <c r="I22" s="236">
        <v>239</v>
      </c>
      <c r="J22" s="237">
        <f t="shared" si="3"/>
        <v>3.3863919578192791E-3</v>
      </c>
      <c r="K22" s="236">
        <v>197</v>
      </c>
      <c r="L22" s="237">
        <f t="shared" si="4"/>
        <v>2.3863457415236274E-3</v>
      </c>
      <c r="M22" s="236">
        <v>186</v>
      </c>
      <c r="N22" s="237">
        <f t="shared" si="5"/>
        <v>2.3639460105233726E-3</v>
      </c>
      <c r="O22" s="168">
        <f t="shared" si="6"/>
        <v>973</v>
      </c>
      <c r="P22" s="237">
        <f t="shared" si="7"/>
        <v>2.2464719547325841E-3</v>
      </c>
      <c r="Q22" s="435"/>
      <c r="T22" s="5"/>
      <c r="U22" s="5"/>
    </row>
    <row r="23" spans="2:21" ht="15">
      <c r="B23" s="378" t="s">
        <v>95</v>
      </c>
      <c r="C23" s="236">
        <v>13</v>
      </c>
      <c r="D23" s="237">
        <f t="shared" si="0"/>
        <v>1.8359766689734065E-4</v>
      </c>
      <c r="E23" s="236">
        <v>14</v>
      </c>
      <c r="F23" s="237">
        <f t="shared" si="1"/>
        <v>2.1674846340821477E-4</v>
      </c>
      <c r="G23" s="236">
        <v>21</v>
      </c>
      <c r="H23" s="237">
        <f t="shared" si="2"/>
        <v>3.1859695967472769E-4</v>
      </c>
      <c r="I23" s="236">
        <v>8</v>
      </c>
      <c r="J23" s="237">
        <f t="shared" si="3"/>
        <v>1.1335203206089637E-4</v>
      </c>
      <c r="K23" s="236">
        <v>3</v>
      </c>
      <c r="L23" s="237">
        <f t="shared" si="4"/>
        <v>3.6340290480055239E-5</v>
      </c>
      <c r="M23" s="236">
        <v>18</v>
      </c>
      <c r="N23" s="237">
        <f t="shared" si="5"/>
        <v>2.2876896876032637E-4</v>
      </c>
      <c r="O23" s="168">
        <f t="shared" si="6"/>
        <v>77</v>
      </c>
      <c r="P23" s="237">
        <f t="shared" si="7"/>
        <v>1.7777835612991673E-4</v>
      </c>
      <c r="Q23" s="435"/>
    </row>
    <row r="24" spans="2:21" ht="15">
      <c r="B24" s="378" t="s">
        <v>27</v>
      </c>
      <c r="C24" s="236">
        <v>7099</v>
      </c>
      <c r="D24" s="237">
        <f t="shared" si="0"/>
        <v>0.10025844902340164</v>
      </c>
      <c r="E24" s="236">
        <v>5752</v>
      </c>
      <c r="F24" s="237">
        <f t="shared" si="1"/>
        <v>8.905265439457509E-2</v>
      </c>
      <c r="G24" s="236">
        <v>5964</v>
      </c>
      <c r="H24" s="237">
        <f t="shared" si="2"/>
        <v>9.0481536547622657E-2</v>
      </c>
      <c r="I24" s="236">
        <v>4706</v>
      </c>
      <c r="J24" s="237">
        <f t="shared" si="3"/>
        <v>6.6679332859822291E-2</v>
      </c>
      <c r="K24" s="236">
        <v>6283</v>
      </c>
      <c r="L24" s="237">
        <f t="shared" si="4"/>
        <v>7.6108681695395683E-2</v>
      </c>
      <c r="M24" s="236">
        <v>9068</v>
      </c>
      <c r="N24" s="237">
        <f t="shared" si="5"/>
        <v>0.11524872270659109</v>
      </c>
      <c r="O24" s="168">
        <f t="shared" si="6"/>
        <v>38872</v>
      </c>
      <c r="P24" s="237">
        <f t="shared" si="7"/>
        <v>8.974805531794966E-2</v>
      </c>
      <c r="Q24" s="435">
        <v>5</v>
      </c>
    </row>
    <row r="25" spans="2:21" ht="15">
      <c r="B25" s="378" t="s">
        <v>57</v>
      </c>
      <c r="C25" s="236">
        <v>27</v>
      </c>
      <c r="D25" s="237">
        <f t="shared" si="0"/>
        <v>3.8131823124832291E-4</v>
      </c>
      <c r="E25" s="236">
        <v>3</v>
      </c>
      <c r="F25" s="237">
        <f t="shared" si="1"/>
        <v>4.6446099301760305E-5</v>
      </c>
      <c r="G25" s="236">
        <v>15</v>
      </c>
      <c r="H25" s="237">
        <f t="shared" si="2"/>
        <v>2.2756925691051977E-4</v>
      </c>
      <c r="I25" s="236">
        <v>45</v>
      </c>
      <c r="J25" s="237">
        <f t="shared" si="3"/>
        <v>6.3760518034254208E-4</v>
      </c>
      <c r="K25" s="236">
        <v>4</v>
      </c>
      <c r="L25" s="237">
        <f t="shared" si="4"/>
        <v>4.8453720640073648E-5</v>
      </c>
      <c r="M25" s="236">
        <v>15</v>
      </c>
      <c r="N25" s="237">
        <f t="shared" si="5"/>
        <v>1.9064080730027199E-4</v>
      </c>
      <c r="O25" s="168">
        <f t="shared" si="6"/>
        <v>109</v>
      </c>
      <c r="P25" s="237">
        <f t="shared" si="7"/>
        <v>2.5166027036572629E-4</v>
      </c>
      <c r="Q25" s="435"/>
    </row>
    <row r="26" spans="2:21" ht="15">
      <c r="B26" s="378" t="s">
        <v>96</v>
      </c>
      <c r="C26" s="236">
        <v>6</v>
      </c>
      <c r="D26" s="237">
        <f t="shared" si="0"/>
        <v>8.4737384721849537E-5</v>
      </c>
      <c r="E26" s="236">
        <v>10</v>
      </c>
      <c r="F26" s="237">
        <f t="shared" si="1"/>
        <v>1.5482033100586769E-4</v>
      </c>
      <c r="G26" s="236">
        <v>4</v>
      </c>
      <c r="H26" s="237">
        <f t="shared" si="2"/>
        <v>6.0685135176138606E-5</v>
      </c>
      <c r="I26" s="236">
        <v>0</v>
      </c>
      <c r="J26" s="237">
        <f t="shared" si="3"/>
        <v>0</v>
      </c>
      <c r="K26" s="236">
        <v>0</v>
      </c>
      <c r="L26" s="237">
        <f t="shared" si="4"/>
        <v>0</v>
      </c>
      <c r="M26" s="236">
        <v>3</v>
      </c>
      <c r="N26" s="237">
        <f t="shared" si="5"/>
        <v>3.8128161460054397E-5</v>
      </c>
      <c r="O26" s="168">
        <f t="shared" si="6"/>
        <v>23</v>
      </c>
      <c r="P26" s="237">
        <f t="shared" si="7"/>
        <v>5.3102625856988116E-5</v>
      </c>
      <c r="Q26" s="435"/>
    </row>
    <row r="27" spans="2:21" ht="15">
      <c r="B27" s="378" t="s">
        <v>28</v>
      </c>
      <c r="C27" s="236">
        <v>670</v>
      </c>
      <c r="D27" s="237">
        <f t="shared" si="0"/>
        <v>9.4623412939398646E-3</v>
      </c>
      <c r="E27" s="236">
        <v>623</v>
      </c>
      <c r="F27" s="237">
        <f t="shared" si="1"/>
        <v>9.6453066216655569E-3</v>
      </c>
      <c r="G27" s="236">
        <v>562</v>
      </c>
      <c r="H27" s="237">
        <f t="shared" si="2"/>
        <v>8.5262614922474739E-3</v>
      </c>
      <c r="I27" s="236">
        <v>438</v>
      </c>
      <c r="J27" s="237">
        <f t="shared" si="3"/>
        <v>6.2060237553340763E-3</v>
      </c>
      <c r="K27" s="236">
        <v>505</v>
      </c>
      <c r="L27" s="237">
        <f t="shared" si="4"/>
        <v>6.1172822308092987E-3</v>
      </c>
      <c r="M27" s="236">
        <v>510</v>
      </c>
      <c r="N27" s="237">
        <f t="shared" si="5"/>
        <v>6.4817874482092476E-3</v>
      </c>
      <c r="O27" s="168">
        <f t="shared" si="6"/>
        <v>3308</v>
      </c>
      <c r="P27" s="237">
        <f t="shared" si="7"/>
        <v>7.6375428841268123E-3</v>
      </c>
      <c r="Q27" s="435"/>
    </row>
    <row r="28" spans="2:21" ht="15">
      <c r="B28" s="378" t="s">
        <v>47</v>
      </c>
      <c r="C28" s="236">
        <v>1745</v>
      </c>
      <c r="D28" s="237">
        <f t="shared" si="0"/>
        <v>2.4644456056604574E-2</v>
      </c>
      <c r="E28" s="236">
        <v>1509</v>
      </c>
      <c r="F28" s="237">
        <f t="shared" si="1"/>
        <v>2.3362387948785434E-2</v>
      </c>
      <c r="G28" s="236">
        <v>1039</v>
      </c>
      <c r="H28" s="237">
        <f t="shared" si="2"/>
        <v>1.5762963862002002E-2</v>
      </c>
      <c r="I28" s="236">
        <v>220.25247485546842</v>
      </c>
      <c r="J28" s="237">
        <f t="shared" si="3"/>
        <v>3.1207581989136034E-3</v>
      </c>
      <c r="K28" s="236">
        <v>161</v>
      </c>
      <c r="L28" s="237">
        <f t="shared" si="4"/>
        <v>1.9502622557629643E-3</v>
      </c>
      <c r="M28" s="236">
        <v>268</v>
      </c>
      <c r="N28" s="237">
        <f t="shared" si="5"/>
        <v>3.4061157570981927E-3</v>
      </c>
      <c r="O28" s="168">
        <f t="shared" si="6"/>
        <v>4942.2524748554688</v>
      </c>
      <c r="P28" s="237">
        <f t="shared" si="7"/>
        <v>1.1410721046218415E-2</v>
      </c>
      <c r="Q28" s="435"/>
    </row>
    <row r="29" spans="2:21" ht="15">
      <c r="B29" s="378" t="s">
        <v>29</v>
      </c>
      <c r="C29" s="236">
        <v>78</v>
      </c>
      <c r="D29" s="237">
        <f t="shared" si="0"/>
        <v>1.101586001384044E-3</v>
      </c>
      <c r="E29" s="236">
        <v>178</v>
      </c>
      <c r="F29" s="237">
        <f t="shared" si="1"/>
        <v>2.7558018919044448E-3</v>
      </c>
      <c r="G29" s="236">
        <v>168</v>
      </c>
      <c r="H29" s="237">
        <f t="shared" si="2"/>
        <v>2.5487756773978215E-3</v>
      </c>
      <c r="I29" s="236">
        <v>190.15586338453485</v>
      </c>
      <c r="J29" s="237">
        <f t="shared" si="3"/>
        <v>2.6943191903664029E-3</v>
      </c>
      <c r="K29" s="236">
        <v>391</v>
      </c>
      <c r="L29" s="237">
        <f t="shared" si="4"/>
        <v>4.7363511925671989E-3</v>
      </c>
      <c r="M29" s="236">
        <v>996</v>
      </c>
      <c r="N29" s="237">
        <f t="shared" si="5"/>
        <v>1.265854960473806E-2</v>
      </c>
      <c r="O29" s="168">
        <f t="shared" si="6"/>
        <v>2001.1558633845348</v>
      </c>
      <c r="P29" s="237">
        <f t="shared" si="7"/>
        <v>4.6202883084707378E-3</v>
      </c>
      <c r="Q29" s="435"/>
    </row>
    <row r="30" spans="2:21" ht="15">
      <c r="B30" s="378" t="s">
        <v>46</v>
      </c>
      <c r="C30" s="236">
        <v>133</v>
      </c>
      <c r="D30" s="237">
        <f t="shared" si="0"/>
        <v>1.8783453613343314E-3</v>
      </c>
      <c r="E30" s="236">
        <v>142</v>
      </c>
      <c r="F30" s="237">
        <f t="shared" si="1"/>
        <v>2.1984487002833213E-3</v>
      </c>
      <c r="G30" s="236">
        <v>102</v>
      </c>
      <c r="H30" s="237">
        <f t="shared" si="2"/>
        <v>1.5474709469915345E-3</v>
      </c>
      <c r="I30" s="236">
        <v>284.54978117973565</v>
      </c>
      <c r="J30" s="237">
        <f t="shared" si="3"/>
        <v>4.0317869899008053E-3</v>
      </c>
      <c r="K30" s="236">
        <v>122</v>
      </c>
      <c r="L30" s="237">
        <f t="shared" si="4"/>
        <v>1.4778384795222463E-3</v>
      </c>
      <c r="M30" s="236">
        <v>116</v>
      </c>
      <c r="N30" s="237">
        <f t="shared" si="5"/>
        <v>1.47428890978877E-3</v>
      </c>
      <c r="O30" s="168">
        <f t="shared" si="6"/>
        <v>899.54978117973565</v>
      </c>
      <c r="P30" s="237">
        <f t="shared" si="7"/>
        <v>2.0768893682488274E-3</v>
      </c>
      <c r="Q30" s="435"/>
    </row>
    <row r="31" spans="2:21" ht="15">
      <c r="B31" s="378" t="s">
        <v>104</v>
      </c>
      <c r="C31" s="236">
        <v>61</v>
      </c>
      <c r="D31" s="237">
        <f t="shared" si="0"/>
        <v>8.6149674467213689E-4</v>
      </c>
      <c r="E31" s="236">
        <v>28</v>
      </c>
      <c r="F31" s="237">
        <f t="shared" si="1"/>
        <v>4.3349692681642955E-4</v>
      </c>
      <c r="G31" s="236">
        <v>33</v>
      </c>
      <c r="H31" s="237">
        <f t="shared" si="2"/>
        <v>5.0065236520314353E-4</v>
      </c>
      <c r="I31" s="236">
        <v>36.936750441600296</v>
      </c>
      <c r="J31" s="237">
        <f t="shared" si="3"/>
        <v>5.2335696503520062E-4</v>
      </c>
      <c r="K31" s="236">
        <v>32</v>
      </c>
      <c r="L31" s="237">
        <f t="shared" si="4"/>
        <v>3.8762976512058918E-4</v>
      </c>
      <c r="M31" s="236">
        <v>30</v>
      </c>
      <c r="N31" s="237">
        <f t="shared" si="5"/>
        <v>3.8128161460054398E-4</v>
      </c>
      <c r="O31" s="168">
        <f t="shared" si="6"/>
        <v>220.93675044160028</v>
      </c>
      <c r="P31" s="237">
        <f t="shared" si="7"/>
        <v>5.1010093898952403E-4</v>
      </c>
      <c r="Q31" s="435"/>
    </row>
    <row r="32" spans="2:21" ht="15">
      <c r="B32" s="378" t="s">
        <v>107</v>
      </c>
      <c r="C32" s="236">
        <v>3723</v>
      </c>
      <c r="D32" s="237">
        <f t="shared" si="0"/>
        <v>5.2579547219907638E-2</v>
      </c>
      <c r="E32" s="236">
        <v>1234</v>
      </c>
      <c r="F32" s="237">
        <f t="shared" si="1"/>
        <v>1.9104828846124074E-2</v>
      </c>
      <c r="G32" s="236">
        <v>974</v>
      </c>
      <c r="H32" s="237">
        <f t="shared" si="2"/>
        <v>1.477683041538975E-2</v>
      </c>
      <c r="I32" s="236">
        <v>437.76889412267019</v>
      </c>
      <c r="J32" s="237">
        <f t="shared" si="3"/>
        <v>6.2027492152320072E-3</v>
      </c>
      <c r="K32" s="236">
        <v>459</v>
      </c>
      <c r="L32" s="237">
        <f t="shared" si="4"/>
        <v>5.5600644434484515E-3</v>
      </c>
      <c r="M32" s="236">
        <v>285</v>
      </c>
      <c r="N32" s="237">
        <f t="shared" si="5"/>
        <v>3.6221753387051677E-3</v>
      </c>
      <c r="O32" s="168">
        <f t="shared" si="6"/>
        <v>7112.7688941226697</v>
      </c>
      <c r="P32" s="237">
        <f t="shared" si="7"/>
        <v>1.6422030669209532E-2</v>
      </c>
      <c r="Q32" s="435">
        <v>8</v>
      </c>
    </row>
    <row r="33" spans="2:17" ht="15">
      <c r="B33" s="378" t="s">
        <v>110</v>
      </c>
      <c r="C33" s="236">
        <v>18</v>
      </c>
      <c r="D33" s="237">
        <f t="shared" si="0"/>
        <v>2.5421215416554862E-4</v>
      </c>
      <c r="E33" s="236">
        <v>31</v>
      </c>
      <c r="F33" s="237">
        <f t="shared" si="1"/>
        <v>4.7994302611818984E-4</v>
      </c>
      <c r="G33" s="236">
        <v>16</v>
      </c>
      <c r="H33" s="237">
        <f t="shared" si="2"/>
        <v>2.4274054070455442E-4</v>
      </c>
      <c r="I33" s="236">
        <v>10.944222353066754</v>
      </c>
      <c r="J33" s="237">
        <f t="shared" si="3"/>
        <v>1.5506873038080018E-4</v>
      </c>
      <c r="K33" s="236">
        <v>13</v>
      </c>
      <c r="L33" s="237">
        <f t="shared" si="4"/>
        <v>1.5747459208023936E-4</v>
      </c>
      <c r="M33" s="236">
        <v>21</v>
      </c>
      <c r="N33" s="237">
        <f t="shared" si="5"/>
        <v>2.668971302203808E-4</v>
      </c>
      <c r="O33" s="168">
        <f t="shared" si="6"/>
        <v>109.94422235306675</v>
      </c>
      <c r="P33" s="237">
        <f t="shared" si="7"/>
        <v>2.5384030020662667E-4</v>
      </c>
      <c r="Q33" s="435"/>
    </row>
    <row r="34" spans="2:17" ht="15">
      <c r="B34" s="378" t="s">
        <v>30</v>
      </c>
      <c r="C34" s="236">
        <v>7370</v>
      </c>
      <c r="D34" s="237">
        <f t="shared" si="0"/>
        <v>0.10408575423333852</v>
      </c>
      <c r="E34" s="236">
        <v>6201</v>
      </c>
      <c r="F34" s="237">
        <f t="shared" si="1"/>
        <v>9.6004087256738549E-2</v>
      </c>
      <c r="G34" s="236">
        <v>5286</v>
      </c>
      <c r="H34" s="237">
        <f t="shared" si="2"/>
        <v>8.0195406135267169E-2</v>
      </c>
      <c r="I34" s="236">
        <v>651.18123000747187</v>
      </c>
      <c r="J34" s="237">
        <f t="shared" si="3"/>
        <v>9.22658945765761E-3</v>
      </c>
      <c r="K34" s="236">
        <v>156</v>
      </c>
      <c r="L34" s="237">
        <f t="shared" si="4"/>
        <v>1.8896951049628724E-3</v>
      </c>
      <c r="M34" s="236">
        <v>153</v>
      </c>
      <c r="N34" s="237">
        <f t="shared" si="5"/>
        <v>1.9445362344627742E-3</v>
      </c>
      <c r="O34" s="168">
        <f t="shared" si="6"/>
        <v>19817.181230007471</v>
      </c>
      <c r="P34" s="237">
        <f t="shared" si="7"/>
        <v>4.575410262596584E-2</v>
      </c>
      <c r="Q34" s="435">
        <v>6</v>
      </c>
    </row>
    <row r="35" spans="2:17" ht="15">
      <c r="B35" s="378" t="s">
        <v>31</v>
      </c>
      <c r="C35" s="236">
        <v>1257</v>
      </c>
      <c r="D35" s="237">
        <f t="shared" si="0"/>
        <v>1.7752482099227477E-2</v>
      </c>
      <c r="E35" s="236">
        <v>1519</v>
      </c>
      <c r="F35" s="237">
        <f t="shared" si="1"/>
        <v>2.3517208279791302E-2</v>
      </c>
      <c r="G35" s="236">
        <v>1329</v>
      </c>
      <c r="H35" s="237">
        <f t="shared" si="2"/>
        <v>2.0162636162272051E-2</v>
      </c>
      <c r="I35" s="236">
        <v>872.80173265707367</v>
      </c>
      <c r="J35" s="237">
        <f t="shared" si="3"/>
        <v>1.2366731247868815E-2</v>
      </c>
      <c r="K35" s="236">
        <v>732</v>
      </c>
      <c r="L35" s="237">
        <f t="shared" si="4"/>
        <v>8.8670308771334784E-3</v>
      </c>
      <c r="M35" s="236">
        <v>311</v>
      </c>
      <c r="N35" s="237">
        <f t="shared" si="5"/>
        <v>3.9526194046923058E-3</v>
      </c>
      <c r="O35" s="168">
        <f t="shared" si="6"/>
        <v>6020.8017326570734</v>
      </c>
      <c r="P35" s="237">
        <f t="shared" si="7"/>
        <v>1.3900886163843234E-2</v>
      </c>
      <c r="Q35" s="435">
        <v>10</v>
      </c>
    </row>
    <row r="36" spans="2:17" ht="15">
      <c r="B36" s="378" t="s">
        <v>86</v>
      </c>
      <c r="C36" s="236">
        <v>1375</v>
      </c>
      <c r="D36" s="237">
        <f t="shared" si="0"/>
        <v>1.9418983998757185E-2</v>
      </c>
      <c r="E36" s="236">
        <v>2639</v>
      </c>
      <c r="F36" s="237">
        <f t="shared" si="1"/>
        <v>4.0857085352448481E-2</v>
      </c>
      <c r="G36" s="236">
        <v>1223</v>
      </c>
      <c r="H36" s="237">
        <f t="shared" si="2"/>
        <v>1.855448008010438E-2</v>
      </c>
      <c r="I36" s="236">
        <v>1064</v>
      </c>
      <c r="J36" s="237">
        <f t="shared" si="3"/>
        <v>1.5075820264099217E-2</v>
      </c>
      <c r="K36" s="236">
        <v>459</v>
      </c>
      <c r="L36" s="237">
        <f t="shared" si="4"/>
        <v>5.5600644434484515E-3</v>
      </c>
      <c r="M36" s="236">
        <v>567</v>
      </c>
      <c r="N36" s="237">
        <f>M36/$M$37</f>
        <v>7.2062225159502807E-3</v>
      </c>
      <c r="O36" s="168">
        <f t="shared" si="6"/>
        <v>7327</v>
      </c>
      <c r="P36" s="237">
        <f t="shared" si="7"/>
        <v>1.6916649550180518E-2</v>
      </c>
      <c r="Q36" s="140"/>
    </row>
    <row r="37" spans="2:17" ht="15">
      <c r="B37" s="379" t="s">
        <v>34</v>
      </c>
      <c r="C37" s="369">
        <f t="shared" ref="C37:I37" si="8">SUM(C10:C36)</f>
        <v>70807</v>
      </c>
      <c r="D37" s="370">
        <f t="shared" si="8"/>
        <v>1</v>
      </c>
      <c r="E37" s="369">
        <f>SUM(E10:E36)</f>
        <v>64591</v>
      </c>
      <c r="F37" s="370">
        <f t="shared" si="8"/>
        <v>1</v>
      </c>
      <c r="G37" s="369">
        <f t="shared" si="8"/>
        <v>65914</v>
      </c>
      <c r="H37" s="370">
        <f t="shared" si="8"/>
        <v>1</v>
      </c>
      <c r="I37" s="369">
        <f t="shared" si="8"/>
        <v>70576.59094900162</v>
      </c>
      <c r="J37" s="370">
        <f t="shared" ref="J37:P37" si="9">SUM(J10:J36)</f>
        <v>1</v>
      </c>
      <c r="K37" s="369">
        <f t="shared" si="9"/>
        <v>82553</v>
      </c>
      <c r="L37" s="370">
        <f t="shared" si="9"/>
        <v>1</v>
      </c>
      <c r="M37" s="369">
        <f t="shared" si="9"/>
        <v>78682</v>
      </c>
      <c r="N37" s="370">
        <f t="shared" si="9"/>
        <v>1.0000000000000002</v>
      </c>
      <c r="O37" s="369">
        <f>SUM(O10:O36)</f>
        <v>433123.59094900166</v>
      </c>
      <c r="P37" s="370">
        <f t="shared" si="9"/>
        <v>0.99999999999999956</v>
      </c>
      <c r="Q37" s="370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8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topLeftCell="A11" workbookViewId="0">
      <selection activeCell="Q26" sqref="Q26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129" t="s">
        <v>390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486" t="s">
        <v>32</v>
      </c>
      <c r="C7" s="516"/>
      <c r="D7" s="515" t="s">
        <v>382</v>
      </c>
      <c r="E7" s="515"/>
      <c r="F7" s="513" t="s">
        <v>383</v>
      </c>
      <c r="G7" s="514"/>
      <c r="H7" s="513" t="s">
        <v>384</v>
      </c>
      <c r="I7" s="514"/>
      <c r="J7" s="513" t="s">
        <v>385</v>
      </c>
      <c r="K7" s="514"/>
      <c r="L7" s="513" t="s">
        <v>386</v>
      </c>
      <c r="M7" s="514"/>
      <c r="N7" s="513" t="s">
        <v>387</v>
      </c>
      <c r="O7" s="514"/>
      <c r="P7" s="517" t="s">
        <v>226</v>
      </c>
      <c r="Q7" s="517"/>
      <c r="R7" s="487" t="s">
        <v>346</v>
      </c>
      <c r="S7" s="487" t="s">
        <v>389</v>
      </c>
    </row>
    <row r="8" spans="1:19" ht="15">
      <c r="A8" s="5"/>
      <c r="B8" s="516"/>
      <c r="C8" s="516"/>
      <c r="D8" s="417" t="s">
        <v>55</v>
      </c>
      <c r="E8" s="417" t="s">
        <v>33</v>
      </c>
      <c r="F8" s="417" t="s">
        <v>55</v>
      </c>
      <c r="G8" s="417" t="s">
        <v>33</v>
      </c>
      <c r="H8" s="417" t="s">
        <v>55</v>
      </c>
      <c r="I8" s="417" t="s">
        <v>33</v>
      </c>
      <c r="J8" s="417" t="s">
        <v>55</v>
      </c>
      <c r="K8" s="417" t="s">
        <v>33</v>
      </c>
      <c r="L8" s="417" t="s">
        <v>55</v>
      </c>
      <c r="M8" s="417" t="s">
        <v>33</v>
      </c>
      <c r="N8" s="417" t="s">
        <v>55</v>
      </c>
      <c r="O8" s="417" t="s">
        <v>33</v>
      </c>
      <c r="P8" s="419" t="s">
        <v>55</v>
      </c>
      <c r="Q8" s="419" t="s">
        <v>33</v>
      </c>
      <c r="R8" s="487"/>
      <c r="S8" s="487"/>
    </row>
    <row r="9" spans="1:19">
      <c r="B9" s="56"/>
      <c r="C9" s="56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</row>
    <row r="10" spans="1:19">
      <c r="B10" s="56"/>
      <c r="C10" s="56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31"/>
      <c r="Q10" s="31"/>
    </row>
    <row r="11" spans="1:19">
      <c r="B11" s="284">
        <v>1</v>
      </c>
      <c r="C11" s="284" t="s">
        <v>76</v>
      </c>
      <c r="D11" s="248">
        <v>131554</v>
      </c>
      <c r="E11" s="380">
        <f t="shared" ref="E11:E27" si="0">D11/$D$34</f>
        <v>0.35284682809599932</v>
      </c>
      <c r="F11" s="248">
        <v>138390</v>
      </c>
      <c r="G11" s="380">
        <f>F11/$F$34</f>
        <v>0.38669062235423307</v>
      </c>
      <c r="H11" s="248">
        <v>162995</v>
      </c>
      <c r="I11" s="380">
        <f>H11/$H$34</f>
        <v>0.40758226287611871</v>
      </c>
      <c r="J11" s="248">
        <v>161463</v>
      </c>
      <c r="K11" s="380">
        <f>J11/$J$34</f>
        <v>0.406395590289576</v>
      </c>
      <c r="L11" s="248">
        <v>167599</v>
      </c>
      <c r="M11" s="380">
        <f>L11/$L$34</f>
        <v>0.37924417723208931</v>
      </c>
      <c r="N11" s="248">
        <v>180943</v>
      </c>
      <c r="O11" s="380">
        <f>N11/$N$34</f>
        <v>0.44519103727742665</v>
      </c>
      <c r="P11" s="381">
        <f>SUM(D11,F11,H11,J11,L11,N11,)</f>
        <v>942944</v>
      </c>
      <c r="Q11" s="380">
        <f t="shared" ref="Q11:Q27" si="1">P11/$P$34</f>
        <v>0.39681201734293536</v>
      </c>
      <c r="R11" s="140">
        <v>1</v>
      </c>
      <c r="S11" s="424">
        <v>1</v>
      </c>
    </row>
    <row r="12" spans="1:19">
      <c r="B12" s="284">
        <v>2</v>
      </c>
      <c r="C12" s="284" t="s">
        <v>148</v>
      </c>
      <c r="D12" s="248">
        <v>93591</v>
      </c>
      <c r="E12" s="380">
        <f t="shared" si="0"/>
        <v>0.25102457917153925</v>
      </c>
      <c r="F12" s="248">
        <v>94121</v>
      </c>
      <c r="G12" s="380">
        <f t="shared" ref="G12:G27" si="2">F12/$F$34</f>
        <v>0.26299377170751337</v>
      </c>
      <c r="H12" s="248">
        <v>100726</v>
      </c>
      <c r="I12" s="380">
        <f t="shared" ref="I12:I27" si="3">H12/$H$34</f>
        <v>0.25187356060284016</v>
      </c>
      <c r="J12" s="248">
        <v>79930</v>
      </c>
      <c r="K12" s="380">
        <f t="shared" ref="K12:K27" si="4">J12/$J$34</f>
        <v>0.20118045330413661</v>
      </c>
      <c r="L12" s="248">
        <v>50596</v>
      </c>
      <c r="M12" s="380">
        <f t="shared" ref="M12:M26" si="5">L12/$L$34</f>
        <v>0.11448897899888896</v>
      </c>
      <c r="N12" s="248">
        <v>36442</v>
      </c>
      <c r="O12" s="380">
        <f t="shared" ref="O12:O27" si="6">N12/$N$34</f>
        <v>8.9661671247099811E-2</v>
      </c>
      <c r="P12" s="381">
        <f t="shared" ref="P12:P24" si="7">SUM(D12,F12,H12,J12,L12,N12,)</f>
        <v>455406</v>
      </c>
      <c r="Q12" s="380">
        <f t="shared" si="1"/>
        <v>0.19164507496741781</v>
      </c>
      <c r="R12" s="140">
        <v>2</v>
      </c>
      <c r="S12" s="424">
        <v>2</v>
      </c>
    </row>
    <row r="13" spans="1:19">
      <c r="B13" s="284">
        <v>3</v>
      </c>
      <c r="C13" s="284" t="s">
        <v>78</v>
      </c>
      <c r="D13" s="248">
        <v>45956</v>
      </c>
      <c r="E13" s="380">
        <f t="shared" si="0"/>
        <v>0.12326062933836861</v>
      </c>
      <c r="F13" s="248">
        <v>35202</v>
      </c>
      <c r="G13" s="380">
        <f t="shared" si="2"/>
        <v>9.8361755098733392E-2</v>
      </c>
      <c r="H13" s="248">
        <v>47349</v>
      </c>
      <c r="I13" s="380">
        <f t="shared" si="3"/>
        <v>0.11840002800651152</v>
      </c>
      <c r="J13" s="248">
        <v>59055</v>
      </c>
      <c r="K13" s="380">
        <f t="shared" si="4"/>
        <v>0.14863895495903651</v>
      </c>
      <c r="L13" s="248">
        <v>96401</v>
      </c>
      <c r="M13" s="380">
        <f t="shared" si="5"/>
        <v>0.2181368500369969</v>
      </c>
      <c r="N13" s="248">
        <v>78566</v>
      </c>
      <c r="O13" s="380">
        <f t="shared" si="6"/>
        <v>0.19330330012621821</v>
      </c>
      <c r="P13" s="381">
        <f t="shared" si="7"/>
        <v>362529</v>
      </c>
      <c r="Q13" s="380">
        <f t="shared" si="1"/>
        <v>0.15256034699337079</v>
      </c>
      <c r="R13" s="140">
        <v>3</v>
      </c>
      <c r="S13" s="424">
        <v>3</v>
      </c>
    </row>
    <row r="14" spans="1:19">
      <c r="B14" s="284">
        <v>4</v>
      </c>
      <c r="C14" s="284" t="s">
        <v>19</v>
      </c>
      <c r="D14" s="248">
        <v>11700</v>
      </c>
      <c r="E14" s="380">
        <f t="shared" si="0"/>
        <v>3.1381089808924033E-2</v>
      </c>
      <c r="F14" s="248">
        <v>10051</v>
      </c>
      <c r="G14" s="380">
        <f t="shared" si="2"/>
        <v>2.8084597480182071E-2</v>
      </c>
      <c r="H14" s="248">
        <v>12658</v>
      </c>
      <c r="I14" s="380">
        <f t="shared" si="3"/>
        <v>3.1652359173507838E-2</v>
      </c>
      <c r="J14" s="248">
        <v>14574</v>
      </c>
      <c r="K14" s="380">
        <f t="shared" si="4"/>
        <v>3.6682145958394682E-2</v>
      </c>
      <c r="L14" s="248">
        <v>16046</v>
      </c>
      <c r="M14" s="380">
        <f t="shared" si="5"/>
        <v>3.6308999861968776E-2</v>
      </c>
      <c r="N14" s="248">
        <v>8464</v>
      </c>
      <c r="O14" s="380">
        <f t="shared" si="6"/>
        <v>2.0824773213200504E-2</v>
      </c>
      <c r="P14" s="381">
        <f t="shared" si="7"/>
        <v>73493</v>
      </c>
      <c r="Q14" s="380">
        <f t="shared" si="1"/>
        <v>3.0927505334976787E-2</v>
      </c>
      <c r="R14" s="140">
        <v>5</v>
      </c>
      <c r="S14" s="424">
        <v>6</v>
      </c>
    </row>
    <row r="15" spans="1:19">
      <c r="B15" s="284">
        <v>5</v>
      </c>
      <c r="C15" s="284" t="s">
        <v>147</v>
      </c>
      <c r="D15" s="248">
        <v>916</v>
      </c>
      <c r="E15" s="380">
        <f t="shared" si="0"/>
        <v>2.4568442961516593E-3</v>
      </c>
      <c r="F15" s="248">
        <v>1276</v>
      </c>
      <c r="G15" s="380">
        <f t="shared" si="2"/>
        <v>3.5654110421562352E-3</v>
      </c>
      <c r="H15" s="248">
        <v>899</v>
      </c>
      <c r="I15" s="380">
        <f t="shared" si="3"/>
        <v>2.2480226652696754E-3</v>
      </c>
      <c r="J15" s="248">
        <v>941</v>
      </c>
      <c r="K15" s="380">
        <f t="shared" si="4"/>
        <v>2.3684574822869079E-3</v>
      </c>
      <c r="L15" s="248">
        <v>1317</v>
      </c>
      <c r="M15" s="380">
        <f t="shared" si="5"/>
        <v>2.9801167155810095E-3</v>
      </c>
      <c r="N15" s="248">
        <v>1113</v>
      </c>
      <c r="O15" s="380">
        <f t="shared" si="6"/>
        <v>2.7384183112348962E-3</v>
      </c>
      <c r="P15" s="381">
        <f>SUM(D15,F15,H15,J15,L15,N15,)</f>
        <v>6462</v>
      </c>
      <c r="Q15" s="380">
        <f t="shared" si="1"/>
        <v>2.7193547613326438E-3</v>
      </c>
      <c r="R15" s="140">
        <v>16</v>
      </c>
      <c r="S15" s="424">
        <v>16</v>
      </c>
    </row>
    <row r="16" spans="1:19">
      <c r="B16" s="284">
        <v>6</v>
      </c>
      <c r="C16" s="284" t="s">
        <v>22</v>
      </c>
      <c r="D16" s="248">
        <v>6263</v>
      </c>
      <c r="E16" s="380">
        <f t="shared" si="0"/>
        <v>1.6798270553272751E-2</v>
      </c>
      <c r="F16" s="248">
        <v>5819</v>
      </c>
      <c r="G16" s="380">
        <f t="shared" si="2"/>
        <v>1.6259503804315935E-2</v>
      </c>
      <c r="H16" s="248">
        <v>7318</v>
      </c>
      <c r="I16" s="380">
        <f t="shared" si="3"/>
        <v>1.8299254576689079E-2</v>
      </c>
      <c r="J16" s="248">
        <v>9074</v>
      </c>
      <c r="K16" s="380">
        <f t="shared" si="4"/>
        <v>2.2838876933338366E-2</v>
      </c>
      <c r="L16" s="248">
        <v>13234</v>
      </c>
      <c r="M16" s="380">
        <f t="shared" si="5"/>
        <v>2.9945986798784421E-2</v>
      </c>
      <c r="N16" s="248">
        <v>15115</v>
      </c>
      <c r="O16" s="380">
        <f t="shared" si="6"/>
        <v>3.7188852447722784E-2</v>
      </c>
      <c r="P16" s="381">
        <f t="shared" si="7"/>
        <v>56823</v>
      </c>
      <c r="Q16" s="380">
        <f t="shared" si="1"/>
        <v>2.3912394862767691E-2</v>
      </c>
      <c r="R16" s="140">
        <v>6</v>
      </c>
      <c r="S16" s="424">
        <v>7</v>
      </c>
    </row>
    <row r="17" spans="2:19">
      <c r="B17" s="284">
        <v>7</v>
      </c>
      <c r="C17" s="284" t="s">
        <v>24</v>
      </c>
      <c r="D17" s="248">
        <v>8504</v>
      </c>
      <c r="E17" s="380">
        <f t="shared" si="0"/>
        <v>2.2808956216674354E-2</v>
      </c>
      <c r="F17" s="248">
        <v>9466</v>
      </c>
      <c r="G17" s="380">
        <f t="shared" si="2"/>
        <v>2.6449985050980347E-2</v>
      </c>
      <c r="H17" s="248">
        <v>8440</v>
      </c>
      <c r="I17" s="380">
        <f t="shared" si="3"/>
        <v>2.1104906890852124E-2</v>
      </c>
      <c r="J17" s="248">
        <v>9047</v>
      </c>
      <c r="K17" s="380">
        <f t="shared" si="4"/>
        <v>2.2770919067215362E-2</v>
      </c>
      <c r="L17" s="248">
        <v>6951</v>
      </c>
      <c r="M17" s="380">
        <f t="shared" si="5"/>
        <v>1.5728770911164463E-2</v>
      </c>
      <c r="N17" s="248">
        <v>3904</v>
      </c>
      <c r="O17" s="380">
        <f t="shared" si="6"/>
        <v>9.6053774367125203E-3</v>
      </c>
      <c r="P17" s="381">
        <f>SUM(D17,F17,H17,J17,L17,N17,)</f>
        <v>46312</v>
      </c>
      <c r="Q17" s="380">
        <f t="shared" si="1"/>
        <v>1.9489129945347787E-2</v>
      </c>
      <c r="R17" s="140">
        <v>8</v>
      </c>
      <c r="S17" s="424">
        <v>8</v>
      </c>
    </row>
    <row r="18" spans="2:19">
      <c r="B18" s="284">
        <v>8</v>
      </c>
      <c r="C18" s="284" t="s">
        <v>25</v>
      </c>
      <c r="D18" s="248">
        <v>15502</v>
      </c>
      <c r="E18" s="380">
        <f t="shared" si="0"/>
        <v>4.1578602924610283E-2</v>
      </c>
      <c r="F18" s="248">
        <v>14514</v>
      </c>
      <c r="G18" s="380">
        <f t="shared" si="2"/>
        <v>4.0555153499886837E-2</v>
      </c>
      <c r="H18" s="248">
        <v>16670</v>
      </c>
      <c r="I18" s="380">
        <f t="shared" si="3"/>
        <v>4.1684691690818114E-2</v>
      </c>
      <c r="J18" s="248">
        <v>24775</v>
      </c>
      <c r="K18" s="380">
        <f t="shared" si="4"/>
        <v>6.2357634562867317E-2</v>
      </c>
      <c r="L18" s="248">
        <v>31254</v>
      </c>
      <c r="M18" s="380">
        <f t="shared" si="5"/>
        <v>7.0721767523742499E-2</v>
      </c>
      <c r="N18" s="248">
        <v>33179</v>
      </c>
      <c r="O18" s="380">
        <f t="shared" si="6"/>
        <v>8.1633406243003262E-2</v>
      </c>
      <c r="P18" s="381">
        <f>SUM(D18,F18,H18,J18,L18,N18,)</f>
        <v>135894</v>
      </c>
      <c r="Q18" s="380">
        <f t="shared" si="1"/>
        <v>5.7187247901042758E-2</v>
      </c>
      <c r="R18" s="140">
        <v>4</v>
      </c>
      <c r="S18" s="424">
        <v>4</v>
      </c>
    </row>
    <row r="19" spans="2:19">
      <c r="B19" s="284">
        <v>9</v>
      </c>
      <c r="C19" s="284" t="s">
        <v>26</v>
      </c>
      <c r="D19" s="248">
        <v>3140</v>
      </c>
      <c r="E19" s="380">
        <f t="shared" si="0"/>
        <v>8.421933504275338E-3</v>
      </c>
      <c r="F19" s="248">
        <v>2513</v>
      </c>
      <c r="G19" s="380">
        <f t="shared" si="2"/>
        <v>7.0218479223656894E-3</v>
      </c>
      <c r="H19" s="248">
        <v>2370</v>
      </c>
      <c r="I19" s="380">
        <f t="shared" si="3"/>
        <v>5.9263778828577644E-3</v>
      </c>
      <c r="J19" s="248">
        <v>2363</v>
      </c>
      <c r="K19" s="380">
        <f t="shared" si="4"/>
        <v>5.947571764765105E-3</v>
      </c>
      <c r="L19" s="248">
        <v>3880</v>
      </c>
      <c r="M19" s="380">
        <f t="shared" si="5"/>
        <v>8.7796908553183887E-3</v>
      </c>
      <c r="N19" s="248">
        <v>3896</v>
      </c>
      <c r="O19" s="380">
        <f t="shared" si="6"/>
        <v>9.5856942862274537E-3</v>
      </c>
      <c r="P19" s="381">
        <f>SUM(D19,F19,H19,J19,L19,N19,)</f>
        <v>18162</v>
      </c>
      <c r="Q19" s="380">
        <f t="shared" si="1"/>
        <v>7.6429775882580434E-3</v>
      </c>
      <c r="R19" s="140">
        <v>14</v>
      </c>
      <c r="S19" s="424">
        <v>11</v>
      </c>
    </row>
    <row r="20" spans="2:19">
      <c r="B20" s="284">
        <v>10</v>
      </c>
      <c r="C20" s="284" t="s">
        <v>27</v>
      </c>
      <c r="D20" s="248">
        <v>7099</v>
      </c>
      <c r="E20" s="380">
        <f t="shared" si="0"/>
        <v>1.904054329517536E-2</v>
      </c>
      <c r="F20" s="248">
        <v>5752</v>
      </c>
      <c r="G20" s="380">
        <f t="shared" si="2"/>
        <v>1.6072291782509927E-2</v>
      </c>
      <c r="H20" s="248">
        <v>5964</v>
      </c>
      <c r="I20" s="380">
        <f t="shared" si="3"/>
        <v>1.4913467381166121E-2</v>
      </c>
      <c r="J20" s="248">
        <v>4706</v>
      </c>
      <c r="K20" s="380">
        <f t="shared" si="4"/>
        <v>1.1844804369439096E-2</v>
      </c>
      <c r="L20" s="248">
        <v>6283</v>
      </c>
      <c r="M20" s="380">
        <f t="shared" si="5"/>
        <v>1.4217215887619957E-2</v>
      </c>
      <c r="N20" s="248">
        <v>9068</v>
      </c>
      <c r="O20" s="380">
        <f t="shared" si="6"/>
        <v>2.2310851074823036E-2</v>
      </c>
      <c r="P20" s="381">
        <f>SUM(D20,F20,H20,J20,L20,N20,)</f>
        <v>38872</v>
      </c>
      <c r="Q20" s="380">
        <f t="shared" si="1"/>
        <v>1.6358210814379839E-2</v>
      </c>
      <c r="R20" s="140">
        <v>9</v>
      </c>
      <c r="S20" s="424">
        <v>9</v>
      </c>
    </row>
    <row r="21" spans="2:19">
      <c r="B21" s="284">
        <v>11</v>
      </c>
      <c r="C21" s="284" t="s">
        <v>107</v>
      </c>
      <c r="D21" s="248">
        <v>3723</v>
      </c>
      <c r="E21" s="380">
        <f t="shared" si="0"/>
        <v>9.9856237058653131E-3</v>
      </c>
      <c r="F21" s="248">
        <v>1234</v>
      </c>
      <c r="G21" s="380">
        <f t="shared" si="2"/>
        <v>3.4480542523673938E-3</v>
      </c>
      <c r="H21" s="248">
        <v>974</v>
      </c>
      <c r="I21" s="380">
        <f t="shared" si="3"/>
        <v>2.4355662691575792E-3</v>
      </c>
      <c r="J21" s="248">
        <v>438</v>
      </c>
      <c r="K21" s="380">
        <f t="shared" si="4"/>
        <v>1.1024276059953941E-3</v>
      </c>
      <c r="L21" s="248">
        <v>459</v>
      </c>
      <c r="M21" s="380">
        <f t="shared" si="5"/>
        <v>1.0386283769564795E-3</v>
      </c>
      <c r="N21" s="248">
        <v>285</v>
      </c>
      <c r="O21" s="380">
        <f t="shared" si="6"/>
        <v>7.0121223603049907E-4</v>
      </c>
      <c r="P21" s="381">
        <f>SUM(D21,F21,H21,J21,L21,N21,)</f>
        <v>7113</v>
      </c>
      <c r="Q21" s="380">
        <f t="shared" si="1"/>
        <v>2.9933101852923391E-3</v>
      </c>
      <c r="R21" s="140">
        <v>11</v>
      </c>
      <c r="S21" s="424">
        <v>15</v>
      </c>
    </row>
    <row r="22" spans="2:19">
      <c r="B22" s="284">
        <v>12</v>
      </c>
      <c r="C22" s="284" t="s">
        <v>30</v>
      </c>
      <c r="D22" s="248">
        <v>7370</v>
      </c>
      <c r="E22" s="380">
        <f t="shared" si="0"/>
        <v>1.9767404435194025E-2</v>
      </c>
      <c r="F22" s="248">
        <v>6201</v>
      </c>
      <c r="G22" s="380">
        <f t="shared" si="2"/>
        <v>1.7326891749538258E-2</v>
      </c>
      <c r="H22" s="248">
        <v>5286</v>
      </c>
      <c r="I22" s="380">
        <f t="shared" si="3"/>
        <v>1.3218073202019469E-2</v>
      </c>
      <c r="J22" s="248">
        <v>651</v>
      </c>
      <c r="K22" s="380">
        <f t="shared" si="4"/>
        <v>1.6385396609657568E-3</v>
      </c>
      <c r="L22" s="248">
        <v>156</v>
      </c>
      <c r="M22" s="380">
        <f t="shared" si="5"/>
        <v>3.529978797499146E-4</v>
      </c>
      <c r="N22" s="248">
        <v>153</v>
      </c>
      <c r="O22" s="380">
        <f t="shared" si="6"/>
        <v>3.7644025302689948E-4</v>
      </c>
      <c r="P22" s="381">
        <v>7370</v>
      </c>
      <c r="Q22" s="380">
        <f t="shared" si="1"/>
        <v>3.1014615584991621E-3</v>
      </c>
      <c r="R22" s="140">
        <v>12</v>
      </c>
      <c r="S22" s="424">
        <v>14</v>
      </c>
    </row>
    <row r="23" spans="2:19">
      <c r="B23" s="284">
        <v>13</v>
      </c>
      <c r="C23" s="284" t="s">
        <v>31</v>
      </c>
      <c r="D23" s="248">
        <v>1257</v>
      </c>
      <c r="E23" s="380">
        <f t="shared" si="0"/>
        <v>3.3714555461382485E-3</v>
      </c>
      <c r="F23" s="248">
        <v>1519</v>
      </c>
      <c r="G23" s="380">
        <f t="shared" si="2"/>
        <v>4.2444038973631047E-3</v>
      </c>
      <c r="H23" s="248">
        <v>1329</v>
      </c>
      <c r="I23" s="380">
        <f t="shared" si="3"/>
        <v>3.3232726608936579E-3</v>
      </c>
      <c r="J23" s="248">
        <v>873</v>
      </c>
      <c r="K23" s="380">
        <f t="shared" si="4"/>
        <v>2.1973043379771209E-3</v>
      </c>
      <c r="L23" s="248">
        <v>732</v>
      </c>
      <c r="M23" s="380">
        <f t="shared" si="5"/>
        <v>1.6563746665188299E-3</v>
      </c>
      <c r="N23" s="248">
        <v>311</v>
      </c>
      <c r="O23" s="380">
        <f t="shared" si="6"/>
        <v>7.6518247510696559E-4</v>
      </c>
      <c r="P23" s="381">
        <f t="shared" si="7"/>
        <v>6021</v>
      </c>
      <c r="Q23" s="380">
        <f t="shared" si="1"/>
        <v>2.5337720547793019E-3</v>
      </c>
      <c r="R23" s="140">
        <v>16</v>
      </c>
      <c r="S23" s="424">
        <v>17</v>
      </c>
    </row>
    <row r="24" spans="2:19">
      <c r="B24" s="284">
        <v>14</v>
      </c>
      <c r="C24" s="284" t="s">
        <v>100</v>
      </c>
      <c r="D24" s="248">
        <v>12779</v>
      </c>
      <c r="E24" s="380">
        <f t="shared" si="0"/>
        <v>3.4275123646858134E-2</v>
      </c>
      <c r="F24" s="248">
        <v>11591</v>
      </c>
      <c r="G24" s="380">
        <f t="shared" si="2"/>
        <v>3.2387679772439594E-2</v>
      </c>
      <c r="H24" s="248">
        <v>11514</v>
      </c>
      <c r="I24" s="380">
        <f t="shared" si="3"/>
        <v>2.8791694068871013E-2</v>
      </c>
      <c r="J24" s="248">
        <v>13898</v>
      </c>
      <c r="K24" s="380">
        <f t="shared" si="4"/>
        <v>3.4980682347315037E-2</v>
      </c>
      <c r="L24" s="248">
        <v>21756</v>
      </c>
      <c r="M24" s="380">
        <f t="shared" si="5"/>
        <v>4.9229627383584239E-2</v>
      </c>
      <c r="N24" s="248">
        <v>13477</v>
      </c>
      <c r="O24" s="380">
        <f t="shared" si="6"/>
        <v>3.315872738590539E-2</v>
      </c>
      <c r="P24" s="381">
        <f t="shared" si="7"/>
        <v>85015</v>
      </c>
      <c r="Q24" s="380">
        <f t="shared" si="1"/>
        <v>3.5776221763338702E-2</v>
      </c>
      <c r="R24" s="140">
        <v>7</v>
      </c>
      <c r="S24" s="424">
        <v>5</v>
      </c>
    </row>
    <row r="25" spans="2:19">
      <c r="B25" s="284">
        <v>15</v>
      </c>
      <c r="C25" s="284" t="s">
        <v>105</v>
      </c>
      <c r="D25" s="248">
        <v>5222</v>
      </c>
      <c r="E25" s="380">
        <f t="shared" si="0"/>
        <v>1.4006158203606948E-2</v>
      </c>
      <c r="F25" s="248">
        <v>1506</v>
      </c>
      <c r="G25" s="380">
        <f t="shared" si="2"/>
        <v>4.2080791767141771E-3</v>
      </c>
      <c r="H25" s="248">
        <v>1487</v>
      </c>
      <c r="I25" s="380">
        <f t="shared" si="3"/>
        <v>3.7183645197508422E-3</v>
      </c>
      <c r="J25" s="284">
        <v>1605</v>
      </c>
      <c r="K25" s="380">
        <f t="shared" si="4"/>
        <v>4.0397175973118891E-3</v>
      </c>
      <c r="L25" s="283">
        <v>2301</v>
      </c>
      <c r="M25" s="380">
        <f t="shared" si="5"/>
        <v>5.2067187263112403E-3</v>
      </c>
      <c r="N25" s="248">
        <v>1243</v>
      </c>
      <c r="O25" s="380">
        <f t="shared" si="6"/>
        <v>3.0582695066172292E-3</v>
      </c>
      <c r="P25" s="381">
        <f>SUM(D25,F25,H25,J25,L25,N25,)</f>
        <v>13364</v>
      </c>
      <c r="Q25" s="380">
        <f t="shared" si="1"/>
        <v>5.6238714067547895E-3</v>
      </c>
      <c r="R25" s="140">
        <v>15</v>
      </c>
      <c r="S25" s="424">
        <v>12</v>
      </c>
    </row>
    <row r="26" spans="2:19">
      <c r="B26" s="284">
        <v>16</v>
      </c>
      <c r="C26" s="284" t="s">
        <v>108</v>
      </c>
      <c r="D26" s="248">
        <v>3425</v>
      </c>
      <c r="E26" s="380">
        <f t="shared" si="0"/>
        <v>9.1863446662875901E-3</v>
      </c>
      <c r="F26" s="248">
        <v>5224</v>
      </c>
      <c r="G26" s="380">
        <f t="shared" si="2"/>
        <v>1.4596949282307346E-2</v>
      </c>
      <c r="H26" s="248">
        <v>1994</v>
      </c>
      <c r="I26" s="380">
        <f t="shared" si="3"/>
        <v>4.9861592820330727E-3</v>
      </c>
      <c r="J26" s="248">
        <v>2731</v>
      </c>
      <c r="K26" s="380">
        <f t="shared" si="4"/>
        <v>6.8738123104416004E-3</v>
      </c>
      <c r="L26" s="248">
        <v>4825</v>
      </c>
      <c r="M26" s="380">
        <f t="shared" si="5"/>
        <v>1.0918043396111139E-2</v>
      </c>
      <c r="N26" s="248">
        <v>3415</v>
      </c>
      <c r="O26" s="380">
        <f t="shared" si="6"/>
        <v>8.402244863312822E-3</v>
      </c>
      <c r="P26" s="381">
        <f>SUM(D26,F26,H26,J26,L26,N26,)</f>
        <v>21614</v>
      </c>
      <c r="Q26" s="380">
        <f t="shared" si="1"/>
        <v>9.0956567334329556E-3</v>
      </c>
      <c r="R26" s="140">
        <v>13</v>
      </c>
      <c r="S26" s="424">
        <v>10</v>
      </c>
    </row>
    <row r="27" spans="2:19">
      <c r="B27" s="284">
        <v>17</v>
      </c>
      <c r="C27" s="284" t="s">
        <v>111</v>
      </c>
      <c r="D27" s="248">
        <v>2617</v>
      </c>
      <c r="E27" s="380">
        <f t="shared" si="0"/>
        <v>7.0191719683721527E-3</v>
      </c>
      <c r="F27" s="248">
        <v>791</v>
      </c>
      <c r="G27" s="380">
        <f t="shared" si="2"/>
        <v>2.2102195410231835E-3</v>
      </c>
      <c r="H27" s="248">
        <v>1406</v>
      </c>
      <c r="I27" s="380">
        <f t="shared" si="3"/>
        <v>3.5158174275519058E-3</v>
      </c>
      <c r="J27" s="248">
        <v>1317</v>
      </c>
      <c r="K27" s="380">
        <f t="shared" si="4"/>
        <v>3.314833691999849E-3</v>
      </c>
      <c r="L27" s="248">
        <v>2896</v>
      </c>
      <c r="M27" s="380">
        <f>L27/$L$34</f>
        <v>6.5530888445881575E-3</v>
      </c>
      <c r="N27" s="248">
        <v>3922</v>
      </c>
      <c r="O27" s="380">
        <f t="shared" si="6"/>
        <v>9.6496645253039207E-3</v>
      </c>
      <c r="P27" s="381">
        <f>SUM(D27,F27,H27,J27,L27,N27,)</f>
        <v>12949</v>
      </c>
      <c r="Q27" s="380">
        <f t="shared" si="1"/>
        <v>5.4492300842612822E-3</v>
      </c>
      <c r="R27" s="140">
        <v>10</v>
      </c>
      <c r="S27" s="424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425"/>
      <c r="C34" s="425" t="s">
        <v>163</v>
      </c>
      <c r="D34" s="426">
        <v>372836</v>
      </c>
      <c r="E34" s="427">
        <f>SUM(E11:E27)</f>
        <v>0.96722955937731336</v>
      </c>
      <c r="F34" s="426">
        <v>357883</v>
      </c>
      <c r="G34" s="427">
        <f>SUM(G11:G27)</f>
        <v>0.96447721741463011</v>
      </c>
      <c r="H34" s="426">
        <v>399907</v>
      </c>
      <c r="I34" s="427">
        <f>SUM(I11:I27)</f>
        <v>0.97367387917690873</v>
      </c>
      <c r="J34" s="426">
        <v>397305</v>
      </c>
      <c r="K34" s="427">
        <f>SUM(K11:K27)</f>
        <v>0.97517272624306273</v>
      </c>
      <c r="L34" s="426">
        <v>441929</v>
      </c>
      <c r="M34" s="427">
        <f>SUM(M11:M27)</f>
        <v>0.96550803409597463</v>
      </c>
      <c r="N34" s="426">
        <v>406439</v>
      </c>
      <c r="O34" s="427">
        <f>SUM(O11:O27)</f>
        <v>0.96815512290897288</v>
      </c>
      <c r="P34" s="426">
        <f>SUM(D34,F34,H34,J34,L34,N34,)</f>
        <v>2376299</v>
      </c>
      <c r="Q34" s="427">
        <f>SUM(Q11:Q27)</f>
        <v>0.96382778429818794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283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topLeftCell="A3" workbookViewId="0">
      <selection activeCell="N24" sqref="N24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420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391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397</v>
      </c>
    </row>
    <row r="40" spans="2:2">
      <c r="B40" s="2"/>
    </row>
  </sheetData>
  <phoneticPr fontId="6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tabSelected="1" topLeftCell="A20" workbookViewId="0">
      <selection activeCell="I41" sqref="I41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48" t="s">
        <v>155</v>
      </c>
      <c r="B1" s="448"/>
      <c r="C1" s="448"/>
      <c r="D1" s="448"/>
      <c r="E1" s="448"/>
      <c r="F1" s="448"/>
      <c r="G1" s="448"/>
    </row>
    <row r="2" spans="1:10" ht="18.75">
      <c r="A2" s="449" t="s">
        <v>42</v>
      </c>
      <c r="B2" s="449"/>
      <c r="C2" s="449"/>
      <c r="D2" s="449"/>
      <c r="E2" s="449"/>
      <c r="F2" s="449"/>
      <c r="G2" s="449"/>
    </row>
    <row r="3" spans="1:10" ht="15.75">
      <c r="A3" s="450" t="s">
        <v>401</v>
      </c>
      <c r="B3" s="450"/>
      <c r="C3" s="450"/>
      <c r="D3" s="450"/>
      <c r="E3" s="450"/>
      <c r="F3" s="450"/>
      <c r="G3" s="450"/>
    </row>
    <row r="4" spans="1:10" ht="8.25" customHeight="1"/>
    <row r="5" spans="1:10" ht="15.75">
      <c r="A5" s="10"/>
      <c r="B5" s="307"/>
      <c r="C5" s="451" t="s">
        <v>402</v>
      </c>
      <c r="D5" s="451"/>
      <c r="E5" s="451" t="s">
        <v>160</v>
      </c>
      <c r="F5" s="452"/>
    </row>
    <row r="6" spans="1:10" ht="15.75">
      <c r="A6" s="10"/>
      <c r="B6" s="308" t="s">
        <v>49</v>
      </c>
      <c r="C6" s="309">
        <v>2014</v>
      </c>
      <c r="D6" s="309">
        <v>2015</v>
      </c>
      <c r="E6" s="310" t="s">
        <v>48</v>
      </c>
      <c r="F6" s="311" t="s">
        <v>33</v>
      </c>
    </row>
    <row r="7" spans="1:10" ht="6" customHeight="1"/>
    <row r="8" spans="1:10">
      <c r="B8" s="179" t="s">
        <v>0</v>
      </c>
      <c r="C8" s="180"/>
      <c r="D8" s="180"/>
      <c r="E8" s="180"/>
      <c r="F8" s="181"/>
    </row>
    <row r="9" spans="1:10">
      <c r="B9" s="182" t="s">
        <v>1</v>
      </c>
      <c r="C9" s="183">
        <v>41003</v>
      </c>
      <c r="D9" s="183">
        <v>42568</v>
      </c>
      <c r="E9" s="184">
        <f>D9-C9</f>
        <v>1565</v>
      </c>
      <c r="F9" s="185">
        <f>(D9/C9)-100%</f>
        <v>3.8167938931297662E-2</v>
      </c>
    </row>
    <row r="10" spans="1:10" ht="7.5" customHeight="1"/>
    <row r="11" spans="1:10">
      <c r="B11" s="186" t="s">
        <v>2</v>
      </c>
      <c r="C11" s="187">
        <v>1217565</v>
      </c>
      <c r="D11" s="187">
        <v>1267919.9524537665</v>
      </c>
      <c r="E11" s="187">
        <f>D11-C11</f>
        <v>50354.952453766484</v>
      </c>
      <c r="F11" s="188">
        <f>(D11/C11)-100%</f>
        <v>4.1357095887091466E-2</v>
      </c>
    </row>
    <row r="12" spans="1:10">
      <c r="B12" s="189" t="s">
        <v>3</v>
      </c>
      <c r="C12" s="107">
        <v>965339</v>
      </c>
      <c r="D12" s="107">
        <v>1059592.0793975939</v>
      </c>
      <c r="E12" s="107">
        <f>D12-C12</f>
        <v>94253.079397593858</v>
      </c>
      <c r="F12" s="190">
        <f>(D12/C12)-100%</f>
        <v>9.7637285344934543E-2</v>
      </c>
    </row>
    <row r="13" spans="1:10">
      <c r="B13" s="182" t="s">
        <v>4</v>
      </c>
      <c r="C13" s="191">
        <f>C12/C11</f>
        <v>0.79284391387728792</v>
      </c>
      <c r="D13" s="192">
        <f>D12/D11</f>
        <v>0.83569319762418592</v>
      </c>
      <c r="E13" s="191">
        <f>D13-C13</f>
        <v>4.2849283746898004E-2</v>
      </c>
      <c r="F13" s="185"/>
      <c r="J13" s="16"/>
    </row>
    <row r="14" spans="1:10" ht="9" customHeight="1"/>
    <row r="15" spans="1:10" ht="20.25" customHeight="1">
      <c r="B15" s="193" t="s">
        <v>5</v>
      </c>
      <c r="C15" s="194">
        <v>0.83130000000000004</v>
      </c>
      <c r="D15" s="194">
        <v>0.85960000000000003</v>
      </c>
      <c r="E15" s="195">
        <f>D15-C15</f>
        <v>2.8299999999999992E-2</v>
      </c>
      <c r="F15" s="16"/>
    </row>
    <row r="16" spans="1:10" ht="8.25" customHeight="1"/>
    <row r="17" spans="2:8">
      <c r="B17" s="179" t="s">
        <v>14</v>
      </c>
      <c r="C17" s="180"/>
      <c r="D17" s="180"/>
      <c r="E17" s="181"/>
      <c r="F17" s="15" t="s">
        <v>142</v>
      </c>
      <c r="G17" s="15" t="s">
        <v>141</v>
      </c>
    </row>
    <row r="18" spans="2:8">
      <c r="B18" s="189" t="s">
        <v>13</v>
      </c>
      <c r="C18" s="104">
        <v>5.6</v>
      </c>
      <c r="D18" s="104">
        <v>5.9</v>
      </c>
      <c r="E18" s="196">
        <f>D18-C18</f>
        <v>0.30000000000000071</v>
      </c>
      <c r="F18" s="16"/>
    </row>
    <row r="19" spans="2:8">
      <c r="B19" s="189" t="s">
        <v>15</v>
      </c>
      <c r="C19" s="105">
        <v>3.2</v>
      </c>
      <c r="D19" s="105">
        <v>3.6</v>
      </c>
      <c r="E19" s="196">
        <f>D19-C19</f>
        <v>0.39999999999999991</v>
      </c>
      <c r="F19" s="16"/>
    </row>
    <row r="20" spans="2:8">
      <c r="B20" s="182" t="s">
        <v>16</v>
      </c>
      <c r="C20" s="197">
        <v>6.3</v>
      </c>
      <c r="D20" s="197">
        <v>6.7</v>
      </c>
      <c r="E20" s="198">
        <f>D20-C20</f>
        <v>0.40000000000000036</v>
      </c>
      <c r="F20" s="16"/>
    </row>
    <row r="21" spans="2:8" ht="8.25" customHeight="1"/>
    <row r="22" spans="2:8" ht="17.25" customHeight="1">
      <c r="B22" s="199" t="s">
        <v>50</v>
      </c>
      <c r="C22" s="200">
        <v>2580.27</v>
      </c>
      <c r="D22" s="200">
        <v>3381.6954522000715</v>
      </c>
      <c r="E22" s="201">
        <f>D22-C22</f>
        <v>801.4254522000715</v>
      </c>
      <c r="F22" s="195">
        <f>(D22/C22)-100%</f>
        <v>0.31059751584139317</v>
      </c>
    </row>
    <row r="23" spans="2:8" ht="9" customHeight="1"/>
    <row r="24" spans="2:8">
      <c r="B24" s="179" t="s">
        <v>35</v>
      </c>
      <c r="C24" s="257">
        <v>2014</v>
      </c>
      <c r="D24" s="257">
        <v>2015</v>
      </c>
      <c r="E24" s="180"/>
      <c r="F24" s="181"/>
    </row>
    <row r="25" spans="2:8">
      <c r="B25" s="189" t="s">
        <v>6</v>
      </c>
      <c r="C25" s="106">
        <v>374869</v>
      </c>
      <c r="D25" s="106">
        <v>406439</v>
      </c>
      <c r="E25" s="107">
        <f>D25-C25</f>
        <v>31570</v>
      </c>
      <c r="F25" s="190">
        <f>(D25/C25)-100%</f>
        <v>8.421608615276277E-2</v>
      </c>
      <c r="H25" s="127"/>
    </row>
    <row r="26" spans="2:8">
      <c r="B26" s="189" t="s">
        <v>7</v>
      </c>
      <c r="C26" s="107">
        <v>77663</v>
      </c>
      <c r="D26" s="107">
        <v>78566</v>
      </c>
      <c r="E26" s="107">
        <f>D26-C26</f>
        <v>903</v>
      </c>
      <c r="F26" s="190">
        <f>(D26/C26)-100%</f>
        <v>1.1627158363699541E-2</v>
      </c>
      <c r="G26" s="17"/>
      <c r="H26" s="127"/>
    </row>
    <row r="27" spans="2:8">
      <c r="B27" s="182" t="s">
        <v>8</v>
      </c>
      <c r="C27" s="184">
        <v>297206</v>
      </c>
      <c r="D27" s="184">
        <v>327873</v>
      </c>
      <c r="E27" s="184">
        <f>D27-C27</f>
        <v>30667</v>
      </c>
      <c r="F27" s="185">
        <f>(D27/C27)-100%</f>
        <v>0.10318432333129213</v>
      </c>
      <c r="G27" s="17"/>
      <c r="H27" s="127"/>
    </row>
    <row r="28" spans="2:8" ht="11.25" customHeight="1"/>
    <row r="29" spans="2:8">
      <c r="B29" s="203" t="s">
        <v>333</v>
      </c>
      <c r="C29" s="206">
        <v>2014</v>
      </c>
      <c r="D29" s="202"/>
      <c r="E29" s="202">
        <v>2015</v>
      </c>
      <c r="F29" s="204"/>
      <c r="G29" s="18"/>
    </row>
    <row r="30" spans="2:8">
      <c r="B30" s="189" t="s">
        <v>9</v>
      </c>
      <c r="C30" s="107">
        <v>85370</v>
      </c>
      <c r="D30" s="108">
        <f>C30/$C$35</f>
        <v>0.28724184572316847</v>
      </c>
      <c r="E30" s="107">
        <v>78682</v>
      </c>
      <c r="F30" s="190">
        <f>E30/$E$35</f>
        <v>0.23997706429013674</v>
      </c>
      <c r="G30" s="19"/>
    </row>
    <row r="31" spans="2:8">
      <c r="B31" s="189" t="s">
        <v>11</v>
      </c>
      <c r="C31" s="107">
        <v>153890</v>
      </c>
      <c r="D31" s="108">
        <f>C31/$C$35</f>
        <v>0.51778900829727526</v>
      </c>
      <c r="E31" s="107">
        <v>180943</v>
      </c>
      <c r="F31" s="190">
        <f>E31/$E$35</f>
        <v>0.55186916885501403</v>
      </c>
      <c r="G31" s="19"/>
    </row>
    <row r="32" spans="2:8">
      <c r="B32" s="189" t="s">
        <v>153</v>
      </c>
      <c r="C32" s="107">
        <v>32795</v>
      </c>
      <c r="D32" s="108">
        <f>C32/$C$35</f>
        <v>0.110344340289227</v>
      </c>
      <c r="E32" s="107">
        <v>36442</v>
      </c>
      <c r="F32" s="190">
        <f>E32/$E$35</f>
        <v>0.11114669399432098</v>
      </c>
      <c r="G32" s="19"/>
    </row>
    <row r="33" spans="2:8">
      <c r="B33" s="189" t="s">
        <v>10</v>
      </c>
      <c r="C33" s="107">
        <v>19998</v>
      </c>
      <c r="D33" s="108">
        <f>C33/$C$35</f>
        <v>6.7286663122547996E-2</v>
      </c>
      <c r="E33" s="107">
        <v>26506</v>
      </c>
      <c r="F33" s="190">
        <f>E33/$E$35</f>
        <v>8.0842277345191588E-2</v>
      </c>
      <c r="G33" s="19"/>
    </row>
    <row r="34" spans="2:8">
      <c r="B34" s="189" t="s">
        <v>12</v>
      </c>
      <c r="C34" s="107">
        <v>5153</v>
      </c>
      <c r="D34" s="108">
        <f>C34/$C$35</f>
        <v>1.7338142567781271E-2</v>
      </c>
      <c r="E34" s="107">
        <v>5300</v>
      </c>
      <c r="F34" s="190">
        <f>E34/$E$35</f>
        <v>1.6164795515336731E-2</v>
      </c>
      <c r="G34" s="19"/>
    </row>
    <row r="35" spans="2:8">
      <c r="B35" s="182"/>
      <c r="C35" s="183">
        <f>SUM(C30:C34)</f>
        <v>297206</v>
      </c>
      <c r="D35" s="191">
        <f>SUM(D30:D34)</f>
        <v>1</v>
      </c>
      <c r="E35" s="183">
        <f>SUM(E30:E34)</f>
        <v>327873</v>
      </c>
      <c r="F35" s="185">
        <f>SUM(F30:F34)</f>
        <v>1</v>
      </c>
      <c r="G35" s="20"/>
    </row>
    <row r="36" spans="2:8" ht="9.75" customHeight="1"/>
    <row r="37" spans="2:8">
      <c r="B37" s="205" t="s">
        <v>156</v>
      </c>
      <c r="C37" s="256">
        <v>2014</v>
      </c>
      <c r="D37" s="256">
        <v>2015</v>
      </c>
      <c r="E37" s="180"/>
      <c r="F37" s="181"/>
    </row>
    <row r="38" spans="2:8">
      <c r="B38" s="189" t="s">
        <v>6</v>
      </c>
      <c r="C38" s="106">
        <v>965339</v>
      </c>
      <c r="D38" s="106">
        <v>1059592</v>
      </c>
      <c r="E38" s="107">
        <f>D38-C38</f>
        <v>94253</v>
      </c>
      <c r="F38" s="190">
        <f>(D38/C38)-100%</f>
        <v>9.763720309652868E-2</v>
      </c>
    </row>
    <row r="39" spans="2:8">
      <c r="B39" s="189" t="s">
        <v>7</v>
      </c>
      <c r="C39" s="107">
        <v>102580</v>
      </c>
      <c r="D39" s="107">
        <v>111301.83333333333</v>
      </c>
      <c r="E39" s="107">
        <f>D39-C39</f>
        <v>8721.8333333333285</v>
      </c>
      <c r="F39" s="190">
        <f>(D39/C39)-100%</f>
        <v>8.5024696172093295E-2</v>
      </c>
      <c r="H39" s="17"/>
    </row>
    <row r="40" spans="2:8">
      <c r="B40" s="182" t="s">
        <v>287</v>
      </c>
      <c r="C40" s="184">
        <v>862759</v>
      </c>
      <c r="D40" s="184">
        <v>948290</v>
      </c>
      <c r="E40" s="184">
        <f>D40-C40</f>
        <v>85531</v>
      </c>
      <c r="F40" s="185">
        <f>(D40/C40)-100%</f>
        <v>9.9136607094217455E-2</v>
      </c>
      <c r="G40" s="17"/>
      <c r="H40" s="17"/>
    </row>
    <row r="41" spans="2:8" ht="9.75" customHeight="1"/>
    <row r="42" spans="2:8">
      <c r="B42" s="205" t="s">
        <v>221</v>
      </c>
      <c r="C42" s="206">
        <v>2014</v>
      </c>
      <c r="D42" s="207"/>
      <c r="E42" s="256">
        <v>2015</v>
      </c>
      <c r="F42" s="208"/>
      <c r="G42" s="18"/>
    </row>
    <row r="43" spans="2:8">
      <c r="B43" s="189" t="s">
        <v>268</v>
      </c>
      <c r="C43" s="107">
        <v>333057</v>
      </c>
      <c r="D43" s="109">
        <f>C43/$C$48</f>
        <v>0.38603712044730915</v>
      </c>
      <c r="E43" s="107">
        <v>307348.88750000001</v>
      </c>
      <c r="F43" s="209">
        <f>E43/$E$48</f>
        <v>0.32410848314536633</v>
      </c>
      <c r="G43" s="19"/>
    </row>
    <row r="44" spans="2:8">
      <c r="B44" s="189" t="s">
        <v>11</v>
      </c>
      <c r="C44" s="107">
        <v>353306</v>
      </c>
      <c r="D44" s="109">
        <f>C44/$C$48</f>
        <v>0.40950717407758136</v>
      </c>
      <c r="E44" s="107">
        <v>404106.03333333338</v>
      </c>
      <c r="F44" s="209">
        <f>E44/$E$48</f>
        <v>0.42614175232229379</v>
      </c>
      <c r="G44" s="19"/>
    </row>
    <row r="45" spans="2:8">
      <c r="B45" s="189" t="s">
        <v>153</v>
      </c>
      <c r="C45" s="107">
        <v>93192</v>
      </c>
      <c r="D45" s="109">
        <f>C45/$C$48</f>
        <v>0.10801625946527361</v>
      </c>
      <c r="E45" s="107">
        <v>98241.558333333334</v>
      </c>
      <c r="F45" s="209">
        <f>E45/$E$48</f>
        <v>0.10359862601830205</v>
      </c>
      <c r="G45" s="19"/>
    </row>
    <row r="46" spans="2:8">
      <c r="B46" s="189" t="s">
        <v>269</v>
      </c>
      <c r="C46" s="107">
        <v>43962</v>
      </c>
      <c r="D46" s="109">
        <f>C46/$C$48</f>
        <v>5.0955133472962905E-2</v>
      </c>
      <c r="E46" s="107">
        <v>66717.420833333337</v>
      </c>
      <c r="F46" s="209">
        <f>E46/$E$48</f>
        <v>7.035549157685736E-2</v>
      </c>
      <c r="G46" s="19"/>
    </row>
    <row r="47" spans="2:8">
      <c r="B47" s="210" t="s">
        <v>324</v>
      </c>
      <c r="C47" s="107">
        <v>39242</v>
      </c>
      <c r="D47" s="115">
        <f>C47/$C$48</f>
        <v>4.5484312536872983E-2</v>
      </c>
      <c r="E47" s="107">
        <v>71876.266666666605</v>
      </c>
      <c r="F47" s="209">
        <f>E47/$E$48</f>
        <v>7.5795646937180369E-2</v>
      </c>
      <c r="G47" s="19"/>
    </row>
    <row r="48" spans="2:8">
      <c r="B48" s="211"/>
      <c r="C48" s="183">
        <f>SUM(C43:C47)</f>
        <v>862759</v>
      </c>
      <c r="D48" s="191">
        <f>SUM(D43:D47)</f>
        <v>1</v>
      </c>
      <c r="E48" s="183">
        <f>SUM(E43:E47)</f>
        <v>948290.16666666674</v>
      </c>
      <c r="F48" s="185">
        <f>SUM(F43:F47)</f>
        <v>0.99999999999999989</v>
      </c>
      <c r="G48" s="20"/>
    </row>
    <row r="49" spans="2:6" ht="9.75" customHeight="1"/>
    <row r="50" spans="2:6">
      <c r="B50" s="445"/>
      <c r="C50" s="446"/>
      <c r="D50" s="446"/>
      <c r="E50" s="446"/>
      <c r="F50" s="447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topLeftCell="A15" workbookViewId="0">
      <selection activeCell="O36" sqref="O36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54"/>
      <c r="F2" s="22"/>
      <c r="G2" s="22"/>
      <c r="H2" s="22"/>
      <c r="I2" s="22"/>
      <c r="J2" s="22"/>
      <c r="K2" s="165" t="s">
        <v>158</v>
      </c>
    </row>
    <row r="3" spans="1:17" ht="21">
      <c r="D3" s="22"/>
      <c r="E3" s="254"/>
      <c r="F3" s="22"/>
      <c r="G3" s="22"/>
      <c r="H3" s="22"/>
      <c r="I3" s="22"/>
      <c r="J3" s="22"/>
      <c r="K3" s="165" t="s">
        <v>122</v>
      </c>
    </row>
    <row r="4" spans="1:17" ht="21">
      <c r="D4" s="22"/>
      <c r="E4" s="254"/>
      <c r="F4" s="22"/>
      <c r="G4" s="22"/>
      <c r="H4" s="22"/>
      <c r="I4" s="22"/>
      <c r="J4" s="22"/>
      <c r="K4" s="165" t="s">
        <v>156</v>
      </c>
    </row>
    <row r="5" spans="1:17" ht="18.75">
      <c r="D5" s="10"/>
      <c r="E5" s="129"/>
      <c r="F5" s="10"/>
      <c r="G5" s="10"/>
      <c r="H5" s="10"/>
      <c r="I5" s="10"/>
      <c r="J5" s="10"/>
      <c r="K5" s="254" t="s">
        <v>390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86" t="s">
        <v>245</v>
      </c>
      <c r="C7" s="515" t="s">
        <v>382</v>
      </c>
      <c r="D7" s="515"/>
      <c r="E7" s="513" t="s">
        <v>383</v>
      </c>
      <c r="F7" s="514"/>
      <c r="G7" s="513" t="s">
        <v>384</v>
      </c>
      <c r="H7" s="514"/>
      <c r="I7" s="513" t="s">
        <v>385</v>
      </c>
      <c r="J7" s="514"/>
      <c r="K7" s="513" t="s">
        <v>386</v>
      </c>
      <c r="L7" s="514"/>
      <c r="M7" s="513" t="s">
        <v>387</v>
      </c>
      <c r="N7" s="514"/>
      <c r="O7" s="486" t="s">
        <v>392</v>
      </c>
      <c r="P7" s="486"/>
      <c r="Q7" s="5"/>
    </row>
    <row r="8" spans="1:17">
      <c r="A8" s="5"/>
      <c r="B8" s="516"/>
      <c r="C8" s="382" t="s">
        <v>157</v>
      </c>
      <c r="D8" s="418" t="s">
        <v>33</v>
      </c>
      <c r="E8" s="382" t="s">
        <v>157</v>
      </c>
      <c r="F8" s="418" t="s">
        <v>33</v>
      </c>
      <c r="G8" s="382" t="s">
        <v>157</v>
      </c>
      <c r="H8" s="418" t="s">
        <v>33</v>
      </c>
      <c r="I8" s="382" t="s">
        <v>157</v>
      </c>
      <c r="J8" s="418" t="s">
        <v>33</v>
      </c>
      <c r="K8" s="382" t="s">
        <v>157</v>
      </c>
      <c r="L8" s="418" t="s">
        <v>33</v>
      </c>
      <c r="M8" s="382" t="s">
        <v>157</v>
      </c>
      <c r="N8" s="418" t="s">
        <v>33</v>
      </c>
      <c r="O8" s="382" t="s">
        <v>157</v>
      </c>
      <c r="P8" s="418" t="s">
        <v>33</v>
      </c>
      <c r="Q8" s="5"/>
    </row>
    <row r="9" spans="1:17">
      <c r="B9" s="56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7">
      <c r="B10" s="62" t="s">
        <v>145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9"/>
      <c r="P10" s="9"/>
    </row>
    <row r="11" spans="1:17">
      <c r="B11" s="284" t="s">
        <v>153</v>
      </c>
      <c r="C11" s="248">
        <v>304561</v>
      </c>
      <c r="D11" s="285">
        <f>C11/$C$36</f>
        <v>0.28973662555355251</v>
      </c>
      <c r="E11" s="248">
        <v>310599</v>
      </c>
      <c r="F11" s="285">
        <f>E11/$E$36</f>
        <v>0.30167280341961694</v>
      </c>
      <c r="G11" s="248">
        <v>310572</v>
      </c>
      <c r="H11" s="285">
        <f>G11/$G$36</f>
        <v>0.28607562988829516</v>
      </c>
      <c r="I11" s="248">
        <v>236127</v>
      </c>
      <c r="J11" s="285">
        <f>I11/$I$36</f>
        <v>0.21680730137451681</v>
      </c>
      <c r="K11" s="248">
        <v>136398</v>
      </c>
      <c r="L11" s="285">
        <f>K11/$K$36</f>
        <v>0.12660803378739005</v>
      </c>
      <c r="M11" s="248">
        <v>98241.558333333334</v>
      </c>
      <c r="N11" s="285">
        <f>M11/$M$36</f>
        <v>9.9463393178712139E-2</v>
      </c>
      <c r="O11" s="248">
        <f>SUM(C11,E11,G11,I11,K11,M11,)</f>
        <v>1396498.5583333333</v>
      </c>
      <c r="P11" s="286">
        <f>O11/$O$36</f>
        <v>0.2209463025200635</v>
      </c>
    </row>
    <row r="12" spans="1:17">
      <c r="B12" s="284" t="s">
        <v>11</v>
      </c>
      <c r="C12" s="248">
        <v>298737</v>
      </c>
      <c r="D12" s="285">
        <f>C12/$C$36</f>
        <v>0.28419610622499797</v>
      </c>
      <c r="E12" s="248">
        <v>341362</v>
      </c>
      <c r="F12" s="285">
        <f t="shared" ref="F12:F13" si="0">E12/$E$36</f>
        <v>0.33155171626736496</v>
      </c>
      <c r="G12" s="248">
        <v>379643</v>
      </c>
      <c r="H12" s="285">
        <f>G12/$G$36</f>
        <v>0.34969865396005451</v>
      </c>
      <c r="I12" s="248">
        <v>393566</v>
      </c>
      <c r="J12" s="285">
        <f t="shared" ref="J12:J13" si="1">I12/$I$36</f>
        <v>0.36136478408976136</v>
      </c>
      <c r="K12" s="248">
        <v>374304</v>
      </c>
      <c r="L12" s="285">
        <f t="shared" ref="L12:L13" si="2">K12/$K$36</f>
        <v>0.34743833105144689</v>
      </c>
      <c r="M12" s="248">
        <v>404106.03333333338</v>
      </c>
      <c r="N12" s="285">
        <f t="shared" ref="N12:N13" si="3">M12/$M$36</f>
        <v>0.40913191892728112</v>
      </c>
      <c r="O12" s="248">
        <f>SUM(C12,E12,G12,I12,K12,M12,)</f>
        <v>2191718.0333333332</v>
      </c>
      <c r="P12" s="286">
        <f>O12/$O$36</f>
        <v>0.34676154353462507</v>
      </c>
    </row>
    <row r="13" spans="1:17">
      <c r="B13" s="284" t="s">
        <v>162</v>
      </c>
      <c r="C13" s="248">
        <v>82529</v>
      </c>
      <c r="D13" s="285">
        <f>C13/$C$36</f>
        <v>7.8511936755885137E-2</v>
      </c>
      <c r="E13" s="248">
        <v>56177</v>
      </c>
      <c r="F13" s="285">
        <f t="shared" si="0"/>
        <v>5.45625487451789E-2</v>
      </c>
      <c r="G13" s="248">
        <v>72405</v>
      </c>
      <c r="H13" s="285">
        <f>G13/$G$36</f>
        <v>6.6694054782987552E-2</v>
      </c>
      <c r="I13" s="248">
        <v>104823</v>
      </c>
      <c r="J13" s="285">
        <f t="shared" si="1"/>
        <v>9.6246476480796248E-2</v>
      </c>
      <c r="K13" s="248">
        <v>136568</v>
      </c>
      <c r="L13" s="285">
        <f t="shared" si="2"/>
        <v>0.12676583203768593</v>
      </c>
      <c r="M13" s="248">
        <v>111301.83333333333</v>
      </c>
      <c r="N13" s="285">
        <f t="shared" si="3"/>
        <v>0.11268609942833753</v>
      </c>
      <c r="O13" s="248">
        <f>SUM(C13,E13,G13,I13,K13,M13,)</f>
        <v>563803.83333333337</v>
      </c>
      <c r="P13" s="286">
        <f>O13/$O$36</f>
        <v>8.9201934064513488E-2</v>
      </c>
    </row>
    <row r="14" spans="1:17" s="5" customFormat="1">
      <c r="B14" s="287" t="s">
        <v>34</v>
      </c>
      <c r="C14" s="288">
        <f t="shared" ref="C14:H14" si="4">SUM(C11:C13)</f>
        <v>685827</v>
      </c>
      <c r="D14" s="289">
        <f t="shared" si="4"/>
        <v>0.65244466853443561</v>
      </c>
      <c r="E14" s="288">
        <f t="shared" si="4"/>
        <v>708138</v>
      </c>
      <c r="F14" s="289">
        <f t="shared" si="4"/>
        <v>0.68778706843216075</v>
      </c>
      <c r="G14" s="288">
        <f t="shared" si="4"/>
        <v>762620</v>
      </c>
      <c r="H14" s="289">
        <f t="shared" si="4"/>
        <v>0.70246833863133717</v>
      </c>
      <c r="I14" s="288">
        <f t="shared" ref="I14:J14" si="5">SUM(I11:I13)</f>
        <v>734516</v>
      </c>
      <c r="J14" s="289">
        <f t="shared" si="5"/>
        <v>0.67441856194507444</v>
      </c>
      <c r="K14" s="288">
        <f t="shared" ref="K14:P14" si="6">SUM(K11:K13)</f>
        <v>647270</v>
      </c>
      <c r="L14" s="289">
        <f t="shared" si="6"/>
        <v>0.60081219687652287</v>
      </c>
      <c r="M14" s="288">
        <f t="shared" si="6"/>
        <v>613649.42500000005</v>
      </c>
      <c r="N14" s="289">
        <f t="shared" si="6"/>
        <v>0.62128141153433081</v>
      </c>
      <c r="O14" s="288">
        <f t="shared" si="6"/>
        <v>4152020.4250000003</v>
      </c>
      <c r="P14" s="289">
        <f t="shared" si="6"/>
        <v>0.65690978011920209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90" t="s">
        <v>370</v>
      </c>
      <c r="C17" s="248">
        <v>59036</v>
      </c>
      <c r="D17" s="285">
        <f t="shared" ref="D17:D26" si="7">C17/$C$36</f>
        <v>5.6162448331137357E-2</v>
      </c>
      <c r="E17" s="248">
        <v>45690</v>
      </c>
      <c r="F17" s="285">
        <f>E17/$E$36</f>
        <v>4.4376930988967445E-2</v>
      </c>
      <c r="G17" s="248">
        <v>62235</v>
      </c>
      <c r="H17" s="285">
        <f>G17/$G$36</f>
        <v>5.732621365125655E-2</v>
      </c>
      <c r="I17" s="248">
        <v>67891</v>
      </c>
      <c r="J17" s="285">
        <f>I17/$I$36</f>
        <v>6.2336219481962336E-2</v>
      </c>
      <c r="K17" s="248">
        <v>71204</v>
      </c>
      <c r="L17" s="285">
        <f>K17/$K$36</f>
        <v>6.6093333023925005E-2</v>
      </c>
      <c r="M17" s="248">
        <v>37559.000000000007</v>
      </c>
      <c r="N17" s="285">
        <f>M17/$M$36</f>
        <v>3.802612303566965E-2</v>
      </c>
      <c r="O17" s="248">
        <f t="shared" ref="O17:O26" si="8">SUM(C17,E17,G17,I17,K17,M17,)</f>
        <v>343615</v>
      </c>
      <c r="P17" s="286">
        <f t="shared" ref="P17:P26" si="9">O17/$O$36</f>
        <v>5.436487083168904E-2</v>
      </c>
    </row>
    <row r="18" spans="1:17">
      <c r="B18" s="290" t="s">
        <v>348</v>
      </c>
      <c r="C18" s="248">
        <v>3798</v>
      </c>
      <c r="D18" s="285">
        <f t="shared" si="7"/>
        <v>3.6131339989440288E-3</v>
      </c>
      <c r="E18" s="248">
        <v>5226</v>
      </c>
      <c r="F18" s="285">
        <f t="shared" ref="F18:F26" si="10">E18/$E$36</f>
        <v>5.0758118045161711E-3</v>
      </c>
      <c r="G18" s="248">
        <v>4079</v>
      </c>
      <c r="H18" s="285">
        <f t="shared" ref="H18:H26" si="11">G18/$G$36</f>
        <v>3.7572688275644812E-3</v>
      </c>
      <c r="I18" s="248">
        <v>3713</v>
      </c>
      <c r="J18" s="285">
        <f t="shared" ref="J18:J26" si="12">I18/$I$36</f>
        <v>3.4092056817034092E-3</v>
      </c>
      <c r="K18" s="248">
        <v>5702</v>
      </c>
      <c r="L18" s="285">
        <f t="shared" ref="L18:L26" si="13">K18/$K$36</f>
        <v>5.2927389599238851E-3</v>
      </c>
      <c r="M18" s="248">
        <v>4818.3625000000011</v>
      </c>
      <c r="N18" s="285">
        <f t="shared" ref="N18:N26" si="14">M18/$M$36</f>
        <v>4.8782886992586811E-3</v>
      </c>
      <c r="O18" s="248">
        <f>SUM(C18,E18,G18,I18,K18,M18,)</f>
        <v>27336.362500000003</v>
      </c>
      <c r="P18" s="286">
        <f t="shared" si="9"/>
        <v>4.3250085599311093E-3</v>
      </c>
    </row>
    <row r="19" spans="1:17">
      <c r="B19" s="290" t="s">
        <v>349</v>
      </c>
      <c r="C19" s="248">
        <v>20537</v>
      </c>
      <c r="D19" s="285">
        <f t="shared" si="7"/>
        <v>1.9537370441367434E-2</v>
      </c>
      <c r="E19" s="248">
        <v>17336</v>
      </c>
      <c r="F19" s="285">
        <f t="shared" si="10"/>
        <v>1.6837786728490688E-2</v>
      </c>
      <c r="G19" s="248">
        <v>20307</v>
      </c>
      <c r="H19" s="285">
        <f t="shared" si="11"/>
        <v>1.8705285138845774E-2</v>
      </c>
      <c r="I19" s="248">
        <v>26655</v>
      </c>
      <c r="J19" s="285">
        <f t="shared" si="12"/>
        <v>2.4474111889524475E-2</v>
      </c>
      <c r="K19" s="248">
        <v>38599</v>
      </c>
      <c r="L19" s="285">
        <f t="shared" si="13"/>
        <v>3.5828556842178547E-2</v>
      </c>
      <c r="M19" s="248">
        <v>44085.416666666672</v>
      </c>
      <c r="N19" s="285">
        <f t="shared" si="14"/>
        <v>4.4633709050971214E-2</v>
      </c>
      <c r="O19" s="248">
        <f t="shared" si="8"/>
        <v>167519.41666666669</v>
      </c>
      <c r="P19" s="286">
        <f t="shared" si="9"/>
        <v>2.6503998512530682E-2</v>
      </c>
    </row>
    <row r="20" spans="1:17">
      <c r="B20" s="290" t="s">
        <v>350</v>
      </c>
      <c r="C20" s="248">
        <v>29374</v>
      </c>
      <c r="D20" s="285">
        <f t="shared" si="7"/>
        <v>2.7944233303049473E-2</v>
      </c>
      <c r="E20" s="248">
        <v>34354</v>
      </c>
      <c r="F20" s="285">
        <f t="shared" si="10"/>
        <v>3.3366712348325403E-2</v>
      </c>
      <c r="G20" s="248">
        <v>30982</v>
      </c>
      <c r="H20" s="285">
        <f t="shared" si="11"/>
        <v>2.8538294389704032E-2</v>
      </c>
      <c r="I20" s="248">
        <v>32946</v>
      </c>
      <c r="J20" s="285">
        <f t="shared" si="12"/>
        <v>3.0250387931430249E-2</v>
      </c>
      <c r="K20" s="248">
        <v>26095</v>
      </c>
      <c r="L20" s="285">
        <f t="shared" si="13"/>
        <v>2.4222031420416307E-2</v>
      </c>
      <c r="M20" s="248">
        <v>14656.266666666668</v>
      </c>
      <c r="N20" s="285">
        <f t="shared" si="14"/>
        <v>1.4838547339126453E-2</v>
      </c>
      <c r="O20" s="248">
        <f t="shared" si="8"/>
        <v>168407.26666666666</v>
      </c>
      <c r="P20" s="286">
        <f t="shared" si="9"/>
        <v>2.6644469244506624E-2</v>
      </c>
    </row>
    <row r="21" spans="1:17">
      <c r="B21" s="290" t="s">
        <v>351</v>
      </c>
      <c r="C21" s="248">
        <v>77510</v>
      </c>
      <c r="D21" s="285">
        <f t="shared" si="7"/>
        <v>7.3737234401830345E-2</v>
      </c>
      <c r="E21" s="248">
        <v>69970</v>
      </c>
      <c r="F21" s="285">
        <f t="shared" si="10"/>
        <v>6.7959156517794966E-2</v>
      </c>
      <c r="G21" s="248">
        <v>83767</v>
      </c>
      <c r="H21" s="285">
        <f t="shared" si="11"/>
        <v>7.7159876900856558E-2</v>
      </c>
      <c r="I21" s="248">
        <v>125217</v>
      </c>
      <c r="J21" s="285">
        <f t="shared" si="12"/>
        <v>0.11497185775541498</v>
      </c>
      <c r="K21" s="248">
        <v>142596</v>
      </c>
      <c r="L21" s="285">
        <f t="shared" si="13"/>
        <v>0.13236117234817721</v>
      </c>
      <c r="M21" s="248">
        <v>151379.1875</v>
      </c>
      <c r="N21" s="285">
        <f t="shared" si="14"/>
        <v>0.15326189751896227</v>
      </c>
      <c r="O21" s="248">
        <f t="shared" si="8"/>
        <v>650439.1875</v>
      </c>
      <c r="P21" s="286">
        <f t="shared" si="9"/>
        <v>0.102908902150099</v>
      </c>
    </row>
    <row r="22" spans="1:17">
      <c r="B22" s="290" t="s">
        <v>352</v>
      </c>
      <c r="C22" s="248">
        <v>13567</v>
      </c>
      <c r="D22" s="285">
        <f t="shared" si="7"/>
        <v>1.2906632165264255E-2</v>
      </c>
      <c r="E22" s="248">
        <v>10879</v>
      </c>
      <c r="F22" s="285">
        <f t="shared" si="10"/>
        <v>1.056635220461757E-2</v>
      </c>
      <c r="G22" s="248">
        <v>9529</v>
      </c>
      <c r="H22" s="285">
        <f t="shared" si="11"/>
        <v>8.7774000141853242E-3</v>
      </c>
      <c r="I22" s="248">
        <v>9797</v>
      </c>
      <c r="J22" s="285">
        <f t="shared" si="12"/>
        <v>8.995418277308995E-3</v>
      </c>
      <c r="K22" s="248">
        <v>17492</v>
      </c>
      <c r="L22" s="285">
        <f t="shared" si="13"/>
        <v>1.6236511730443458E-2</v>
      </c>
      <c r="M22" s="248">
        <v>17564.466666666667</v>
      </c>
      <c r="N22" s="285">
        <f t="shared" si="14"/>
        <v>1.7782916758235973E-2</v>
      </c>
      <c r="O22" s="248">
        <f t="shared" si="8"/>
        <v>78828.466666666674</v>
      </c>
      <c r="P22" s="286">
        <f t="shared" si="9"/>
        <v>1.2471805387405784E-2</v>
      </c>
    </row>
    <row r="23" spans="1:17">
      <c r="B23" s="290" t="s">
        <v>347</v>
      </c>
      <c r="C23" s="248">
        <v>27745</v>
      </c>
      <c r="D23" s="285">
        <f t="shared" si="7"/>
        <v>2.639452417080097E-2</v>
      </c>
      <c r="E23" s="248">
        <v>23895</v>
      </c>
      <c r="F23" s="285">
        <f t="shared" si="10"/>
        <v>2.3208289909857235E-2</v>
      </c>
      <c r="G23" s="248">
        <v>21371</v>
      </c>
      <c r="H23" s="285">
        <f t="shared" si="11"/>
        <v>1.9685362126472303E-2</v>
      </c>
      <c r="I23" s="248">
        <v>18059</v>
      </c>
      <c r="J23" s="285">
        <f t="shared" si="12"/>
        <v>1.6581428873116581E-2</v>
      </c>
      <c r="K23" s="248">
        <v>23718</v>
      </c>
      <c r="L23" s="285">
        <f t="shared" si="13"/>
        <v>2.2015640591279327E-2</v>
      </c>
      <c r="M23" s="248">
        <v>34231.700000000004</v>
      </c>
      <c r="N23" s="285">
        <f t="shared" si="14"/>
        <v>3.465744125030306E-2</v>
      </c>
      <c r="O23" s="248">
        <f t="shared" si="8"/>
        <v>149019.70000000001</v>
      </c>
      <c r="P23" s="286">
        <f t="shared" si="9"/>
        <v>2.3577075336865538E-2</v>
      </c>
    </row>
    <row r="24" spans="1:17">
      <c r="B24" s="290" t="s">
        <v>353</v>
      </c>
      <c r="C24" s="248">
        <v>18320</v>
      </c>
      <c r="D24" s="285">
        <f t="shared" si="7"/>
        <v>1.7428281953832177E-2</v>
      </c>
      <c r="E24" s="248">
        <v>4638</v>
      </c>
      <c r="F24" s="285">
        <f t="shared" si="10"/>
        <v>4.5047101319070039E-3</v>
      </c>
      <c r="G24" s="248">
        <v>3961</v>
      </c>
      <c r="H24" s="285">
        <f t="shared" si="11"/>
        <v>3.6485760789367271E-3</v>
      </c>
      <c r="I24" s="248">
        <v>1325</v>
      </c>
      <c r="J24" s="285">
        <f t="shared" si="12"/>
        <v>1.2165896925012167E-3</v>
      </c>
      <c r="K24" s="248">
        <v>1731</v>
      </c>
      <c r="L24" s="285">
        <f t="shared" si="13"/>
        <v>1.6067574780126704E-3</v>
      </c>
      <c r="M24" s="248">
        <v>1074.6875</v>
      </c>
      <c r="N24" s="285">
        <f t="shared" si="14"/>
        <v>1.0880534385871886E-3</v>
      </c>
      <c r="O24" s="248">
        <f t="shared" si="8"/>
        <v>31049.6875</v>
      </c>
      <c r="P24" s="286">
        <f t="shared" si="9"/>
        <v>4.912510368586382E-3</v>
      </c>
    </row>
    <row r="25" spans="1:17">
      <c r="B25" s="290" t="s">
        <v>362</v>
      </c>
      <c r="C25" s="248">
        <v>35622</v>
      </c>
      <c r="D25" s="285">
        <f t="shared" si="7"/>
        <v>3.388811461568831E-2</v>
      </c>
      <c r="E25" s="248">
        <v>33253</v>
      </c>
      <c r="F25" s="285">
        <f t="shared" si="10"/>
        <v>3.2297353604205173E-2</v>
      </c>
      <c r="G25" s="248">
        <v>28765</v>
      </c>
      <c r="H25" s="285">
        <f t="shared" si="11"/>
        <v>2.6496160290485977E-2</v>
      </c>
      <c r="I25" s="248">
        <v>3540</v>
      </c>
      <c r="J25" s="285">
        <f t="shared" si="12"/>
        <v>3.2503603860032505E-3</v>
      </c>
      <c r="K25" s="248">
        <v>540</v>
      </c>
      <c r="L25" s="285">
        <f t="shared" si="13"/>
        <v>5.0124150093982785E-4</v>
      </c>
      <c r="M25" s="248">
        <v>529.76250000000005</v>
      </c>
      <c r="N25" s="285">
        <f t="shared" si="14"/>
        <v>5.3635118093356957E-4</v>
      </c>
      <c r="O25" s="248">
        <f t="shared" si="8"/>
        <v>102249.7625</v>
      </c>
      <c r="P25" s="286">
        <f t="shared" si="9"/>
        <v>1.6177393684453187E-2</v>
      </c>
    </row>
    <row r="26" spans="1:17">
      <c r="B26" s="290" t="s">
        <v>354</v>
      </c>
      <c r="C26" s="248">
        <v>6295</v>
      </c>
      <c r="D26" s="285">
        <f t="shared" si="7"/>
        <v>5.9885936080444077E-3</v>
      </c>
      <c r="E26" s="248">
        <v>8158</v>
      </c>
      <c r="F26" s="285">
        <f t="shared" si="10"/>
        <v>7.9235500767782102E-3</v>
      </c>
      <c r="G26" s="248">
        <v>6495</v>
      </c>
      <c r="H26" s="285">
        <f t="shared" si="11"/>
        <v>5.9827067994683266E-3</v>
      </c>
      <c r="I26" s="248">
        <v>4540</v>
      </c>
      <c r="J26" s="285">
        <f t="shared" si="12"/>
        <v>4.1685412860041687E-3</v>
      </c>
      <c r="K26" s="248">
        <v>3413</v>
      </c>
      <c r="L26" s="285">
        <f t="shared" si="13"/>
        <v>3.1680319309400598E-3</v>
      </c>
      <c r="M26" s="248">
        <v>1450.0374999999999</v>
      </c>
      <c r="N26" s="285">
        <f t="shared" si="14"/>
        <v>1.4680716840526854E-3</v>
      </c>
      <c r="O26" s="248">
        <f t="shared" si="8"/>
        <v>30351.037499999999</v>
      </c>
      <c r="P26" s="286">
        <f t="shared" si="9"/>
        <v>4.8019738174854129E-3</v>
      </c>
    </row>
    <row r="27" spans="1:17">
      <c r="B27" s="287" t="s">
        <v>34</v>
      </c>
      <c r="C27" s="288">
        <f t="shared" ref="C27:H27" si="15">SUM(C17:C26)</f>
        <v>291804</v>
      </c>
      <c r="D27" s="289">
        <f t="shared" si="15"/>
        <v>0.27760056698995877</v>
      </c>
      <c r="E27" s="288">
        <f t="shared" si="15"/>
        <v>253399</v>
      </c>
      <c r="F27" s="289">
        <f t="shared" si="15"/>
        <v>0.24611665431545987</v>
      </c>
      <c r="G27" s="288">
        <f t="shared" si="15"/>
        <v>271491</v>
      </c>
      <c r="H27" s="289">
        <f t="shared" si="15"/>
        <v>0.25007714421777605</v>
      </c>
      <c r="I27" s="288">
        <f t="shared" ref="I27:J27" si="16">SUM(I17:I26)</f>
        <v>293683</v>
      </c>
      <c r="J27" s="289">
        <f t="shared" si="16"/>
        <v>0.26965412125496968</v>
      </c>
      <c r="K27" s="288">
        <f>SUM(K17:K26)</f>
        <v>331090</v>
      </c>
      <c r="L27" s="289">
        <f t="shared" ref="L27:N27" si="17">SUM(L17:L26)</f>
        <v>0.30732601582623625</v>
      </c>
      <c r="M27" s="288">
        <f>SUM(M17:M26)</f>
        <v>307348.88750000001</v>
      </c>
      <c r="N27" s="289">
        <f t="shared" si="17"/>
        <v>0.31117139995610071</v>
      </c>
      <c r="O27" s="288">
        <f>SUM(O17:O26)</f>
        <v>1748815.8875000002</v>
      </c>
      <c r="P27" s="289">
        <f>SUM(P17:P25)</f>
        <v>0.27188603407606732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65"/>
      <c r="N29" s="64"/>
      <c r="O29" s="65"/>
      <c r="P29" s="54"/>
    </row>
    <row r="30" spans="1:17">
      <c r="A30" s="5"/>
      <c r="B30" s="284" t="s">
        <v>355</v>
      </c>
      <c r="C30" s="248">
        <v>40680</v>
      </c>
      <c r="D30" s="285">
        <f>C30/$C$36</f>
        <v>3.8699918661675381E-2</v>
      </c>
      <c r="E30" s="248">
        <v>42114</v>
      </c>
      <c r="F30" s="285">
        <f>E30/$E$36</f>
        <v>4.0903700408609647E-2</v>
      </c>
      <c r="G30" s="248">
        <v>36893</v>
      </c>
      <c r="H30" s="285">
        <f>G30/$G$36</f>
        <v>3.3983064195963815E-2</v>
      </c>
      <c r="I30" s="248">
        <v>43431</v>
      </c>
      <c r="J30" s="285">
        <f>I30/$I$36</f>
        <v>3.987751466793988E-2</v>
      </c>
      <c r="K30" s="248">
        <v>74696</v>
      </c>
      <c r="L30" s="285">
        <f>K30/$K$36</f>
        <v>6.9334694730002547E-2</v>
      </c>
      <c r="M30" s="248">
        <v>46271.033333333333</v>
      </c>
      <c r="N30" s="285">
        <f>M30/$M$36</f>
        <v>4.6846508334111782E-2</v>
      </c>
      <c r="O30" s="248">
        <f>SUM(C30,E30,G30,I30,K30,M30,)</f>
        <v>284085.03333333333</v>
      </c>
      <c r="P30" s="286">
        <f>O30/$O$36</f>
        <v>4.4946367714979674E-2</v>
      </c>
    </row>
    <row r="31" spans="1:17">
      <c r="B31" s="284" t="s">
        <v>356</v>
      </c>
      <c r="C31" s="248">
        <v>15231</v>
      </c>
      <c r="D31" s="285">
        <f>C31/$C$36</f>
        <v>1.44896376877084E-2</v>
      </c>
      <c r="E31" s="248">
        <v>5064</v>
      </c>
      <c r="F31" s="285">
        <f t="shared" ref="F31:F33" si="18">E31/$E$36</f>
        <v>4.9184674661442579E-3</v>
      </c>
      <c r="G31" s="248">
        <v>4703</v>
      </c>
      <c r="H31" s="285">
        <f t="shared" ref="H31:H33" si="19">G31/$G$36</f>
        <v>4.3320508203078586E-3</v>
      </c>
      <c r="I31" s="248">
        <v>4842</v>
      </c>
      <c r="J31" s="285">
        <f t="shared" ref="J31:J33" si="20">I31/$I$36</f>
        <v>4.4458319178044461E-3</v>
      </c>
      <c r="K31" s="248">
        <v>5072</v>
      </c>
      <c r="L31" s="285">
        <f t="shared" ref="L31:L33" si="21">K31/$K$36</f>
        <v>4.7079572088274194E-3</v>
      </c>
      <c r="M31" s="248">
        <v>2739.7791666666667</v>
      </c>
      <c r="N31" s="285">
        <f t="shared" ref="N31:N32" si="22">M31/$M$36</f>
        <v>2.7738539280127562E-3</v>
      </c>
      <c r="O31" s="248">
        <f>SUM(C31,E31,G31,I31,K31,M31,)</f>
        <v>37651.779166666667</v>
      </c>
      <c r="P31" s="286">
        <f>O31/$O$36</f>
        <v>5.9570569124721374E-3</v>
      </c>
    </row>
    <row r="32" spans="1:17">
      <c r="B32" s="284" t="s">
        <v>357</v>
      </c>
      <c r="C32" s="248">
        <v>9990</v>
      </c>
      <c r="D32" s="285">
        <f>C32/$C$36</f>
        <v>9.5037410872698385E-3</v>
      </c>
      <c r="E32" s="248">
        <v>18349</v>
      </c>
      <c r="F32" s="285">
        <f t="shared" si="18"/>
        <v>1.7821674473989135E-2</v>
      </c>
      <c r="G32" s="248">
        <v>6173</v>
      </c>
      <c r="H32" s="285">
        <f t="shared" si="19"/>
        <v>5.6861045532129303E-3</v>
      </c>
      <c r="I32" s="248">
        <v>9126</v>
      </c>
      <c r="J32" s="285">
        <f t="shared" si="20"/>
        <v>8.3793188934083787E-3</v>
      </c>
      <c r="K32" s="248">
        <v>12826</v>
      </c>
      <c r="L32" s="285">
        <f t="shared" si="21"/>
        <v>1.1905413872322652E-2</v>
      </c>
      <c r="M32" s="248">
        <v>9078.2083333333339</v>
      </c>
      <c r="N32" s="285">
        <f t="shared" si="22"/>
        <v>9.191114434004494E-3</v>
      </c>
      <c r="O32" s="248">
        <f>SUM(C32,E32,G32,I32,K32,M32,)</f>
        <v>65542.208333333328</v>
      </c>
      <c r="P32" s="286">
        <f>O32/$O$36</f>
        <v>1.0369726845642127E-2</v>
      </c>
      <c r="Q32" s="5"/>
    </row>
    <row r="33" spans="1:16">
      <c r="A33" s="5"/>
      <c r="B33" s="284" t="s">
        <v>393</v>
      </c>
      <c r="C33" s="248">
        <v>7633</v>
      </c>
      <c r="D33" s="285">
        <f>C33/$C$36</f>
        <v>7.2614670389520202E-3</v>
      </c>
      <c r="E33" s="248">
        <v>2525</v>
      </c>
      <c r="F33" s="285">
        <f t="shared" si="18"/>
        <v>2.4524349036363054E-3</v>
      </c>
      <c r="G33" s="248">
        <v>3749</v>
      </c>
      <c r="H33" s="285">
        <f t="shared" si="19"/>
        <v>3.453297581402118E-3</v>
      </c>
      <c r="I33" s="248">
        <v>3512</v>
      </c>
      <c r="J33" s="285">
        <f t="shared" si="20"/>
        <v>3.2246513208032245E-3</v>
      </c>
      <c r="K33" s="248">
        <v>6371</v>
      </c>
      <c r="L33" s="285">
        <f t="shared" si="21"/>
        <v>5.9137214860882281E-3</v>
      </c>
      <c r="M33" s="248">
        <v>8628.4</v>
      </c>
      <c r="N33" s="285">
        <f>M33/$M$36</f>
        <v>8.7357118134394392E-3</v>
      </c>
      <c r="O33" s="248">
        <f>SUM(C33,E33,G33,I33,K33,M33,)</f>
        <v>32418.400000000001</v>
      </c>
      <c r="P33" s="286">
        <f>O33/$O$36</f>
        <v>5.1290605141510936E-3</v>
      </c>
    </row>
    <row r="34" spans="1:16">
      <c r="A34" s="5"/>
      <c r="B34" s="287" t="s">
        <v>34</v>
      </c>
      <c r="C34" s="288">
        <f t="shared" ref="C34:H34" si="23">SUM(C30:C33)</f>
        <v>73534</v>
      </c>
      <c r="D34" s="289">
        <f t="shared" si="23"/>
        <v>6.9954764475605641E-2</v>
      </c>
      <c r="E34" s="288">
        <f t="shared" si="23"/>
        <v>68052</v>
      </c>
      <c r="F34" s="289">
        <f t="shared" si="23"/>
        <v>6.6096277252379348E-2</v>
      </c>
      <c r="G34" s="288">
        <f t="shared" si="23"/>
        <v>51518</v>
      </c>
      <c r="H34" s="289">
        <f t="shared" si="23"/>
        <v>4.7454517150886721E-2</v>
      </c>
      <c r="I34" s="288">
        <f t="shared" ref="I34" si="24">SUM(I30:I33)</f>
        <v>60911</v>
      </c>
      <c r="J34" s="289">
        <f t="shared" ref="J34:O34" si="25">SUM(J30:J33)</f>
        <v>5.5927316799955933E-2</v>
      </c>
      <c r="K34" s="288">
        <f t="shared" si="25"/>
        <v>98965</v>
      </c>
      <c r="L34" s="289">
        <f t="shared" si="25"/>
        <v>9.1861787297240843E-2</v>
      </c>
      <c r="M34" s="288">
        <f t="shared" si="25"/>
        <v>66717.420833333337</v>
      </c>
      <c r="N34" s="289">
        <f t="shared" si="25"/>
        <v>6.7547188509568465E-2</v>
      </c>
      <c r="O34" s="288">
        <f t="shared" si="25"/>
        <v>419697.42083333334</v>
      </c>
      <c r="P34" s="289">
        <f>SUM(P30:P32)</f>
        <v>6.1273151473093937E-2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20" t="s">
        <v>358</v>
      </c>
      <c r="C36" s="383">
        <f>SUM(C14,C27,C34,)</f>
        <v>1051165</v>
      </c>
      <c r="D36" s="384">
        <f>SUM(D14,D27,D34,)</f>
        <v>1</v>
      </c>
      <c r="E36" s="383">
        <f t="shared" ref="E36:I36" si="26">SUM(E14,E27,E34,)</f>
        <v>1029589</v>
      </c>
      <c r="F36" s="384">
        <f t="shared" si="26"/>
        <v>0.99999999999999989</v>
      </c>
      <c r="G36" s="383">
        <f>SUM(G14,G27,G34,)</f>
        <v>1085629</v>
      </c>
      <c r="H36" s="384">
        <f t="shared" si="26"/>
        <v>1</v>
      </c>
      <c r="I36" s="383">
        <f t="shared" si="26"/>
        <v>1089110</v>
      </c>
      <c r="J36" s="384">
        <f>SUM(J14,J27,J34,)</f>
        <v>1</v>
      </c>
      <c r="K36" s="383">
        <f>SUM(K34,K27,K14,)</f>
        <v>1077325</v>
      </c>
      <c r="L36" s="384">
        <f>SUM(L14,L27,L34,)</f>
        <v>0.99999999999999989</v>
      </c>
      <c r="M36" s="383">
        <f>SUM(M34,M27,M14,)</f>
        <v>987715.7333333334</v>
      </c>
      <c r="N36" s="384">
        <f>SUM(N14,N27,N34,)</f>
        <v>1</v>
      </c>
      <c r="O36" s="383">
        <f>SUM(O34,O27,O14,)</f>
        <v>6320533.7333333343</v>
      </c>
      <c r="P36" s="384">
        <f>SUM(P14,P27,P34,)</f>
        <v>0.99006896566836344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18" t="s">
        <v>359</v>
      </c>
      <c r="C38" s="419" t="s">
        <v>360</v>
      </c>
      <c r="D38" s="385" t="s">
        <v>361</v>
      </c>
      <c r="E38" s="419" t="s">
        <v>360</v>
      </c>
      <c r="F38" s="385" t="s">
        <v>361</v>
      </c>
      <c r="G38" s="419" t="s">
        <v>360</v>
      </c>
      <c r="H38" s="385" t="s">
        <v>361</v>
      </c>
      <c r="I38" s="419" t="s">
        <v>360</v>
      </c>
      <c r="J38" s="385" t="s">
        <v>361</v>
      </c>
      <c r="K38" s="419" t="s">
        <v>360</v>
      </c>
      <c r="L38" s="385" t="s">
        <v>361</v>
      </c>
      <c r="M38" s="419" t="s">
        <v>360</v>
      </c>
      <c r="N38" s="385" t="s">
        <v>361</v>
      </c>
      <c r="O38" s="419" t="s">
        <v>360</v>
      </c>
      <c r="P38" s="385" t="s">
        <v>361</v>
      </c>
    </row>
    <row r="39" spans="1:16">
      <c r="B39" s="518"/>
      <c r="C39" s="383">
        <v>1134307</v>
      </c>
      <c r="D39" s="386">
        <f>C36/$C$39</f>
        <v>0.92670238304092278</v>
      </c>
      <c r="E39" s="387">
        <v>1067830</v>
      </c>
      <c r="F39" s="386">
        <f>E36/$E$39</f>
        <v>0.96418811983180841</v>
      </c>
      <c r="G39" s="383">
        <v>1115291</v>
      </c>
      <c r="H39" s="386">
        <f>G36/$G$39</f>
        <v>0.97340425054985646</v>
      </c>
      <c r="I39" s="383">
        <v>1116982</v>
      </c>
      <c r="J39" s="386">
        <f>I36/$I$39</f>
        <v>0.97504704641614637</v>
      </c>
      <c r="K39" s="383">
        <v>1116279</v>
      </c>
      <c r="L39" s="386">
        <f>K36/$K$39</f>
        <v>0.965103706152315</v>
      </c>
      <c r="M39" s="383">
        <v>1059592</v>
      </c>
      <c r="N39" s="386">
        <f>M36/$M$39</f>
        <v>0.93216609160255404</v>
      </c>
      <c r="O39" s="383">
        <f>SUM(C39,E39,G39,I39,K39,M39)</f>
        <v>6610281</v>
      </c>
      <c r="P39" s="386">
        <f>O36/$O$39</f>
        <v>0.9561671785712792</v>
      </c>
    </row>
    <row r="41" spans="1:16">
      <c r="B41" s="61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6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M26" sqref="M26"/>
    </sheetView>
  </sheetViews>
  <sheetFormatPr baseColWidth="10" defaultRowHeight="12.75"/>
  <cols>
    <col min="1" max="16384" width="11.42578125" style="7"/>
  </cols>
  <sheetData>
    <row r="4" spans="3:11" ht="23.25">
      <c r="C4" s="52"/>
      <c r="D4" s="52"/>
      <c r="E4" s="52"/>
      <c r="F4" s="52"/>
      <c r="G4" s="52"/>
      <c r="H4" s="4" t="s">
        <v>140</v>
      </c>
      <c r="I4" s="52"/>
      <c r="J4" s="52"/>
      <c r="K4" s="52"/>
    </row>
    <row r="5" spans="3:11" ht="23.25">
      <c r="C5" s="52"/>
      <c r="D5" s="52"/>
      <c r="E5" s="52"/>
      <c r="F5" s="52"/>
      <c r="G5" s="52"/>
      <c r="H5" s="4" t="s">
        <v>221</v>
      </c>
      <c r="I5" s="52"/>
      <c r="J5" s="52"/>
      <c r="K5" s="52"/>
    </row>
    <row r="6" spans="3:11" ht="23.25">
      <c r="C6" s="52"/>
      <c r="D6" s="52"/>
      <c r="E6" s="52"/>
      <c r="F6" s="52"/>
      <c r="G6" s="52"/>
      <c r="H6" s="4" t="s">
        <v>381</v>
      </c>
      <c r="I6" s="52"/>
      <c r="J6" s="52"/>
      <c r="K6" s="52"/>
    </row>
    <row r="27" spans="10:10">
      <c r="J27" s="66"/>
    </row>
  </sheetData>
  <phoneticPr fontId="6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3:I64"/>
  <sheetViews>
    <sheetView topLeftCell="A38" workbookViewId="0">
      <selection activeCell="I62" sqref="I62:I63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8"/>
      <c r="D3" s="128"/>
      <c r="E3" s="128"/>
      <c r="F3" s="129" t="s">
        <v>394</v>
      </c>
      <c r="G3" s="128"/>
      <c r="H3" s="128"/>
    </row>
    <row r="4" spans="2:9" ht="15.75">
      <c r="C4" s="128"/>
      <c r="D4" s="128"/>
      <c r="E4" s="128"/>
      <c r="F4" s="436" t="s">
        <v>407</v>
      </c>
      <c r="G4" s="128"/>
      <c r="H4" s="128"/>
    </row>
    <row r="5" spans="2:9" ht="11.25" customHeight="1"/>
    <row r="6" spans="2:9">
      <c r="B6" s="522" t="s">
        <v>276</v>
      </c>
      <c r="C6" s="524">
        <v>2014</v>
      </c>
      <c r="D6" s="525"/>
      <c r="E6" s="524">
        <v>2015</v>
      </c>
      <c r="F6" s="525"/>
      <c r="G6" s="524" t="s">
        <v>160</v>
      </c>
      <c r="H6" s="525"/>
    </row>
    <row r="7" spans="2:9">
      <c r="B7" s="523"/>
      <c r="C7" s="388"/>
      <c r="D7" s="389" t="s">
        <v>159</v>
      </c>
      <c r="E7" s="388"/>
      <c r="F7" s="389" t="s">
        <v>159</v>
      </c>
      <c r="G7" s="388"/>
      <c r="H7" s="390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26" t="s">
        <v>145</v>
      </c>
      <c r="C9" s="527"/>
      <c r="D9" s="527"/>
      <c r="E9" s="527"/>
      <c r="F9" s="527"/>
      <c r="G9" s="527"/>
      <c r="H9" s="528"/>
    </row>
    <row r="10" spans="2:9">
      <c r="B10" s="78" t="s">
        <v>148</v>
      </c>
      <c r="C10" s="69">
        <v>32795</v>
      </c>
      <c r="D10" s="79">
        <f>C10/$C$61</f>
        <v>8.7483894373767898E-2</v>
      </c>
      <c r="E10" s="69">
        <f>SUM('PROCEDENCIA JUNIO'!C11)</f>
        <v>36442</v>
      </c>
      <c r="F10" s="79">
        <f>E10/$E$61</f>
        <v>8.9661671247099811E-2</v>
      </c>
      <c r="G10" s="69">
        <f>E10-C10</f>
        <v>3647</v>
      </c>
      <c r="H10" s="79">
        <f>G10/C10</f>
        <v>0.1112059765208111</v>
      </c>
    </row>
    <row r="11" spans="2:9">
      <c r="B11" s="71" t="s">
        <v>76</v>
      </c>
      <c r="C11" s="69">
        <v>153890</v>
      </c>
      <c r="D11" s="73">
        <f>C11/$C$61</f>
        <v>0.41051674051468645</v>
      </c>
      <c r="E11" s="69">
        <f>SUM('PROCEDENCIA JUNIO'!C12)</f>
        <v>180943</v>
      </c>
      <c r="F11" s="73">
        <f>E11/$E$61</f>
        <v>0.44519103727742665</v>
      </c>
      <c r="G11" s="72">
        <f>E11-C11</f>
        <v>27053</v>
      </c>
      <c r="H11" s="73">
        <f>G11/C11</f>
        <v>0.17579439859640003</v>
      </c>
    </row>
    <row r="12" spans="2:9">
      <c r="B12" s="71" t="s">
        <v>78</v>
      </c>
      <c r="C12" s="69">
        <v>77663</v>
      </c>
      <c r="D12" s="73">
        <f>C12/$C$61</f>
        <v>0.20717370601463445</v>
      </c>
      <c r="E12" s="69">
        <f>SUM('PROCEDENCIA JUNIO'!C13)</f>
        <v>78566</v>
      </c>
      <c r="F12" s="73">
        <f>E12/$E$61</f>
        <v>0.19330330012621821</v>
      </c>
      <c r="G12" s="72">
        <f>E12-C12</f>
        <v>903</v>
      </c>
      <c r="H12" s="73">
        <f>G12/C12</f>
        <v>1.1627158363699574E-2</v>
      </c>
    </row>
    <row r="13" spans="2:9">
      <c r="B13" s="74" t="s">
        <v>34</v>
      </c>
      <c r="C13" s="75">
        <f>SUM(C10:C12)</f>
        <v>264348</v>
      </c>
      <c r="D13" s="76">
        <f>C13/$C$61</f>
        <v>0.70517434090308884</v>
      </c>
      <c r="E13" s="75">
        <f>SUM(E10:E12)</f>
        <v>295951</v>
      </c>
      <c r="F13" s="76">
        <f>E13/$E$61</f>
        <v>0.72815600865074459</v>
      </c>
      <c r="G13" s="75">
        <f>E13-C13</f>
        <v>31603</v>
      </c>
      <c r="H13" s="76">
        <f>G13/C13</f>
        <v>0.11955074371661598</v>
      </c>
    </row>
    <row r="14" spans="2:9" ht="6" customHeight="1">
      <c r="C14" s="44"/>
      <c r="D14" s="77"/>
      <c r="E14" s="44"/>
      <c r="H14" s="77"/>
    </row>
    <row r="15" spans="2:9" ht="15">
      <c r="B15" s="519" t="s">
        <v>10</v>
      </c>
      <c r="C15" s="520"/>
      <c r="D15" s="520"/>
      <c r="E15" s="520"/>
      <c r="F15" s="520"/>
      <c r="G15" s="520"/>
      <c r="H15" s="521"/>
    </row>
    <row r="16" spans="2:9">
      <c r="B16" s="78" t="s">
        <v>100</v>
      </c>
      <c r="C16" s="69">
        <v>8642</v>
      </c>
      <c r="D16" s="79">
        <f>C16/$C$61</f>
        <v>2.3053386649736309E-2</v>
      </c>
      <c r="E16" s="69">
        <f>SUM('PROCEDENCIA JUNIO'!C30)</f>
        <v>13477</v>
      </c>
      <c r="F16" s="79">
        <f>E16/$E$61</f>
        <v>3.315872738590539E-2</v>
      </c>
      <c r="G16" s="69">
        <f>E16-C16</f>
        <v>4835</v>
      </c>
      <c r="H16" s="79">
        <f>G16/C16</f>
        <v>0.55947697292293452</v>
      </c>
    </row>
    <row r="17" spans="2:8">
      <c r="B17" s="71" t="s">
        <v>102</v>
      </c>
      <c r="C17" s="69">
        <v>63</v>
      </c>
      <c r="D17" s="73">
        <f>C17/$C$61</f>
        <v>1.6805870850883909E-4</v>
      </c>
      <c r="E17" s="69">
        <f>SUM('PROCEDENCIA JUNIO'!C31)</f>
        <v>119</v>
      </c>
      <c r="F17" s="73">
        <f t="shared" ref="F17:F27" si="0">E17/$E$61</f>
        <v>2.9278686346536628E-4</v>
      </c>
      <c r="G17" s="72">
        <f>E17-C17</f>
        <v>56</v>
      </c>
      <c r="H17" s="73">
        <f>G17/C17</f>
        <v>0.88888888888888884</v>
      </c>
    </row>
    <row r="18" spans="2:8">
      <c r="B18" s="71" t="s">
        <v>105</v>
      </c>
      <c r="C18" s="69">
        <v>1104</v>
      </c>
      <c r="D18" s="73">
        <f t="shared" ref="D18:D25" si="1">C18/$C$61</f>
        <v>2.9450287967263231E-3</v>
      </c>
      <c r="E18" s="69">
        <f>SUM('PROCEDENCIA JUNIO'!C32)</f>
        <v>1243</v>
      </c>
      <c r="F18" s="73">
        <f t="shared" si="0"/>
        <v>3.0582695066172292E-3</v>
      </c>
      <c r="G18" s="72">
        <f t="shared" ref="G18:G26" si="2">E18-C18</f>
        <v>139</v>
      </c>
      <c r="H18" s="73">
        <f t="shared" ref="H18:H26" si="3">G18/C18</f>
        <v>0.12590579710144928</v>
      </c>
    </row>
    <row r="19" spans="2:8">
      <c r="B19" s="71" t="s">
        <v>108</v>
      </c>
      <c r="C19" s="69">
        <v>3333</v>
      </c>
      <c r="D19" s="73">
        <f t="shared" si="1"/>
        <v>8.8911059596819154E-3</v>
      </c>
      <c r="E19" s="69">
        <f>SUM('PROCEDENCIA JUNIO'!C33)</f>
        <v>3415</v>
      </c>
      <c r="F19" s="73">
        <f t="shared" si="0"/>
        <v>8.402244863312822E-3</v>
      </c>
      <c r="G19" s="72">
        <f t="shared" si="2"/>
        <v>82</v>
      </c>
      <c r="H19" s="73">
        <f t="shared" si="3"/>
        <v>2.4602460246024603E-2</v>
      </c>
    </row>
    <row r="20" spans="2:8">
      <c r="B20" s="71" t="s">
        <v>111</v>
      </c>
      <c r="C20" s="69">
        <v>3886</v>
      </c>
      <c r="D20" s="73">
        <f t="shared" si="1"/>
        <v>1.0366287956592836E-2</v>
      </c>
      <c r="E20" s="69">
        <f>SUM('PROCEDENCIA JUNIO'!C34)</f>
        <v>3922</v>
      </c>
      <c r="F20" s="73">
        <f t="shared" si="0"/>
        <v>9.6496645253039207E-3</v>
      </c>
      <c r="G20" s="72">
        <f t="shared" si="2"/>
        <v>36</v>
      </c>
      <c r="H20" s="73">
        <f t="shared" si="3"/>
        <v>9.2640247040658777E-3</v>
      </c>
    </row>
    <row r="21" spans="2:8">
      <c r="B21" s="71" t="s">
        <v>113</v>
      </c>
      <c r="C21" s="69">
        <v>124</v>
      </c>
      <c r="D21" s="73">
        <f t="shared" si="1"/>
        <v>3.3078221992215948E-4</v>
      </c>
      <c r="E21" s="69">
        <f>SUM('PROCEDENCIA JUNIO'!C35)</f>
        <v>157</v>
      </c>
      <c r="F21" s="73">
        <f t="shared" si="0"/>
        <v>3.8628182826943279E-4</v>
      </c>
      <c r="G21" s="72">
        <f t="shared" si="2"/>
        <v>33</v>
      </c>
      <c r="H21" s="73">
        <f t="shared" si="3"/>
        <v>0.2661290322580645</v>
      </c>
    </row>
    <row r="22" spans="2:8">
      <c r="B22" s="71" t="s">
        <v>114</v>
      </c>
      <c r="C22" s="69">
        <v>108</v>
      </c>
      <c r="D22" s="73">
        <f t="shared" si="1"/>
        <v>2.8810064315800988E-4</v>
      </c>
      <c r="E22" s="69">
        <f>SUM('PROCEDENCIA JUNIO'!C36)</f>
        <v>183</v>
      </c>
      <c r="F22" s="73">
        <f t="shared" si="0"/>
        <v>4.5025206734589936E-4</v>
      </c>
      <c r="G22" s="72">
        <f>E22-C22</f>
        <v>75</v>
      </c>
      <c r="H22" s="73">
        <f t="shared" si="3"/>
        <v>0.69444444444444442</v>
      </c>
    </row>
    <row r="23" spans="2:8">
      <c r="B23" s="71" t="s">
        <v>115</v>
      </c>
      <c r="C23" s="69">
        <v>905</v>
      </c>
      <c r="D23" s="73">
        <f t="shared" si="1"/>
        <v>2.4141766857222122E-3</v>
      </c>
      <c r="E23" s="69">
        <f>SUM('PROCEDENCIA JUNIO'!C37)</f>
        <v>1287</v>
      </c>
      <c r="F23" s="73">
        <f t="shared" si="0"/>
        <v>3.1665268342850957E-3</v>
      </c>
      <c r="G23" s="72">
        <f t="shared" si="2"/>
        <v>382</v>
      </c>
      <c r="H23" s="73">
        <f t="shared" si="3"/>
        <v>0.42209944751381218</v>
      </c>
    </row>
    <row r="24" spans="2:8">
      <c r="B24" s="71" t="s">
        <v>116</v>
      </c>
      <c r="C24" s="69">
        <v>1078</v>
      </c>
      <c r="D24" s="73">
        <f t="shared" si="1"/>
        <v>2.87567123448458E-3</v>
      </c>
      <c r="E24" s="69">
        <f>SUM('PROCEDENCIA JUNIO'!C38)</f>
        <v>1891</v>
      </c>
      <c r="F24" s="73">
        <f t="shared" si="0"/>
        <v>4.652604695907627E-3</v>
      </c>
      <c r="G24" s="72">
        <f t="shared" si="2"/>
        <v>813</v>
      </c>
      <c r="H24" s="73">
        <f t="shared" si="3"/>
        <v>0.75417439703153988</v>
      </c>
    </row>
    <row r="25" spans="2:8">
      <c r="B25" s="71" t="s">
        <v>117</v>
      </c>
      <c r="C25" s="69">
        <v>464</v>
      </c>
      <c r="D25" s="73">
        <f t="shared" si="1"/>
        <v>1.2377657261603387E-3</v>
      </c>
      <c r="E25" s="69">
        <f>SUM('PROCEDENCIA JUNIO'!C39)</f>
        <v>286</v>
      </c>
      <c r="F25" s="73">
        <f t="shared" si="0"/>
        <v>7.036726298411324E-4</v>
      </c>
      <c r="G25" s="72">
        <f t="shared" si="2"/>
        <v>-178</v>
      </c>
      <c r="H25" s="73">
        <f t="shared" si="3"/>
        <v>-0.38362068965517243</v>
      </c>
    </row>
    <row r="26" spans="2:8">
      <c r="B26" s="71" t="s">
        <v>86</v>
      </c>
      <c r="C26" s="69">
        <v>291</v>
      </c>
      <c r="D26" s="73">
        <f>C26/$C$61</f>
        <v>7.7627117739797102E-4</v>
      </c>
      <c r="E26" s="69">
        <f>SUM('PROCEDENCIA JUNIO'!C40)</f>
        <v>526</v>
      </c>
      <c r="F26" s="73">
        <f t="shared" si="0"/>
        <v>1.2941671443931315E-3</v>
      </c>
      <c r="G26" s="72">
        <f t="shared" si="2"/>
        <v>235</v>
      </c>
      <c r="H26" s="73">
        <f t="shared" si="3"/>
        <v>0.80756013745704469</v>
      </c>
    </row>
    <row r="27" spans="2:8">
      <c r="B27" s="74" t="s">
        <v>34</v>
      </c>
      <c r="C27" s="75">
        <f>SUM(C16:C26)</f>
        <v>19998</v>
      </c>
      <c r="D27" s="76">
        <f>C27/$C$61</f>
        <v>5.3346635758091496E-2</v>
      </c>
      <c r="E27" s="75">
        <f>SUM(E16:E26)</f>
        <v>26506</v>
      </c>
      <c r="F27" s="76">
        <f t="shared" si="0"/>
        <v>6.5215198344647049E-2</v>
      </c>
      <c r="G27" s="75">
        <f>E27-C27</f>
        <v>6508</v>
      </c>
      <c r="H27" s="76">
        <f>G27/C27</f>
        <v>0.32543254325432541</v>
      </c>
    </row>
    <row r="28" spans="2:8">
      <c r="C28" s="44"/>
      <c r="D28" s="77"/>
      <c r="E28" s="44"/>
      <c r="H28" s="77"/>
    </row>
    <row r="29" spans="2:8" ht="15">
      <c r="B29" s="519" t="s">
        <v>9</v>
      </c>
      <c r="C29" s="520"/>
      <c r="D29" s="520"/>
      <c r="E29" s="520"/>
      <c r="F29" s="520"/>
      <c r="G29" s="520"/>
      <c r="H29" s="521"/>
    </row>
    <row r="30" spans="2:8">
      <c r="B30" s="78" t="s">
        <v>19</v>
      </c>
      <c r="C30" s="69">
        <v>8927</v>
      </c>
      <c r="D30" s="79">
        <f>C30/$C$61</f>
        <v>2.3813652235847724E-2</v>
      </c>
      <c r="E30" s="69">
        <f>SUM('PROCEDENCIA JUNIO'!K10)</f>
        <v>8464</v>
      </c>
      <c r="F30" s="79">
        <f>E30/$E$61</f>
        <v>2.0824773213200504E-2</v>
      </c>
      <c r="G30" s="69">
        <f>E30-C30</f>
        <v>-463</v>
      </c>
      <c r="H30" s="79">
        <f>G30/C30</f>
        <v>-5.1865128262574216E-2</v>
      </c>
    </row>
    <row r="31" spans="2:8">
      <c r="B31" s="71" t="s">
        <v>20</v>
      </c>
      <c r="C31" s="69">
        <v>328</v>
      </c>
      <c r="D31" s="73">
        <f t="shared" ref="D31:D56" si="4">C31/$C$61</f>
        <v>8.7497232366506698E-4</v>
      </c>
      <c r="E31" s="69">
        <f>SUM('PROCEDENCIA JUNIO'!K11)</f>
        <v>379</v>
      </c>
      <c r="F31" s="73">
        <f t="shared" ref="F31:F55" si="5">E31/$E$61</f>
        <v>9.324892542300321E-4</v>
      </c>
      <c r="G31" s="72">
        <f>E31-C31</f>
        <v>51</v>
      </c>
      <c r="H31" s="73">
        <f t="shared" ref="H31:H54" si="6">G31/C31</f>
        <v>0.15548780487804878</v>
      </c>
    </row>
    <row r="32" spans="2:8">
      <c r="B32" s="71" t="s">
        <v>147</v>
      </c>
      <c r="C32" s="69">
        <v>1311</v>
      </c>
      <c r="D32" s="73">
        <f t="shared" si="4"/>
        <v>3.4972216961125088E-3</v>
      </c>
      <c r="E32" s="69">
        <f>SUM('PROCEDENCIA JUNIO'!K12)</f>
        <v>1113</v>
      </c>
      <c r="F32" s="73">
        <f t="shared" si="5"/>
        <v>2.7384183112348962E-3</v>
      </c>
      <c r="G32" s="72">
        <f t="shared" ref="G32:G57" si="7">E32-C32</f>
        <v>-198</v>
      </c>
      <c r="H32" s="73">
        <f t="shared" si="6"/>
        <v>-0.15102974828375287</v>
      </c>
    </row>
    <row r="33" spans="2:8">
      <c r="B33" s="71" t="s">
        <v>80</v>
      </c>
      <c r="C33" s="69">
        <v>18</v>
      </c>
      <c r="D33" s="73">
        <f t="shared" si="4"/>
        <v>4.8016773859668311E-5</v>
      </c>
      <c r="E33" s="69">
        <f>SUM('PROCEDENCIA JUNIO'!K13)</f>
        <v>11</v>
      </c>
      <c r="F33" s="73">
        <f t="shared" si="5"/>
        <v>2.7064331916966629E-5</v>
      </c>
      <c r="G33" s="72">
        <f t="shared" si="7"/>
        <v>-7</v>
      </c>
      <c r="H33" s="73">
        <f t="shared" si="6"/>
        <v>-0.3888888888888889</v>
      </c>
    </row>
    <row r="34" spans="2:8">
      <c r="B34" s="71" t="s">
        <v>21</v>
      </c>
      <c r="C34" s="69">
        <v>14</v>
      </c>
      <c r="D34" s="73">
        <f t="shared" si="4"/>
        <v>3.734637966863091E-5</v>
      </c>
      <c r="E34" s="69">
        <f>SUM('PROCEDENCIA JUNIO'!K14)</f>
        <v>22</v>
      </c>
      <c r="F34" s="73">
        <f t="shared" si="5"/>
        <v>5.4128663833933259E-5</v>
      </c>
      <c r="G34" s="72">
        <f t="shared" si="7"/>
        <v>8</v>
      </c>
      <c r="H34" s="73">
        <f>G34/C34</f>
        <v>0.5714285714285714</v>
      </c>
    </row>
    <row r="35" spans="2:8">
      <c r="B35" s="71" t="s">
        <v>22</v>
      </c>
      <c r="C35" s="69">
        <v>20683</v>
      </c>
      <c r="D35" s="73">
        <f t="shared" si="4"/>
        <v>5.5173940763306652E-2</v>
      </c>
      <c r="E35" s="69">
        <f>SUM('PROCEDENCIA JUNIO'!K15)</f>
        <v>15115</v>
      </c>
      <c r="F35" s="73">
        <f t="shared" si="5"/>
        <v>3.7188852447722784E-2</v>
      </c>
      <c r="G35" s="72">
        <f t="shared" si="7"/>
        <v>-5568</v>
      </c>
      <c r="H35" s="73">
        <f t="shared" si="6"/>
        <v>-0.26920659478799014</v>
      </c>
    </row>
    <row r="36" spans="2:8">
      <c r="B36" s="71" t="s">
        <v>23</v>
      </c>
      <c r="C36" s="69">
        <v>33</v>
      </c>
      <c r="D36" s="73">
        <f t="shared" si="4"/>
        <v>8.8030752076058571E-5</v>
      </c>
      <c r="E36" s="69">
        <f>SUM('PROCEDENCIA JUNIO'!K16)</f>
        <v>12</v>
      </c>
      <c r="F36" s="73">
        <f t="shared" si="5"/>
        <v>2.952472572759996E-5</v>
      </c>
      <c r="G36" s="72">
        <f t="shared" si="7"/>
        <v>-21</v>
      </c>
      <c r="H36" s="73">
        <f t="shared" si="6"/>
        <v>-0.63636363636363635</v>
      </c>
    </row>
    <row r="37" spans="2:8">
      <c r="B37" s="71" t="s">
        <v>24</v>
      </c>
      <c r="C37" s="69">
        <v>4224</v>
      </c>
      <c r="D37" s="73">
        <f t="shared" si="4"/>
        <v>1.1267936265735497E-2</v>
      </c>
      <c r="E37" s="69">
        <f>SUM('PROCEDENCIA JUNIO'!K17)</f>
        <v>3904</v>
      </c>
      <c r="F37" s="73">
        <f t="shared" si="5"/>
        <v>9.6053774367125203E-3</v>
      </c>
      <c r="G37" s="72">
        <f t="shared" si="7"/>
        <v>-320</v>
      </c>
      <c r="H37" s="73">
        <f t="shared" si="6"/>
        <v>-7.575757575757576E-2</v>
      </c>
    </row>
    <row r="38" spans="2:8">
      <c r="B38" s="71" t="s">
        <v>25</v>
      </c>
      <c r="C38" s="69">
        <v>31029</v>
      </c>
      <c r="D38" s="73">
        <f t="shared" si="4"/>
        <v>8.2772915338424888E-2</v>
      </c>
      <c r="E38" s="69">
        <f>SUM('PROCEDENCIA JUNIO'!K18)</f>
        <v>33179</v>
      </c>
      <c r="F38" s="73">
        <f t="shared" si="5"/>
        <v>8.1633406243003262E-2</v>
      </c>
      <c r="G38" s="72">
        <f t="shared" si="7"/>
        <v>2150</v>
      </c>
      <c r="H38" s="73">
        <f t="shared" si="6"/>
        <v>6.9290019014470336E-2</v>
      </c>
    </row>
    <row r="39" spans="2:8">
      <c r="B39" s="71" t="s">
        <v>56</v>
      </c>
      <c r="C39" s="69">
        <v>39</v>
      </c>
      <c r="D39" s="73">
        <f t="shared" si="4"/>
        <v>1.0403634336261467E-4</v>
      </c>
      <c r="E39" s="69">
        <f>SUM('PROCEDENCIA JUNIO'!K19)</f>
        <v>11</v>
      </c>
      <c r="F39" s="73">
        <f>E39/$E$61</f>
        <v>2.7064331916966629E-5</v>
      </c>
      <c r="G39" s="72">
        <f t="shared" si="7"/>
        <v>-28</v>
      </c>
      <c r="H39" s="73">
        <f>G39/C39</f>
        <v>-0.71794871794871795</v>
      </c>
    </row>
    <row r="40" spans="2:8">
      <c r="B40" s="71" t="s">
        <v>26</v>
      </c>
      <c r="C40" s="69">
        <v>3753</v>
      </c>
      <c r="D40" s="73">
        <f t="shared" si="4"/>
        <v>1.0011497349740843E-2</v>
      </c>
      <c r="E40" s="69">
        <f>SUM('PROCEDENCIA JUNIO'!K20)</f>
        <v>3896</v>
      </c>
      <c r="F40" s="73">
        <f t="shared" si="5"/>
        <v>9.5856942862274537E-3</v>
      </c>
      <c r="G40" s="72">
        <f t="shared" si="7"/>
        <v>143</v>
      </c>
      <c r="H40" s="73">
        <f t="shared" si="6"/>
        <v>3.8102851052491338E-2</v>
      </c>
    </row>
    <row r="41" spans="2:8">
      <c r="B41" s="71" t="s">
        <v>90</v>
      </c>
      <c r="C41" s="69">
        <v>7</v>
      </c>
      <c r="D41" s="73">
        <f t="shared" si="4"/>
        <v>1.8673189834315455E-5</v>
      </c>
      <c r="E41" s="69">
        <f>SUM('PROCEDENCIA JUNIO'!K21)</f>
        <v>29</v>
      </c>
      <c r="F41" s="73">
        <f t="shared" si="5"/>
        <v>7.1351420508366573E-5</v>
      </c>
      <c r="G41" s="72">
        <f t="shared" si="7"/>
        <v>22</v>
      </c>
      <c r="H41" s="73">
        <f t="shared" si="6"/>
        <v>3.1428571428571428</v>
      </c>
    </row>
    <row r="42" spans="2:8">
      <c r="B42" s="71" t="s">
        <v>43</v>
      </c>
      <c r="C42" s="69">
        <v>303</v>
      </c>
      <c r="D42" s="73">
        <f t="shared" si="4"/>
        <v>8.0828235997108323E-4</v>
      </c>
      <c r="E42" s="69">
        <f>SUM('PROCEDENCIA JUNIO'!K22)</f>
        <v>186</v>
      </c>
      <c r="F42" s="73">
        <f t="shared" si="5"/>
        <v>4.576332487777994E-4</v>
      </c>
      <c r="G42" s="72">
        <f t="shared" si="7"/>
        <v>-117</v>
      </c>
      <c r="H42" s="73">
        <f>G42/C42</f>
        <v>-0.38613861386138615</v>
      </c>
    </row>
    <row r="43" spans="2:8">
      <c r="B43" s="71" t="s">
        <v>95</v>
      </c>
      <c r="C43" s="69">
        <v>29</v>
      </c>
      <c r="D43" s="73">
        <f t="shared" si="4"/>
        <v>7.736035788502117E-5</v>
      </c>
      <c r="E43" s="69">
        <f>SUM('PROCEDENCIA JUNIO'!K23)</f>
        <v>18</v>
      </c>
      <c r="F43" s="73">
        <f>E43/$E$61</f>
        <v>4.4287088591399941E-5</v>
      </c>
      <c r="G43" s="72">
        <f t="shared" si="7"/>
        <v>-11</v>
      </c>
      <c r="H43" s="73">
        <f>G43/C43</f>
        <v>-0.37931034482758619</v>
      </c>
    </row>
    <row r="44" spans="2:8">
      <c r="B44" s="71" t="s">
        <v>27</v>
      </c>
      <c r="C44" s="69">
        <v>8979</v>
      </c>
      <c r="D44" s="73">
        <f t="shared" si="4"/>
        <v>2.3952367360331208E-2</v>
      </c>
      <c r="E44" s="69">
        <f>SUM('PROCEDENCIA JUNIO'!K24)</f>
        <v>9068</v>
      </c>
      <c r="F44" s="73">
        <f t="shared" si="5"/>
        <v>2.2310851074823036E-2</v>
      </c>
      <c r="G44" s="72">
        <f t="shared" si="7"/>
        <v>89</v>
      </c>
      <c r="H44" s="73">
        <f>G44/C44</f>
        <v>9.9120169283884625E-3</v>
      </c>
    </row>
    <row r="45" spans="2:8">
      <c r="B45" s="71" t="s">
        <v>57</v>
      </c>
      <c r="C45" s="69">
        <v>31</v>
      </c>
      <c r="D45" s="73">
        <f t="shared" si="4"/>
        <v>8.269555498053987E-5</v>
      </c>
      <c r="E45" s="69">
        <f>SUM('PROCEDENCIA JUNIO'!K25)</f>
        <v>15</v>
      </c>
      <c r="F45" s="73">
        <f t="shared" si="5"/>
        <v>3.6905907159499951E-5</v>
      </c>
      <c r="G45" s="72">
        <f t="shared" si="7"/>
        <v>-16</v>
      </c>
      <c r="H45" s="73">
        <f t="shared" si="6"/>
        <v>-0.5161290322580645</v>
      </c>
    </row>
    <row r="46" spans="2:8">
      <c r="B46" s="71" t="s">
        <v>96</v>
      </c>
      <c r="C46" s="69">
        <v>20</v>
      </c>
      <c r="D46" s="73">
        <f t="shared" si="4"/>
        <v>5.3351970955187011E-5</v>
      </c>
      <c r="E46" s="69">
        <f>SUM('PROCEDENCIA JUNIO'!K26)</f>
        <v>3</v>
      </c>
      <c r="F46" s="73">
        <f t="shared" si="5"/>
        <v>7.3811814318999901E-6</v>
      </c>
      <c r="G46" s="72">
        <f t="shared" si="7"/>
        <v>-17</v>
      </c>
      <c r="H46" s="73">
        <f t="shared" si="6"/>
        <v>-0.85</v>
      </c>
    </row>
    <row r="47" spans="2:8">
      <c r="B47" s="71" t="s">
        <v>28</v>
      </c>
      <c r="C47" s="69">
        <v>613</v>
      </c>
      <c r="D47" s="73">
        <f t="shared" si="4"/>
        <v>1.6352379097764819E-3</v>
      </c>
      <c r="E47" s="69">
        <f>SUM('PROCEDENCIA JUNIO'!K27)</f>
        <v>510</v>
      </c>
      <c r="F47" s="73">
        <f t="shared" si="5"/>
        <v>1.2548008434229983E-3</v>
      </c>
      <c r="G47" s="72">
        <f t="shared" si="7"/>
        <v>-103</v>
      </c>
      <c r="H47" s="73">
        <f t="shared" si="6"/>
        <v>-0.16802610114192496</v>
      </c>
    </row>
    <row r="48" spans="2:8">
      <c r="B48" s="71" t="s">
        <v>47</v>
      </c>
      <c r="C48" s="69">
        <v>281</v>
      </c>
      <c r="D48" s="73">
        <f t="shared" si="4"/>
        <v>7.4959519192037752E-4</v>
      </c>
      <c r="E48" s="69">
        <f>SUM('PROCEDENCIA JUNIO'!K28)</f>
        <v>268</v>
      </c>
      <c r="F48" s="73">
        <f t="shared" si="5"/>
        <v>6.5938554124973239E-4</v>
      </c>
      <c r="G48" s="72">
        <f t="shared" si="7"/>
        <v>-13</v>
      </c>
      <c r="H48" s="73">
        <f t="shared" si="6"/>
        <v>-4.6263345195729534E-2</v>
      </c>
    </row>
    <row r="49" spans="2:8">
      <c r="B49" s="71" t="s">
        <v>29</v>
      </c>
      <c r="C49" s="69">
        <v>404</v>
      </c>
      <c r="D49" s="73">
        <f t="shared" si="4"/>
        <v>1.0777098132947777E-3</v>
      </c>
      <c r="E49" s="69">
        <f>SUM('PROCEDENCIA JUNIO'!K29)</f>
        <v>996</v>
      </c>
      <c r="F49" s="73">
        <f t="shared" si="5"/>
        <v>2.4505522353907966E-3</v>
      </c>
      <c r="G49" s="72">
        <f t="shared" si="7"/>
        <v>592</v>
      </c>
      <c r="H49" s="73">
        <f t="shared" si="6"/>
        <v>1.4653465346534653</v>
      </c>
    </row>
    <row r="50" spans="2:8">
      <c r="B50" s="71" t="s">
        <v>46</v>
      </c>
      <c r="C50" s="69">
        <v>54</v>
      </c>
      <c r="D50" s="73">
        <f t="shared" si="4"/>
        <v>1.4405032157900494E-4</v>
      </c>
      <c r="E50" s="69">
        <f>SUM('PROCEDENCIA JUNIO'!K30)</f>
        <v>116</v>
      </c>
      <c r="F50" s="73">
        <f t="shared" si="5"/>
        <v>2.8540568203346629E-4</v>
      </c>
      <c r="G50" s="72">
        <f t="shared" si="7"/>
        <v>62</v>
      </c>
      <c r="H50" s="73">
        <f>G50/C50</f>
        <v>1.1481481481481481</v>
      </c>
    </row>
    <row r="51" spans="2:8">
      <c r="B51" s="71" t="s">
        <v>104</v>
      </c>
      <c r="C51" s="69">
        <v>20</v>
      </c>
      <c r="D51" s="73">
        <f t="shared" si="4"/>
        <v>5.3351970955187011E-5</v>
      </c>
      <c r="E51" s="69">
        <f>SUM('PROCEDENCIA JUNIO'!K31)</f>
        <v>30</v>
      </c>
      <c r="F51" s="73">
        <f t="shared" si="5"/>
        <v>7.3811814318999901E-5</v>
      </c>
      <c r="G51" s="72">
        <f t="shared" si="7"/>
        <v>10</v>
      </c>
      <c r="H51" s="73">
        <f>G51/C51</f>
        <v>0.5</v>
      </c>
    </row>
    <row r="52" spans="2:8">
      <c r="B52" s="71" t="s">
        <v>107</v>
      </c>
      <c r="C52" s="69">
        <v>2745</v>
      </c>
      <c r="D52" s="73">
        <f t="shared" si="4"/>
        <v>7.3225580135994174E-3</v>
      </c>
      <c r="E52" s="69">
        <f>SUM('PROCEDENCIA JUNIO'!K32)</f>
        <v>285</v>
      </c>
      <c r="F52" s="73">
        <f t="shared" si="5"/>
        <v>7.0121223603049907E-4</v>
      </c>
      <c r="G52" s="72">
        <f t="shared" si="7"/>
        <v>-2460</v>
      </c>
      <c r="H52" s="73">
        <f t="shared" si="6"/>
        <v>-0.89617486338797814</v>
      </c>
    </row>
    <row r="53" spans="2:8">
      <c r="B53" s="71" t="s">
        <v>110</v>
      </c>
      <c r="C53" s="69">
        <v>26</v>
      </c>
      <c r="D53" s="73">
        <f t="shared" si="4"/>
        <v>6.9357562241743119E-5</v>
      </c>
      <c r="E53" s="69">
        <f>SUM('PROCEDENCIA JUNIO'!K33)</f>
        <v>21</v>
      </c>
      <c r="F53" s="73">
        <f t="shared" si="5"/>
        <v>5.1668270023299931E-5</v>
      </c>
      <c r="G53" s="72">
        <f t="shared" si="7"/>
        <v>-5</v>
      </c>
      <c r="H53" s="73">
        <f t="shared" si="6"/>
        <v>-0.19230769230769232</v>
      </c>
    </row>
    <row r="54" spans="2:8">
      <c r="B54" s="71" t="s">
        <v>30</v>
      </c>
      <c r="C54" s="69">
        <v>186</v>
      </c>
      <c r="D54" s="73">
        <f t="shared" si="4"/>
        <v>4.9617332988323925E-4</v>
      </c>
      <c r="E54" s="69">
        <f>SUM('PROCEDENCIA JUNIO'!K34)</f>
        <v>153</v>
      </c>
      <c r="F54" s="73">
        <f t="shared" si="5"/>
        <v>3.7644025302689948E-4</v>
      </c>
      <c r="G54" s="72">
        <f t="shared" si="7"/>
        <v>-33</v>
      </c>
      <c r="H54" s="73">
        <f t="shared" si="6"/>
        <v>-0.17741935483870969</v>
      </c>
    </row>
    <row r="55" spans="2:8">
      <c r="B55" s="71" t="s">
        <v>31</v>
      </c>
      <c r="C55" s="69">
        <v>387</v>
      </c>
      <c r="D55" s="73">
        <f t="shared" si="4"/>
        <v>1.0323606379828688E-3</v>
      </c>
      <c r="E55" s="69">
        <f>SUM('PROCEDENCIA JUNIO'!K35)</f>
        <v>311</v>
      </c>
      <c r="F55" s="73">
        <f t="shared" si="5"/>
        <v>7.6518247510696559E-4</v>
      </c>
      <c r="G55" s="72">
        <f t="shared" si="7"/>
        <v>-76</v>
      </c>
      <c r="H55" s="73">
        <f>G55/C55</f>
        <v>-0.19638242894056848</v>
      </c>
    </row>
    <row r="56" spans="2:8">
      <c r="B56" s="71" t="s">
        <v>86</v>
      </c>
      <c r="C56" s="69">
        <v>926</v>
      </c>
      <c r="D56" s="73">
        <f t="shared" si="4"/>
        <v>2.4701962552251587E-3</v>
      </c>
      <c r="E56" s="69">
        <f>SUM('PROCEDENCIA JUNIO'!K36)</f>
        <v>567</v>
      </c>
      <c r="F56" s="73">
        <f>E56/$E$61</f>
        <v>1.3950432906290982E-3</v>
      </c>
      <c r="G56" s="72">
        <f t="shared" si="7"/>
        <v>-359</v>
      </c>
      <c r="H56" s="73">
        <f>G56/C56</f>
        <v>-0.38768898488120951</v>
      </c>
    </row>
    <row r="57" spans="2:8">
      <c r="B57" s="74" t="s">
        <v>34</v>
      </c>
      <c r="C57" s="75">
        <f>SUM(C30:C56)</f>
        <v>85370</v>
      </c>
      <c r="D57" s="76">
        <f>C57/$C$61</f>
        <v>0.22773288802221575</v>
      </c>
      <c r="E57" s="75">
        <f>SUM(E30:E56)</f>
        <v>78682</v>
      </c>
      <c r="F57" s="76">
        <f>E57/$E$61</f>
        <v>0.19358870580825166</v>
      </c>
      <c r="G57" s="75">
        <f t="shared" si="7"/>
        <v>-6688</v>
      </c>
      <c r="H57" s="76">
        <f>G57/C57</f>
        <v>-7.8341337706454253E-2</v>
      </c>
    </row>
    <row r="58" spans="2:8">
      <c r="C58" s="44"/>
      <c r="E58" s="44"/>
      <c r="H58" s="77"/>
    </row>
    <row r="59" spans="2:8">
      <c r="B59" s="391" t="s">
        <v>146</v>
      </c>
      <c r="C59" s="392">
        <v>5153</v>
      </c>
      <c r="D59" s="393">
        <f>C59/$C$61</f>
        <v>1.3746135316603934E-2</v>
      </c>
      <c r="E59" s="392">
        <v>5300</v>
      </c>
      <c r="F59" s="393">
        <f>E59/$E$61</f>
        <v>1.3040087196356649E-2</v>
      </c>
      <c r="G59" s="392">
        <f>E59-C59</f>
        <v>147</v>
      </c>
      <c r="H59" s="394">
        <f>G59/C59</f>
        <v>2.852707160877159E-2</v>
      </c>
    </row>
    <row r="60" spans="2:8">
      <c r="C60" s="44"/>
      <c r="E60" s="44"/>
      <c r="H60" s="77"/>
    </row>
    <row r="61" spans="2:8" ht="15.75">
      <c r="B61" s="395" t="s">
        <v>6</v>
      </c>
      <c r="C61" s="396">
        <f>C59+C57+C27+C13</f>
        <v>374869</v>
      </c>
      <c r="D61" s="397">
        <f>D59+D57+D27+D13</f>
        <v>1</v>
      </c>
      <c r="E61" s="396">
        <f>E59+E57+E27+E13</f>
        <v>406439</v>
      </c>
      <c r="F61" s="397">
        <f>F59+F57+F27+F13</f>
        <v>1</v>
      </c>
      <c r="G61" s="398">
        <f>E61-C61</f>
        <v>31570</v>
      </c>
      <c r="H61" s="397">
        <f>G61/C61</f>
        <v>8.4216086152762701E-2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topLeftCell="A38" workbookViewId="0">
      <selection activeCell="J58" sqref="J58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46"/>
      <c r="D3" s="246"/>
      <c r="E3" s="246"/>
      <c r="F3" s="129" t="s">
        <v>394</v>
      </c>
      <c r="G3" s="246"/>
      <c r="H3" s="246"/>
    </row>
    <row r="4" spans="2:9" ht="15.75">
      <c r="C4" s="246"/>
      <c r="D4" s="246"/>
      <c r="E4" s="246"/>
      <c r="F4" s="436" t="s">
        <v>408</v>
      </c>
      <c r="G4" s="246"/>
      <c r="H4" s="246"/>
    </row>
    <row r="5" spans="2:9" ht="11.25" customHeight="1"/>
    <row r="6" spans="2:9">
      <c r="B6" s="522" t="s">
        <v>276</v>
      </c>
      <c r="C6" s="524">
        <v>2014</v>
      </c>
      <c r="D6" s="525"/>
      <c r="E6" s="524">
        <v>2015</v>
      </c>
      <c r="F6" s="525"/>
      <c r="G6" s="524" t="s">
        <v>160</v>
      </c>
      <c r="H6" s="525"/>
    </row>
    <row r="7" spans="2:9">
      <c r="B7" s="523"/>
      <c r="C7" s="388"/>
      <c r="D7" s="389" t="s">
        <v>159</v>
      </c>
      <c r="E7" s="388"/>
      <c r="F7" s="389" t="s">
        <v>159</v>
      </c>
      <c r="G7" s="388"/>
      <c r="H7" s="390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19" t="s">
        <v>145</v>
      </c>
      <c r="C9" s="520"/>
      <c r="D9" s="520"/>
      <c r="E9" s="520"/>
      <c r="F9" s="520"/>
      <c r="G9" s="520"/>
      <c r="H9" s="521"/>
    </row>
    <row r="10" spans="2:9">
      <c r="B10" s="249" t="s">
        <v>148</v>
      </c>
      <c r="C10" s="69">
        <v>441582</v>
      </c>
      <c r="D10" s="250">
        <f>C10/$C$61</f>
        <v>0.19785974774542262</v>
      </c>
      <c r="E10" s="69">
        <f>SUM('PROCEDENCIA ENERO - JUNIO'!C11)</f>
        <v>455406</v>
      </c>
      <c r="F10" s="250">
        <f>E10/$E$61</f>
        <v>0.19164507496741781</v>
      </c>
      <c r="G10" s="70">
        <f>E10-C10</f>
        <v>13824</v>
      </c>
      <c r="H10" s="250">
        <f>G10/C10</f>
        <v>3.1305623870538202E-2</v>
      </c>
    </row>
    <row r="11" spans="2:9">
      <c r="B11" s="71" t="s">
        <v>76</v>
      </c>
      <c r="C11" s="72">
        <v>813374</v>
      </c>
      <c r="D11" s="73">
        <f>C11/$C$61</f>
        <v>0.36444867422740368</v>
      </c>
      <c r="E11" s="69">
        <f>SUM('PROCEDENCIA ENERO - JUNIO'!C12)</f>
        <v>942944</v>
      </c>
      <c r="F11" s="73">
        <f>E11/$E$61</f>
        <v>0.39681201734293536</v>
      </c>
      <c r="G11" s="72">
        <f>E11-C11</f>
        <v>129570</v>
      </c>
      <c r="H11" s="73">
        <f>G11/C11</f>
        <v>0.1592994120785764</v>
      </c>
    </row>
    <row r="12" spans="2:9">
      <c r="B12" s="71" t="s">
        <v>78</v>
      </c>
      <c r="C12" s="72">
        <v>364207</v>
      </c>
      <c r="D12" s="73">
        <f>C12/$C$61</f>
        <v>0.16319031379702328</v>
      </c>
      <c r="E12" s="69">
        <f>SUM('PROCEDENCIA ENERO - JUNIO'!C13)</f>
        <v>362529</v>
      </c>
      <c r="F12" s="73">
        <f>E12/$E$61</f>
        <v>0.15256034699337079</v>
      </c>
      <c r="G12" s="72">
        <f>E12-C12</f>
        <v>-1678</v>
      </c>
      <c r="H12" s="73">
        <f>G12/C12</f>
        <v>-4.6072700414873961E-3</v>
      </c>
    </row>
    <row r="13" spans="2:9">
      <c r="B13" s="74" t="s">
        <v>34</v>
      </c>
      <c r="C13" s="75">
        <f>SUM(C10:C12)</f>
        <v>1619163</v>
      </c>
      <c r="D13" s="76">
        <f>C13/$C$61</f>
        <v>0.72549873576984958</v>
      </c>
      <c r="E13" s="75">
        <f>SUM(E10:E12)</f>
        <v>1760879</v>
      </c>
      <c r="F13" s="76">
        <f>E13/$E$61</f>
        <v>0.74101743930372399</v>
      </c>
      <c r="G13" s="75">
        <f>E13-C13</f>
        <v>141716</v>
      </c>
      <c r="H13" s="76">
        <f>G13/C13</f>
        <v>8.7524233199498758E-2</v>
      </c>
    </row>
    <row r="14" spans="2:9" ht="6" customHeight="1">
      <c r="C14" s="44"/>
      <c r="D14" s="77"/>
      <c r="E14" s="44"/>
      <c r="H14" s="77"/>
    </row>
    <row r="15" spans="2:9" ht="15">
      <c r="B15" s="519" t="s">
        <v>10</v>
      </c>
      <c r="C15" s="520"/>
      <c r="D15" s="520"/>
      <c r="E15" s="520"/>
      <c r="F15" s="520"/>
      <c r="G15" s="520"/>
      <c r="H15" s="521"/>
    </row>
    <row r="16" spans="2:9">
      <c r="B16" s="78" t="s">
        <v>100</v>
      </c>
      <c r="C16" s="70">
        <v>56668</v>
      </c>
      <c r="D16" s="79">
        <f>C16/$C$61</f>
        <v>2.5391243721976008E-2</v>
      </c>
      <c r="E16" s="69">
        <f>SUM('PROCEDENCIA ENERO - JUNIO'!C30)</f>
        <v>85015</v>
      </c>
      <c r="F16" s="79">
        <f>E16/$E$61</f>
        <v>3.5776221763338702E-2</v>
      </c>
      <c r="G16" s="69">
        <f>E16-C16</f>
        <v>28347</v>
      </c>
      <c r="H16" s="79">
        <f>G16/C16</f>
        <v>0.50022940636690905</v>
      </c>
    </row>
    <row r="17" spans="2:8">
      <c r="B17" s="71" t="s">
        <v>102</v>
      </c>
      <c r="C17" s="72">
        <v>279</v>
      </c>
      <c r="D17" s="79">
        <f t="shared" ref="D17:D27" si="0">C17/$C$61</f>
        <v>1.2501159381716852E-4</v>
      </c>
      <c r="E17" s="69">
        <f>SUM('PROCEDENCIA ENERO - JUNIO'!C31)</f>
        <v>252</v>
      </c>
      <c r="F17" s="73">
        <f t="shared" ref="F17:F26" si="1">E17/$E$61</f>
        <v>1.0604726088762399E-4</v>
      </c>
      <c r="G17" s="72">
        <f>E17-C17</f>
        <v>-27</v>
      </c>
      <c r="H17" s="73">
        <f>G17/C17</f>
        <v>-9.6774193548387094E-2</v>
      </c>
    </row>
    <row r="18" spans="2:8">
      <c r="B18" s="71" t="s">
        <v>105</v>
      </c>
      <c r="C18" s="72">
        <v>10412</v>
      </c>
      <c r="D18" s="79">
        <f t="shared" si="0"/>
        <v>4.6653072215926839E-3</v>
      </c>
      <c r="E18" s="69">
        <f>SUM('PROCEDENCIA ENERO - JUNIO'!C32)</f>
        <v>13364</v>
      </c>
      <c r="F18" s="73">
        <f t="shared" si="1"/>
        <v>5.6238714067547895E-3</v>
      </c>
      <c r="G18" s="72">
        <f t="shared" ref="G18:G26" si="2">E18-C18</f>
        <v>2952</v>
      </c>
      <c r="H18" s="73">
        <f t="shared" ref="H18:H26" si="3">G18/C18</f>
        <v>0.2835190165194007</v>
      </c>
    </row>
    <row r="19" spans="2:8">
      <c r="B19" s="71" t="s">
        <v>108</v>
      </c>
      <c r="C19" s="72">
        <v>20422</v>
      </c>
      <c r="D19" s="79">
        <f t="shared" si="0"/>
        <v>9.1504902112337482E-3</v>
      </c>
      <c r="E19" s="69">
        <f>SUM('PROCEDENCIA ENERO - JUNIO'!C33)</f>
        <v>21614</v>
      </c>
      <c r="F19" s="73">
        <f t="shared" si="1"/>
        <v>9.0956567334329556E-3</v>
      </c>
      <c r="G19" s="72">
        <f t="shared" si="2"/>
        <v>1192</v>
      </c>
      <c r="H19" s="73">
        <f t="shared" si="3"/>
        <v>5.8368426207031636E-2</v>
      </c>
    </row>
    <row r="20" spans="2:8">
      <c r="B20" s="71" t="s">
        <v>111</v>
      </c>
      <c r="C20" s="72">
        <v>10804</v>
      </c>
      <c r="D20" s="79">
        <f t="shared" si="0"/>
        <v>4.8409507512569491E-3</v>
      </c>
      <c r="E20" s="69">
        <f>SUM('PROCEDENCIA ENERO - JUNIO'!C34)</f>
        <v>12949</v>
      </c>
      <c r="F20" s="73">
        <f t="shared" si="1"/>
        <v>5.4492300842612822E-3</v>
      </c>
      <c r="G20" s="72">
        <f t="shared" si="2"/>
        <v>2145</v>
      </c>
      <c r="H20" s="73">
        <f t="shared" si="3"/>
        <v>0.19853757867456498</v>
      </c>
    </row>
    <row r="21" spans="2:8">
      <c r="B21" s="71" t="s">
        <v>113</v>
      </c>
      <c r="C21" s="72">
        <v>958</v>
      </c>
      <c r="D21" s="79">
        <f t="shared" si="0"/>
        <v>4.2925127912848548E-4</v>
      </c>
      <c r="E21" s="69">
        <f>SUM('PROCEDENCIA ENERO - JUNIO'!C35)</f>
        <v>935</v>
      </c>
      <c r="F21" s="73">
        <f t="shared" si="1"/>
        <v>3.9346900369019216E-4</v>
      </c>
      <c r="G21" s="72">
        <f t="shared" si="2"/>
        <v>-23</v>
      </c>
      <c r="H21" s="73">
        <f t="shared" si="3"/>
        <v>-2.4008350730688934E-2</v>
      </c>
    </row>
    <row r="22" spans="2:8">
      <c r="B22" s="71" t="s">
        <v>114</v>
      </c>
      <c r="C22" s="72">
        <v>1076</v>
      </c>
      <c r="D22" s="79">
        <f t="shared" si="0"/>
        <v>4.8212356611925926E-4</v>
      </c>
      <c r="E22" s="69">
        <f>SUM('PROCEDENCIA ENERO - JUNIO'!C36)</f>
        <v>1622</v>
      </c>
      <c r="F22" s="73">
        <f t="shared" si="1"/>
        <v>6.8257403634811953E-4</v>
      </c>
      <c r="G22" s="72">
        <f>E22-C22</f>
        <v>546</v>
      </c>
      <c r="H22" s="73">
        <f>G22/C22</f>
        <v>0.50743494423791824</v>
      </c>
    </row>
    <row r="23" spans="2:8">
      <c r="B23" s="71" t="s">
        <v>115</v>
      </c>
      <c r="C23" s="72">
        <v>7207</v>
      </c>
      <c r="D23" s="79">
        <f t="shared" si="0"/>
        <v>3.2292421384958192E-3</v>
      </c>
      <c r="E23" s="69">
        <f>SUM('PROCEDENCIA ENERO - JUNIO'!C37)</f>
        <v>8208</v>
      </c>
      <c r="F23" s="73">
        <f t="shared" si="1"/>
        <v>3.4541107831968956E-3</v>
      </c>
      <c r="G23" s="72">
        <f t="shared" si="2"/>
        <v>1001</v>
      </c>
      <c r="H23" s="73">
        <f t="shared" si="3"/>
        <v>0.13889274316636605</v>
      </c>
    </row>
    <row r="24" spans="2:8">
      <c r="B24" s="71" t="s">
        <v>116</v>
      </c>
      <c r="C24" s="72">
        <v>5230</v>
      </c>
      <c r="D24" s="79">
        <f t="shared" si="0"/>
        <v>2.3434072962859906E-3</v>
      </c>
      <c r="E24" s="69">
        <f>SUM('PROCEDENCIA ENERO - JUNIO'!C38)</f>
        <v>8944</v>
      </c>
      <c r="F24" s="73">
        <f t="shared" si="1"/>
        <v>3.763836116582972E-3</v>
      </c>
      <c r="G24" s="72">
        <f t="shared" si="2"/>
        <v>3714</v>
      </c>
      <c r="H24" s="73">
        <f t="shared" si="3"/>
        <v>0.71013384321223705</v>
      </c>
    </row>
    <row r="25" spans="2:8">
      <c r="B25" s="71" t="s">
        <v>117</v>
      </c>
      <c r="C25" s="72">
        <v>2572</v>
      </c>
      <c r="D25" s="79">
        <f t="shared" si="0"/>
        <v>1.1524366283073744E-3</v>
      </c>
      <c r="E25" s="69">
        <f>SUM('PROCEDENCIA ENERO - JUNIO'!C39)</f>
        <v>2027</v>
      </c>
      <c r="F25" s="73">
        <f t="shared" si="1"/>
        <v>8.530071342032295E-4</v>
      </c>
      <c r="G25" s="72">
        <f t="shared" si="2"/>
        <v>-545</v>
      </c>
      <c r="H25" s="73">
        <f t="shared" si="3"/>
        <v>-0.21189735614307931</v>
      </c>
    </row>
    <row r="26" spans="2:8">
      <c r="B26" s="71" t="s">
        <v>86</v>
      </c>
      <c r="C26" s="72">
        <v>1645</v>
      </c>
      <c r="D26" s="79">
        <f t="shared" si="0"/>
        <v>7.370755262696854E-4</v>
      </c>
      <c r="E26" s="69">
        <f>SUM('PROCEDENCIA ENERO - JUNIO'!C40)</f>
        <v>1086</v>
      </c>
      <c r="F26" s="73">
        <f t="shared" si="1"/>
        <v>4.570131957299986E-4</v>
      </c>
      <c r="G26" s="72">
        <f t="shared" si="2"/>
        <v>-559</v>
      </c>
      <c r="H26" s="73">
        <f t="shared" si="3"/>
        <v>-0.33981762917933128</v>
      </c>
    </row>
    <row r="27" spans="2:8">
      <c r="B27" s="74" t="s">
        <v>34</v>
      </c>
      <c r="C27" s="75">
        <f>SUM(C16:C26)</f>
        <v>117273</v>
      </c>
      <c r="D27" s="251">
        <f t="shared" si="0"/>
        <v>5.2546539934483175E-2</v>
      </c>
      <c r="E27" s="75">
        <f>SUM(E16:E26)</f>
        <v>156016</v>
      </c>
      <c r="F27" s="76">
        <f>E27/$E$61</f>
        <v>6.5655037518426759E-2</v>
      </c>
      <c r="G27" s="75">
        <f>E27-C27</f>
        <v>38743</v>
      </c>
      <c r="H27" s="76">
        <f>G27/C27</f>
        <v>0.33036589837387975</v>
      </c>
    </row>
    <row r="28" spans="2:8">
      <c r="C28" s="44"/>
      <c r="D28" s="77"/>
      <c r="E28" s="44"/>
      <c r="H28" s="77"/>
    </row>
    <row r="29" spans="2:8" ht="15">
      <c r="B29" s="519" t="s">
        <v>9</v>
      </c>
      <c r="C29" s="520"/>
      <c r="D29" s="520"/>
      <c r="E29" s="520"/>
      <c r="F29" s="520"/>
      <c r="G29" s="520"/>
      <c r="H29" s="521"/>
    </row>
    <row r="30" spans="2:8">
      <c r="B30" s="78" t="s">
        <v>19</v>
      </c>
      <c r="C30" s="69">
        <v>72335</v>
      </c>
      <c r="D30" s="79">
        <f>C30/$C$61</f>
        <v>3.2411159995573063E-2</v>
      </c>
      <c r="E30" s="69">
        <f>SUM('PROCEDENCIA ENERO - JUNIO'!K10)</f>
        <v>73493</v>
      </c>
      <c r="F30" s="79">
        <f>E30/$E$61</f>
        <v>3.0927505334976787E-2</v>
      </c>
      <c r="G30" s="69">
        <f>E30-C30</f>
        <v>1158</v>
      </c>
      <c r="H30" s="79">
        <f>G30/C30</f>
        <v>1.600884772240271E-2</v>
      </c>
    </row>
    <row r="31" spans="2:8">
      <c r="B31" s="71" t="s">
        <v>20</v>
      </c>
      <c r="C31" s="72">
        <v>2044</v>
      </c>
      <c r="D31" s="73">
        <f t="shared" ref="D31:D56" si="4">C31/$C$61</f>
        <v>9.1585554753509846E-4</v>
      </c>
      <c r="E31" s="69">
        <f>SUM('PROCEDENCIA ENERO - JUNIO'!K11)</f>
        <v>1966</v>
      </c>
      <c r="F31" s="73">
        <f t="shared" ref="F31:F55" si="5">E31/$E$61</f>
        <v>8.2733696390900298E-4</v>
      </c>
      <c r="G31" s="72">
        <f>E31-C31</f>
        <v>-78</v>
      </c>
      <c r="H31" s="73">
        <f t="shared" ref="H31:H54" si="6">G31/C31</f>
        <v>-3.816046966731898E-2</v>
      </c>
    </row>
    <row r="32" spans="2:8">
      <c r="B32" s="71" t="s">
        <v>147</v>
      </c>
      <c r="C32" s="72">
        <v>8515</v>
      </c>
      <c r="D32" s="73">
        <f t="shared" si="4"/>
        <v>3.8153179976816846E-3</v>
      </c>
      <c r="E32" s="69">
        <f>SUM('PROCEDENCIA ENERO - JUNIO'!K12)</f>
        <v>6462</v>
      </c>
      <c r="F32" s="73">
        <f t="shared" si="5"/>
        <v>2.7193547613326438E-3</v>
      </c>
      <c r="G32" s="72">
        <f t="shared" ref="G32:G57" si="7">E32-C32</f>
        <v>-2053</v>
      </c>
      <c r="H32" s="73">
        <f t="shared" si="6"/>
        <v>-0.24110393423370521</v>
      </c>
    </row>
    <row r="33" spans="2:8">
      <c r="B33" s="71" t="s">
        <v>80</v>
      </c>
      <c r="C33" s="72">
        <v>141</v>
      </c>
      <c r="D33" s="73">
        <f t="shared" si="4"/>
        <v>6.3177902251687325E-5</v>
      </c>
      <c r="E33" s="69">
        <f>SUM('PROCEDENCIA ENERO - JUNIO'!K13)</f>
        <v>115</v>
      </c>
      <c r="F33" s="73">
        <f t="shared" si="5"/>
        <v>4.8394583341574438E-5</v>
      </c>
      <c r="G33" s="72">
        <f t="shared" si="7"/>
        <v>-26</v>
      </c>
      <c r="H33" s="73">
        <f t="shared" si="6"/>
        <v>-0.18439716312056736</v>
      </c>
    </row>
    <row r="34" spans="2:8">
      <c r="B34" s="71" t="s">
        <v>21</v>
      </c>
      <c r="C34" s="72">
        <v>859</v>
      </c>
      <c r="D34" s="73">
        <f t="shared" si="4"/>
        <v>3.8489232648368374E-4</v>
      </c>
      <c r="E34" s="69">
        <f>SUM('PROCEDENCIA ENERO - JUNIO'!K14)</f>
        <v>831</v>
      </c>
      <c r="F34" s="73">
        <f t="shared" si="5"/>
        <v>3.497034674508553E-4</v>
      </c>
      <c r="G34" s="72">
        <f t="shared" si="7"/>
        <v>-28</v>
      </c>
      <c r="H34" s="73">
        <f>G34/C34</f>
        <v>-3.2596041909196738E-2</v>
      </c>
    </row>
    <row r="35" spans="2:8">
      <c r="B35" s="71" t="s">
        <v>22</v>
      </c>
      <c r="C35" s="72">
        <v>67305</v>
      </c>
      <c r="D35" s="73">
        <f t="shared" si="4"/>
        <v>3.015736674503415E-2</v>
      </c>
      <c r="E35" s="69">
        <f>SUM('PROCEDENCIA ENERO - JUNIO'!K15)</f>
        <v>56823</v>
      </c>
      <c r="F35" s="73">
        <f t="shared" si="5"/>
        <v>2.3912394862767691E-2</v>
      </c>
      <c r="G35" s="72">
        <f t="shared" si="7"/>
        <v>-10482</v>
      </c>
      <c r="H35" s="73">
        <f t="shared" si="6"/>
        <v>-0.15573880098061066</v>
      </c>
    </row>
    <row r="36" spans="2:8">
      <c r="B36" s="71" t="s">
        <v>23</v>
      </c>
      <c r="C36" s="72">
        <v>2212</v>
      </c>
      <c r="D36" s="73">
        <f t="shared" si="4"/>
        <v>9.9113134596264083E-4</v>
      </c>
      <c r="E36" s="69">
        <f>SUM('PROCEDENCIA ENERO - JUNIO'!K16)</f>
        <v>678</v>
      </c>
      <c r="F36" s="73">
        <f t="shared" si="5"/>
        <v>2.8531763048336928E-4</v>
      </c>
      <c r="G36" s="72">
        <f t="shared" si="7"/>
        <v>-1534</v>
      </c>
      <c r="H36" s="73">
        <f t="shared" si="6"/>
        <v>-0.6934900542495479</v>
      </c>
    </row>
    <row r="37" spans="2:8">
      <c r="B37" s="71" t="s">
        <v>24</v>
      </c>
      <c r="C37" s="72">
        <v>45039</v>
      </c>
      <c r="D37" s="73">
        <f t="shared" si="4"/>
        <v>2.0180635032012378E-2</v>
      </c>
      <c r="E37" s="69">
        <f>SUM('PROCEDENCIA ENERO - JUNIO'!K17)</f>
        <v>46312</v>
      </c>
      <c r="F37" s="73">
        <f t="shared" si="5"/>
        <v>1.9489129945347787E-2</v>
      </c>
      <c r="G37" s="72">
        <f t="shared" si="7"/>
        <v>1273</v>
      </c>
      <c r="H37" s="73">
        <f t="shared" si="6"/>
        <v>2.8264393081551546E-2</v>
      </c>
    </row>
    <row r="38" spans="2:8">
      <c r="B38" s="71" t="s">
        <v>25</v>
      </c>
      <c r="C38" s="72">
        <v>138621</v>
      </c>
      <c r="D38" s="73">
        <f t="shared" si="4"/>
        <v>6.2111943177525872E-2</v>
      </c>
      <c r="E38" s="69">
        <f>SUM('PROCEDENCIA ENERO - JUNIO'!K18)</f>
        <v>135894</v>
      </c>
      <c r="F38" s="73">
        <f t="shared" si="5"/>
        <v>5.7187247901042758E-2</v>
      </c>
      <c r="G38" s="72">
        <f t="shared" si="7"/>
        <v>-2727</v>
      </c>
      <c r="H38" s="73">
        <f t="shared" si="6"/>
        <v>-1.9672344017140259E-2</v>
      </c>
    </row>
    <row r="39" spans="2:8">
      <c r="B39" s="71" t="s">
        <v>56</v>
      </c>
      <c r="C39" s="72">
        <v>345</v>
      </c>
      <c r="D39" s="73">
        <f t="shared" si="4"/>
        <v>1.5458422891370303E-4</v>
      </c>
      <c r="E39" s="69">
        <f>SUM('PROCEDENCIA ENERO - JUNIO'!K19)</f>
        <v>185</v>
      </c>
      <c r="F39" s="73">
        <f>E39/$E$61</f>
        <v>7.7852155810358877E-5</v>
      </c>
      <c r="G39" s="72">
        <f t="shared" si="7"/>
        <v>-160</v>
      </c>
      <c r="H39" s="73">
        <f>G39/C39</f>
        <v>-0.46376811594202899</v>
      </c>
    </row>
    <row r="40" spans="2:8">
      <c r="B40" s="71" t="s">
        <v>26</v>
      </c>
      <c r="C40" s="72">
        <v>16382</v>
      </c>
      <c r="D40" s="73">
        <f t="shared" si="4"/>
        <v>7.3402864871428492E-3</v>
      </c>
      <c r="E40" s="69">
        <f>SUM('PROCEDENCIA ENERO - JUNIO'!K20)</f>
        <v>18162</v>
      </c>
      <c r="F40" s="73">
        <f t="shared" si="5"/>
        <v>7.6429775882580434E-3</v>
      </c>
      <c r="G40" s="72">
        <f t="shared" si="7"/>
        <v>1780</v>
      </c>
      <c r="H40" s="73">
        <f t="shared" si="6"/>
        <v>0.10865584177756074</v>
      </c>
    </row>
    <row r="41" spans="2:8">
      <c r="B41" s="71" t="s">
        <v>90</v>
      </c>
      <c r="C41" s="72">
        <v>366</v>
      </c>
      <c r="D41" s="73">
        <f t="shared" si="4"/>
        <v>1.6399370371714581E-4</v>
      </c>
      <c r="E41" s="69">
        <f>SUM('PROCEDENCIA ENERO - JUNIO'!K21)</f>
        <v>389</v>
      </c>
      <c r="F41" s="73">
        <f t="shared" si="5"/>
        <v>1.6369993843367355E-4</v>
      </c>
      <c r="G41" s="72">
        <f t="shared" si="7"/>
        <v>23</v>
      </c>
      <c r="H41" s="73">
        <f t="shared" si="6"/>
        <v>6.2841530054644809E-2</v>
      </c>
    </row>
    <row r="42" spans="2:8">
      <c r="B42" s="71" t="s">
        <v>43</v>
      </c>
      <c r="C42" s="72">
        <v>1563</v>
      </c>
      <c r="D42" s="73">
        <f t="shared" si="4"/>
        <v>7.0033376751338502E-4</v>
      </c>
      <c r="E42" s="69">
        <f>SUM('PROCEDENCIA ENERO - JUNIO'!K22)</f>
        <v>973</v>
      </c>
      <c r="F42" s="73">
        <f t="shared" si="5"/>
        <v>4.0946025731610375E-4</v>
      </c>
      <c r="G42" s="72">
        <f t="shared" si="7"/>
        <v>-590</v>
      </c>
      <c r="H42" s="73">
        <f>G42/C42</f>
        <v>-0.37747920665387075</v>
      </c>
    </row>
    <row r="43" spans="2:8">
      <c r="B43" s="71" t="s">
        <v>95</v>
      </c>
      <c r="C43" s="72">
        <v>237</v>
      </c>
      <c r="D43" s="73">
        <f t="shared" si="4"/>
        <v>1.0619264421028294E-4</v>
      </c>
      <c r="E43" s="69">
        <f>SUM('PROCEDENCIA ENERO - JUNIO'!K23)</f>
        <v>77</v>
      </c>
      <c r="F43" s="73">
        <f>E43/$E$61</f>
        <v>3.2403329715662889E-5</v>
      </c>
      <c r="G43" s="72">
        <f t="shared" si="7"/>
        <v>-160</v>
      </c>
      <c r="H43" s="73">
        <f>G43/C43</f>
        <v>-0.67510548523206748</v>
      </c>
    </row>
    <row r="44" spans="2:8">
      <c r="B44" s="71" t="s">
        <v>27</v>
      </c>
      <c r="C44" s="72">
        <v>43286</v>
      </c>
      <c r="D44" s="73">
        <f t="shared" si="4"/>
        <v>1.9395167921039271E-2</v>
      </c>
      <c r="E44" s="69">
        <f>SUM('PROCEDENCIA ENERO - JUNIO'!K24)</f>
        <v>38872</v>
      </c>
      <c r="F44" s="73">
        <f t="shared" si="5"/>
        <v>1.6358210814379839E-2</v>
      </c>
      <c r="G44" s="72">
        <f t="shared" si="7"/>
        <v>-4414</v>
      </c>
      <c r="H44" s="73">
        <f>G44/C44</f>
        <v>-0.10197292427112692</v>
      </c>
    </row>
    <row r="45" spans="2:8">
      <c r="B45" s="71" t="s">
        <v>57</v>
      </c>
      <c r="C45" s="72">
        <v>175</v>
      </c>
      <c r="D45" s="73">
        <f t="shared" si="4"/>
        <v>7.8412290028689942E-5</v>
      </c>
      <c r="E45" s="69">
        <f>SUM('PROCEDENCIA ENERO - JUNIO'!K25)</f>
        <v>109</v>
      </c>
      <c r="F45" s="73">
        <f t="shared" si="5"/>
        <v>4.5869648558535772E-5</v>
      </c>
      <c r="G45" s="72">
        <f t="shared" si="7"/>
        <v>-66</v>
      </c>
      <c r="H45" s="73">
        <f t="shared" si="6"/>
        <v>-0.37714285714285717</v>
      </c>
    </row>
    <row r="46" spans="2:8">
      <c r="B46" s="71" t="s">
        <v>96</v>
      </c>
      <c r="C46" s="72">
        <v>88</v>
      </c>
      <c r="D46" s="73">
        <f t="shared" si="4"/>
        <v>3.9430180128712653E-5</v>
      </c>
      <c r="E46" s="69">
        <f>SUM('PROCEDENCIA ENERO - JUNIO'!K26)</f>
        <v>23</v>
      </c>
      <c r="F46" s="73">
        <f t="shared" si="5"/>
        <v>9.6789166683148876E-6</v>
      </c>
      <c r="G46" s="72">
        <f t="shared" si="7"/>
        <v>-65</v>
      </c>
      <c r="H46" s="73">
        <f>G46/C46</f>
        <v>-0.73863636363636365</v>
      </c>
    </row>
    <row r="47" spans="2:8">
      <c r="B47" s="71" t="s">
        <v>28</v>
      </c>
      <c r="C47" s="72">
        <v>4050</v>
      </c>
      <c r="D47" s="73">
        <f t="shared" si="4"/>
        <v>1.8146844263782528E-3</v>
      </c>
      <c r="E47" s="69">
        <f>SUM('PROCEDENCIA ENERO - JUNIO'!K27)</f>
        <v>3308</v>
      </c>
      <c r="F47" s="73">
        <f t="shared" si="5"/>
        <v>1.3920807103819848E-3</v>
      </c>
      <c r="G47" s="72">
        <f t="shared" si="7"/>
        <v>-742</v>
      </c>
      <c r="H47" s="73">
        <f t="shared" si="6"/>
        <v>-0.18320987654320989</v>
      </c>
    </row>
    <row r="48" spans="2:8">
      <c r="B48" s="71" t="s">
        <v>47</v>
      </c>
      <c r="C48" s="72">
        <v>2440</v>
      </c>
      <c r="D48" s="73">
        <f t="shared" si="4"/>
        <v>1.0932913581143055E-3</v>
      </c>
      <c r="E48" s="69">
        <f>SUM('PROCEDENCIA ENERO - JUNIO'!K28)</f>
        <v>4942</v>
      </c>
      <c r="F48" s="73">
        <f t="shared" si="5"/>
        <v>2.0797046162961816E-3</v>
      </c>
      <c r="G48" s="72">
        <f t="shared" si="7"/>
        <v>2502</v>
      </c>
      <c r="H48" s="73">
        <f t="shared" si="6"/>
        <v>1.0254098360655737</v>
      </c>
    </row>
    <row r="49" spans="2:8">
      <c r="B49" s="71" t="s">
        <v>29</v>
      </c>
      <c r="C49" s="72">
        <v>1289</v>
      </c>
      <c r="D49" s="73">
        <f t="shared" si="4"/>
        <v>5.7756252483989333E-4</v>
      </c>
      <c r="E49" s="69">
        <f>SUM('PROCEDENCIA ENERO - JUNIO'!K29)</f>
        <v>2001</v>
      </c>
      <c r="F49" s="73">
        <f t="shared" si="5"/>
        <v>8.4206575014339523E-4</v>
      </c>
      <c r="G49" s="72">
        <f t="shared" si="7"/>
        <v>712</v>
      </c>
      <c r="H49" s="73">
        <f t="shared" si="6"/>
        <v>0.55236617532971299</v>
      </c>
    </row>
    <row r="50" spans="2:8">
      <c r="B50" s="71" t="s">
        <v>46</v>
      </c>
      <c r="C50" s="72">
        <v>643</v>
      </c>
      <c r="D50" s="73">
        <f t="shared" si="4"/>
        <v>2.881091570768436E-4</v>
      </c>
      <c r="E50" s="69">
        <f>SUM('PROCEDENCIA ENERO - JUNIO'!K30)</f>
        <v>900</v>
      </c>
      <c r="F50" s="73">
        <f t="shared" si="5"/>
        <v>3.7874021745579997E-4</v>
      </c>
      <c r="G50" s="72">
        <f t="shared" si="7"/>
        <v>257</v>
      </c>
      <c r="H50" s="73">
        <f>G50/C50</f>
        <v>0.39968895800933124</v>
      </c>
    </row>
    <row r="51" spans="2:8">
      <c r="B51" s="71" t="s">
        <v>104</v>
      </c>
      <c r="C51" s="72">
        <v>249</v>
      </c>
      <c r="D51" s="73">
        <f t="shared" si="4"/>
        <v>1.115694869551074E-4</v>
      </c>
      <c r="E51" s="69">
        <f>SUM('PROCEDENCIA ENERO - JUNIO'!K31)</f>
        <v>221</v>
      </c>
      <c r="F51" s="73">
        <f t="shared" si="5"/>
        <v>9.3001764508590887E-5</v>
      </c>
      <c r="G51" s="72">
        <f t="shared" si="7"/>
        <v>-28</v>
      </c>
      <c r="H51" s="73">
        <f>G51/C51</f>
        <v>-0.11244979919678715</v>
      </c>
    </row>
    <row r="52" spans="2:8">
      <c r="B52" s="71" t="s">
        <v>107</v>
      </c>
      <c r="C52" s="72">
        <v>29368</v>
      </c>
      <c r="D52" s="73">
        <f t="shared" si="4"/>
        <v>1.3158926477500377E-2</v>
      </c>
      <c r="E52" s="69">
        <f>SUM('PROCEDENCIA ENERO - JUNIO'!K32)</f>
        <v>7113</v>
      </c>
      <c r="F52" s="73">
        <f t="shared" si="5"/>
        <v>2.9933101852923391E-3</v>
      </c>
      <c r="G52" s="72">
        <f t="shared" si="7"/>
        <v>-22255</v>
      </c>
      <c r="H52" s="73">
        <f t="shared" si="6"/>
        <v>-0.75779760283301556</v>
      </c>
    </row>
    <row r="53" spans="2:8">
      <c r="B53" s="71" t="s">
        <v>110</v>
      </c>
      <c r="C53" s="72">
        <v>131</v>
      </c>
      <c r="D53" s="73">
        <f t="shared" si="4"/>
        <v>5.8697199964333609E-5</v>
      </c>
      <c r="E53" s="69">
        <f>SUM('PROCEDENCIA ENERO - JUNIO'!K33)</f>
        <v>110</v>
      </c>
      <c r="F53" s="73">
        <f t="shared" si="5"/>
        <v>4.6290471022375548E-5</v>
      </c>
      <c r="G53" s="72">
        <f t="shared" si="7"/>
        <v>-21</v>
      </c>
      <c r="H53" s="73">
        <f t="shared" si="6"/>
        <v>-0.16030534351145037</v>
      </c>
    </row>
    <row r="54" spans="2:8">
      <c r="B54" s="71" t="s">
        <v>30</v>
      </c>
      <c r="C54" s="72">
        <v>22881</v>
      </c>
      <c r="D54" s="73">
        <f t="shared" si="4"/>
        <v>1.0252294903694026E-2</v>
      </c>
      <c r="E54" s="69">
        <f>SUM('PROCEDENCIA ENERO - JUNIO'!K34)</f>
        <v>19817</v>
      </c>
      <c r="F54" s="73">
        <f t="shared" si="5"/>
        <v>8.3394387659128759E-3</v>
      </c>
      <c r="G54" s="72">
        <f t="shared" si="7"/>
        <v>-3064</v>
      </c>
      <c r="H54" s="73">
        <f t="shared" si="6"/>
        <v>-0.13391023119618897</v>
      </c>
    </row>
    <row r="55" spans="2:8">
      <c r="B55" s="71" t="s">
        <v>31</v>
      </c>
      <c r="C55" s="72">
        <v>5921</v>
      </c>
      <c r="D55" s="73">
        <f t="shared" si="4"/>
        <v>2.6530238243421319E-3</v>
      </c>
      <c r="E55" s="69">
        <f>SUM('PROCEDENCIA ENERO - JUNIO'!K35)</f>
        <v>6021</v>
      </c>
      <c r="F55" s="73">
        <f t="shared" si="5"/>
        <v>2.5337720547793019E-3</v>
      </c>
      <c r="G55" s="72">
        <f t="shared" si="7"/>
        <v>100</v>
      </c>
      <c r="H55" s="73">
        <f>G55/C55</f>
        <v>1.6889039013680121E-2</v>
      </c>
    </row>
    <row r="56" spans="2:8">
      <c r="B56" s="71" t="s">
        <v>86</v>
      </c>
      <c r="C56" s="72">
        <v>9496</v>
      </c>
      <c r="D56" s="73">
        <f t="shared" si="4"/>
        <v>4.2548748920710833E-3</v>
      </c>
      <c r="E56" s="69">
        <f>SUM('PROCEDENCIA ENERO - JUNIO'!K36)</f>
        <v>7327</v>
      </c>
      <c r="F56" s="73">
        <f>E56/$E$61</f>
        <v>3.0833661925540514E-3</v>
      </c>
      <c r="G56" s="72">
        <f t="shared" si="7"/>
        <v>-2169</v>
      </c>
      <c r="H56" s="73">
        <f>G56/C56</f>
        <v>-0.22841196293176075</v>
      </c>
    </row>
    <row r="57" spans="2:8">
      <c r="B57" s="74" t="s">
        <v>34</v>
      </c>
      <c r="C57" s="75">
        <f>SUM(C30:C56)</f>
        <v>475981</v>
      </c>
      <c r="D57" s="76">
        <f>C57/$C$61</f>
        <v>0.21327291554369066</v>
      </c>
      <c r="E57" s="75">
        <f>SUM(E30:E56)</f>
        <v>433124</v>
      </c>
      <c r="F57" s="76">
        <f>E57/$E$61</f>
        <v>0.18226830882813988</v>
      </c>
      <c r="G57" s="75">
        <f t="shared" si="7"/>
        <v>-42857</v>
      </c>
      <c r="H57" s="76">
        <f>G57/C57</f>
        <v>-9.0039308291717524E-2</v>
      </c>
    </row>
    <row r="58" spans="2:8">
      <c r="C58" s="44"/>
      <c r="E58" s="44"/>
      <c r="H58" s="77"/>
    </row>
    <row r="59" spans="2:8">
      <c r="B59" s="391" t="s">
        <v>146</v>
      </c>
      <c r="C59" s="392">
        <v>19376</v>
      </c>
      <c r="D59" s="393">
        <f>C59/$C$61</f>
        <v>8.6818087519765497E-3</v>
      </c>
      <c r="E59" s="392">
        <v>26280</v>
      </c>
      <c r="F59" s="393">
        <f>E59/$E$61</f>
        <v>1.1059214349709358E-2</v>
      </c>
      <c r="G59" s="392">
        <f>E59-C59</f>
        <v>6904</v>
      </c>
      <c r="H59" s="394">
        <f>G59/C59</f>
        <v>0.35631709331131295</v>
      </c>
    </row>
    <row r="60" spans="2:8">
      <c r="C60" s="44"/>
      <c r="E60" s="44"/>
      <c r="H60" s="77"/>
    </row>
    <row r="61" spans="2:8" ht="15.75">
      <c r="B61" s="395" t="s">
        <v>6</v>
      </c>
      <c r="C61" s="396">
        <f>C59+C57+C27+C13</f>
        <v>2231793</v>
      </c>
      <c r="D61" s="397">
        <f>D59+D57+D27+D13</f>
        <v>1</v>
      </c>
      <c r="E61" s="396">
        <f>E59+E57+E27+E13</f>
        <v>2376299</v>
      </c>
      <c r="F61" s="397">
        <f>F59+F57+F27+F13</f>
        <v>1</v>
      </c>
      <c r="G61" s="398">
        <f>E61-C61</f>
        <v>144506</v>
      </c>
      <c r="H61" s="397">
        <f>G61/C61</f>
        <v>6.4748836473633525E-2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9"/>
  <sheetViews>
    <sheetView workbookViewId="0">
      <selection activeCell="M10" sqref="M10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29" t="s">
        <v>198</v>
      </c>
      <c r="C2" s="529"/>
      <c r="D2" s="529"/>
      <c r="E2" s="529"/>
      <c r="F2" s="529"/>
      <c r="G2" s="529"/>
      <c r="H2" s="529"/>
      <c r="I2" s="529"/>
      <c r="J2" s="529"/>
      <c r="K2" s="529"/>
    </row>
    <row r="3" spans="2:16" ht="15.75" customHeight="1">
      <c r="B3" s="529" t="s">
        <v>201</v>
      </c>
      <c r="C3" s="529"/>
      <c r="D3" s="529"/>
      <c r="E3" s="529"/>
      <c r="F3" s="529"/>
      <c r="G3" s="529"/>
      <c r="H3" s="529"/>
      <c r="I3" s="529"/>
      <c r="J3" s="529"/>
      <c r="K3" s="529"/>
    </row>
    <row r="4" spans="2:16" ht="15" customHeight="1">
      <c r="B4" s="530" t="s">
        <v>410</v>
      </c>
      <c r="C4" s="530"/>
      <c r="D4" s="530"/>
      <c r="E4" s="530"/>
      <c r="F4" s="530"/>
      <c r="G4" s="530"/>
      <c r="H4" s="530"/>
      <c r="I4" s="530"/>
      <c r="J4" s="530"/>
      <c r="K4" s="530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31" t="s">
        <v>225</v>
      </c>
      <c r="C6" s="531"/>
      <c r="D6" s="421" t="s">
        <v>17</v>
      </c>
      <c r="E6" s="421"/>
      <c r="F6" s="421" t="s">
        <v>187</v>
      </c>
      <c r="G6" s="31"/>
      <c r="H6" s="399" t="s">
        <v>257</v>
      </c>
      <c r="I6" s="399" t="s">
        <v>208</v>
      </c>
      <c r="J6" s="399" t="s">
        <v>207</v>
      </c>
      <c r="K6" s="399" t="s">
        <v>33</v>
      </c>
      <c r="L6" s="31"/>
      <c r="M6" s="31"/>
      <c r="N6" s="231"/>
      <c r="O6" s="231"/>
      <c r="P6" s="231"/>
    </row>
    <row r="7" spans="2:16" ht="15">
      <c r="B7" s="291">
        <v>1</v>
      </c>
      <c r="C7" s="428" t="s">
        <v>395</v>
      </c>
      <c r="D7" s="429">
        <v>310</v>
      </c>
      <c r="E7" s="430"/>
      <c r="F7" s="431" t="s">
        <v>188</v>
      </c>
      <c r="G7" s="82"/>
      <c r="H7" s="296" t="s">
        <v>199</v>
      </c>
      <c r="I7" s="297">
        <v>31677</v>
      </c>
      <c r="J7" s="297">
        <v>72</v>
      </c>
      <c r="K7" s="298">
        <f>I7/$I$9</f>
        <v>0.74415053561360645</v>
      </c>
      <c r="L7" s="83"/>
      <c r="M7" s="114"/>
      <c r="N7" s="114"/>
      <c r="O7" s="84"/>
      <c r="P7" s="85"/>
    </row>
    <row r="8" spans="2:16" ht="15">
      <c r="B8" s="212">
        <v>2</v>
      </c>
      <c r="C8" s="213" t="s">
        <v>322</v>
      </c>
      <c r="D8" s="214">
        <v>407</v>
      </c>
      <c r="E8" s="215"/>
      <c r="F8" s="216" t="s">
        <v>189</v>
      </c>
      <c r="G8" s="82"/>
      <c r="H8" s="299" t="s">
        <v>200</v>
      </c>
      <c r="I8" s="300">
        <v>10891</v>
      </c>
      <c r="J8" s="300">
        <v>331</v>
      </c>
      <c r="K8" s="301">
        <f>I8/$I$9</f>
        <v>0.25584946438639355</v>
      </c>
      <c r="L8" s="83"/>
      <c r="M8" s="114"/>
      <c r="N8" s="114"/>
      <c r="O8" s="86"/>
      <c r="P8" s="85"/>
    </row>
    <row r="9" spans="2:16" ht="15">
      <c r="B9" s="291">
        <v>3</v>
      </c>
      <c r="C9" s="213" t="s">
        <v>177</v>
      </c>
      <c r="D9" s="214">
        <v>630</v>
      </c>
      <c r="E9" s="215"/>
      <c r="F9" s="216" t="s">
        <v>189</v>
      </c>
      <c r="G9" s="87"/>
      <c r="H9" s="406" t="s">
        <v>18</v>
      </c>
      <c r="I9" s="407">
        <f>SUM(I7:I8)</f>
        <v>42568</v>
      </c>
      <c r="J9" s="407">
        <f>SUM(J7:J8)</f>
        <v>403</v>
      </c>
      <c r="K9" s="408">
        <f>SUM(K7:K8)</f>
        <v>1</v>
      </c>
      <c r="L9" s="83"/>
      <c r="M9" s="31"/>
      <c r="N9" s="56"/>
      <c r="O9" s="86"/>
      <c r="P9" s="85"/>
    </row>
    <row r="10" spans="2:16" ht="15">
      <c r="B10" s="212">
        <v>4</v>
      </c>
      <c r="C10" s="213" t="s">
        <v>206</v>
      </c>
      <c r="D10" s="214">
        <v>414</v>
      </c>
      <c r="E10" s="215"/>
      <c r="F10" s="216" t="s">
        <v>189</v>
      </c>
      <c r="G10" s="87"/>
      <c r="H10" s="219"/>
      <c r="I10" s="220"/>
      <c r="J10" s="220"/>
      <c r="K10" s="221"/>
      <c r="L10" s="83"/>
      <c r="M10" s="31"/>
      <c r="N10" s="56"/>
      <c r="O10" s="86"/>
      <c r="P10" s="85"/>
    </row>
    <row r="11" spans="2:16" ht="15">
      <c r="B11" s="291">
        <v>5</v>
      </c>
      <c r="C11" s="213" t="s">
        <v>222</v>
      </c>
      <c r="D11" s="214">
        <v>481</v>
      </c>
      <c r="E11" s="215"/>
      <c r="F11" s="216" t="s">
        <v>189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12">
        <v>6</v>
      </c>
      <c r="C12" s="213" t="s">
        <v>260</v>
      </c>
      <c r="D12" s="214">
        <v>756</v>
      </c>
      <c r="E12" s="215"/>
      <c r="F12" s="216" t="s">
        <v>189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91">
        <v>7</v>
      </c>
      <c r="C13" s="213" t="s">
        <v>223</v>
      </c>
      <c r="D13" s="214">
        <v>479</v>
      </c>
      <c r="E13" s="215"/>
      <c r="F13" s="216" t="s">
        <v>189</v>
      </c>
      <c r="G13" s="31"/>
      <c r="L13" s="90"/>
      <c r="M13" s="31"/>
      <c r="N13" s="91"/>
      <c r="O13" s="92"/>
      <c r="P13" s="93"/>
    </row>
    <row r="14" spans="2:16" ht="15">
      <c r="B14" s="212">
        <v>8</v>
      </c>
      <c r="C14" s="213" t="s">
        <v>325</v>
      </c>
      <c r="D14" s="214">
        <v>144</v>
      </c>
      <c r="E14" s="215"/>
      <c r="F14" s="216" t="s">
        <v>190</v>
      </c>
      <c r="G14" s="31"/>
      <c r="L14" s="90"/>
      <c r="M14" s="31"/>
      <c r="N14" s="91"/>
      <c r="O14" s="92"/>
      <c r="P14" s="93"/>
    </row>
    <row r="15" spans="2:16" ht="15">
      <c r="B15" s="291">
        <v>9</v>
      </c>
      <c r="C15" s="213" t="s">
        <v>247</v>
      </c>
      <c r="D15" s="214">
        <v>979</v>
      </c>
      <c r="E15" s="215"/>
      <c r="F15" s="216" t="s">
        <v>190</v>
      </c>
      <c r="G15" s="94"/>
      <c r="L15" s="95"/>
    </row>
    <row r="16" spans="2:16" ht="15">
      <c r="B16" s="212">
        <v>10</v>
      </c>
      <c r="C16" s="213" t="s">
        <v>332</v>
      </c>
      <c r="D16" s="214">
        <v>128</v>
      </c>
      <c r="E16" s="215"/>
      <c r="F16" s="216" t="s">
        <v>190</v>
      </c>
      <c r="G16" s="31"/>
    </row>
    <row r="17" spans="2:11" ht="15">
      <c r="B17" s="291">
        <v>11</v>
      </c>
      <c r="C17" s="213" t="s">
        <v>227</v>
      </c>
      <c r="D17" s="214">
        <v>404</v>
      </c>
      <c r="E17" s="215"/>
      <c r="F17" s="216" t="s">
        <v>189</v>
      </c>
      <c r="G17" s="31"/>
    </row>
    <row r="18" spans="2:11" ht="15">
      <c r="B18" s="212">
        <v>12</v>
      </c>
      <c r="C18" s="213" t="s">
        <v>307</v>
      </c>
      <c r="D18" s="214">
        <v>423</v>
      </c>
      <c r="E18" s="215"/>
      <c r="F18" s="216" t="s">
        <v>189</v>
      </c>
      <c r="G18" s="31"/>
    </row>
    <row r="19" spans="2:11" ht="15">
      <c r="B19" s="291">
        <v>13</v>
      </c>
      <c r="C19" s="213" t="s">
        <v>308</v>
      </c>
      <c r="D19" s="214">
        <v>288</v>
      </c>
      <c r="E19" s="215"/>
      <c r="F19" s="216" t="s">
        <v>189</v>
      </c>
      <c r="G19" s="94"/>
    </row>
    <row r="20" spans="2:11" ht="15">
      <c r="B20" s="212">
        <v>14</v>
      </c>
      <c r="C20" s="213" t="s">
        <v>309</v>
      </c>
      <c r="D20" s="214">
        <v>205</v>
      </c>
      <c r="E20" s="215"/>
      <c r="F20" s="216" t="s">
        <v>188</v>
      </c>
      <c r="G20" s="94"/>
    </row>
    <row r="21" spans="2:11" ht="15">
      <c r="B21" s="291">
        <v>15</v>
      </c>
      <c r="C21" s="213" t="s">
        <v>277</v>
      </c>
      <c r="D21" s="214">
        <v>305</v>
      </c>
      <c r="E21" s="215"/>
      <c r="F21" s="216" t="s">
        <v>189</v>
      </c>
      <c r="G21" s="31"/>
    </row>
    <row r="22" spans="2:11" ht="15">
      <c r="B22" s="212">
        <v>16</v>
      </c>
      <c r="C22" s="213" t="s">
        <v>310</v>
      </c>
      <c r="D22" s="214">
        <v>432</v>
      </c>
      <c r="E22" s="215"/>
      <c r="F22" s="216" t="s">
        <v>189</v>
      </c>
      <c r="G22" s="31"/>
    </row>
    <row r="23" spans="2:11" ht="15">
      <c r="B23" s="291">
        <v>17</v>
      </c>
      <c r="C23" s="213" t="s">
        <v>306</v>
      </c>
      <c r="D23" s="214">
        <v>129</v>
      </c>
      <c r="E23" s="215"/>
      <c r="F23" s="216" t="s">
        <v>189</v>
      </c>
      <c r="G23" s="31"/>
    </row>
    <row r="24" spans="2:11" ht="15">
      <c r="B24" s="212">
        <v>18</v>
      </c>
      <c r="C24" s="213" t="s">
        <v>182</v>
      </c>
      <c r="D24" s="214">
        <v>680</v>
      </c>
      <c r="E24" s="215"/>
      <c r="F24" s="216" t="s">
        <v>190</v>
      </c>
      <c r="G24" s="31"/>
    </row>
    <row r="25" spans="2:11" ht="15">
      <c r="B25" s="291">
        <v>19</v>
      </c>
      <c r="C25" s="213" t="s">
        <v>215</v>
      </c>
      <c r="D25" s="214">
        <v>380</v>
      </c>
      <c r="E25" s="215"/>
      <c r="F25" s="216" t="s">
        <v>189</v>
      </c>
      <c r="G25" s="31"/>
    </row>
    <row r="26" spans="2:11" ht="15">
      <c r="B26" s="212">
        <v>20</v>
      </c>
      <c r="C26" s="213" t="s">
        <v>367</v>
      </c>
      <c r="D26" s="214">
        <v>144</v>
      </c>
      <c r="E26" s="215"/>
      <c r="F26" s="216" t="s">
        <v>189</v>
      </c>
      <c r="G26" s="31"/>
    </row>
    <row r="27" spans="2:11" ht="15">
      <c r="B27" s="291">
        <v>21</v>
      </c>
      <c r="C27" s="213" t="s">
        <v>264</v>
      </c>
      <c r="D27" s="214">
        <v>630</v>
      </c>
      <c r="E27" s="215"/>
      <c r="F27" s="216" t="s">
        <v>189</v>
      </c>
      <c r="G27" s="31"/>
    </row>
    <row r="28" spans="2:11" ht="15">
      <c r="B28" s="212">
        <v>22</v>
      </c>
      <c r="C28" s="213" t="s">
        <v>265</v>
      </c>
      <c r="D28" s="400">
        <v>1080</v>
      </c>
      <c r="E28" s="215"/>
      <c r="F28" s="216" t="s">
        <v>189</v>
      </c>
      <c r="G28" s="31"/>
    </row>
    <row r="29" spans="2:11" ht="15">
      <c r="B29" s="291">
        <v>23</v>
      </c>
      <c r="C29" s="213" t="s">
        <v>326</v>
      </c>
      <c r="D29" s="214">
        <v>420</v>
      </c>
      <c r="E29" s="215"/>
      <c r="F29" s="216" t="s">
        <v>189</v>
      </c>
      <c r="G29" s="31"/>
      <c r="K29" s="31"/>
    </row>
    <row r="30" spans="2:11" ht="15">
      <c r="B30" s="212">
        <v>24</v>
      </c>
      <c r="C30" s="213" t="s">
        <v>266</v>
      </c>
      <c r="D30" s="214">
        <v>978</v>
      </c>
      <c r="E30" s="215"/>
      <c r="F30" s="216" t="s">
        <v>189</v>
      </c>
      <c r="G30" s="31"/>
      <c r="H30" s="409" t="s">
        <v>248</v>
      </c>
      <c r="I30" s="409" t="s">
        <v>208</v>
      </c>
      <c r="J30" s="409" t="s">
        <v>207</v>
      </c>
      <c r="K30" s="409" t="s">
        <v>33</v>
      </c>
    </row>
    <row r="31" spans="2:11" ht="15">
      <c r="B31" s="291">
        <v>25</v>
      </c>
      <c r="C31" s="213" t="s">
        <v>195</v>
      </c>
      <c r="D31" s="214">
        <v>287</v>
      </c>
      <c r="E31" s="215"/>
      <c r="F31" s="216" t="s">
        <v>189</v>
      </c>
      <c r="G31" s="31"/>
      <c r="H31" s="296" t="s">
        <v>249</v>
      </c>
      <c r="I31" s="302">
        <v>64</v>
      </c>
      <c r="J31" s="302">
        <v>2</v>
      </c>
      <c r="K31" s="298">
        <f>I31/$I$39</f>
        <v>1.5034767900770532E-3</v>
      </c>
    </row>
    <row r="32" spans="2:11" ht="15">
      <c r="B32" s="212">
        <v>26</v>
      </c>
      <c r="C32" s="213" t="s">
        <v>217</v>
      </c>
      <c r="D32" s="214">
        <v>414</v>
      </c>
      <c r="E32" s="215"/>
      <c r="F32" s="216" t="s">
        <v>189</v>
      </c>
      <c r="G32" s="31"/>
      <c r="H32" s="217" t="s">
        <v>250</v>
      </c>
      <c r="I32" s="222">
        <v>435</v>
      </c>
      <c r="J32" s="222">
        <v>22</v>
      </c>
      <c r="K32" s="218">
        <f>I32/$I$39</f>
        <v>1.021894380755497E-2</v>
      </c>
    </row>
    <row r="33" spans="2:12" ht="15">
      <c r="B33" s="291">
        <v>27</v>
      </c>
      <c r="C33" s="213" t="s">
        <v>218</v>
      </c>
      <c r="D33" s="214">
        <v>422</v>
      </c>
      <c r="E33" s="215"/>
      <c r="F33" s="216" t="s">
        <v>189</v>
      </c>
      <c r="G33" s="31"/>
      <c r="H33" s="217" t="s">
        <v>251</v>
      </c>
      <c r="I33" s="222">
        <v>2169</v>
      </c>
      <c r="J33" s="222">
        <v>89</v>
      </c>
      <c r="K33" s="218">
        <f t="shared" ref="K33:K38" si="0">I33/$I$39</f>
        <v>5.095376808870513E-2</v>
      </c>
    </row>
    <row r="34" spans="2:12" ht="15">
      <c r="B34" s="212">
        <v>28</v>
      </c>
      <c r="C34" s="213" t="s">
        <v>219</v>
      </c>
      <c r="D34" s="214">
        <v>324</v>
      </c>
      <c r="E34" s="215"/>
      <c r="F34" s="216" t="s">
        <v>189</v>
      </c>
      <c r="G34" s="31"/>
      <c r="H34" s="217" t="s">
        <v>252</v>
      </c>
      <c r="I34" s="223">
        <v>3475</v>
      </c>
      <c r="J34" s="224">
        <v>46</v>
      </c>
      <c r="K34" s="218">
        <f t="shared" si="0"/>
        <v>8.1634091336214992E-2</v>
      </c>
    </row>
    <row r="35" spans="2:12" ht="15">
      <c r="B35" s="291">
        <v>29</v>
      </c>
      <c r="C35" s="213" t="s">
        <v>220</v>
      </c>
      <c r="D35" s="214">
        <v>264</v>
      </c>
      <c r="E35" s="215"/>
      <c r="F35" s="216" t="s">
        <v>189</v>
      </c>
      <c r="G35" s="31"/>
      <c r="H35" s="217" t="s">
        <v>253</v>
      </c>
      <c r="I35" s="223">
        <v>25400</v>
      </c>
      <c r="J35" s="224">
        <v>68</v>
      </c>
      <c r="K35" s="218">
        <f t="shared" si="0"/>
        <v>0.59669235106183049</v>
      </c>
    </row>
    <row r="36" spans="2:12" ht="15">
      <c r="B36" s="212">
        <v>30</v>
      </c>
      <c r="C36" s="213" t="s">
        <v>261</v>
      </c>
      <c r="D36" s="400">
        <v>1480</v>
      </c>
      <c r="E36" s="215"/>
      <c r="F36" s="216" t="s">
        <v>189</v>
      </c>
      <c r="G36" s="31"/>
      <c r="H36" s="217" t="s">
        <v>254</v>
      </c>
      <c r="I36" s="223">
        <v>1494</v>
      </c>
      <c r="J36" s="224">
        <v>12</v>
      </c>
      <c r="K36" s="218">
        <f t="shared" si="0"/>
        <v>3.509678631836121E-2</v>
      </c>
    </row>
    <row r="37" spans="2:12" ht="15">
      <c r="B37" s="291">
        <v>31</v>
      </c>
      <c r="C37" s="213" t="s">
        <v>262</v>
      </c>
      <c r="D37" s="214">
        <v>456</v>
      </c>
      <c r="E37" s="215"/>
      <c r="F37" s="216" t="s">
        <v>189</v>
      </c>
      <c r="G37" s="31"/>
      <c r="H37" s="217" t="s">
        <v>255</v>
      </c>
      <c r="I37" s="223">
        <v>7199</v>
      </c>
      <c r="J37" s="224">
        <v>20</v>
      </c>
      <c r="K37" s="218">
        <f t="shared" si="0"/>
        <v>0.16911764705882354</v>
      </c>
    </row>
    <row r="38" spans="2:12" ht="15">
      <c r="B38" s="212">
        <v>32</v>
      </c>
      <c r="C38" s="213" t="s">
        <v>263</v>
      </c>
      <c r="D38" s="214">
        <v>504</v>
      </c>
      <c r="E38" s="215"/>
      <c r="F38" s="216" t="s">
        <v>189</v>
      </c>
      <c r="G38" s="31"/>
      <c r="H38" s="299" t="s">
        <v>256</v>
      </c>
      <c r="I38" s="303">
        <v>2332</v>
      </c>
      <c r="J38" s="295">
        <v>144</v>
      </c>
      <c r="K38" s="301">
        <f t="shared" si="0"/>
        <v>5.4782935538432623E-2</v>
      </c>
    </row>
    <row r="39" spans="2:12" ht="15">
      <c r="B39" s="291">
        <v>33</v>
      </c>
      <c r="C39" s="213" t="s">
        <v>279</v>
      </c>
      <c r="D39" s="214">
        <v>539</v>
      </c>
      <c r="E39" s="215"/>
      <c r="F39" s="216" t="s">
        <v>278</v>
      </c>
      <c r="G39" s="31"/>
      <c r="H39" s="406" t="s">
        <v>18</v>
      </c>
      <c r="I39" s="407">
        <f>SUM(I31:I38)</f>
        <v>42568</v>
      </c>
      <c r="J39" s="407">
        <f>SUM(J31:J38)</f>
        <v>403</v>
      </c>
      <c r="K39" s="410">
        <f>SUM(K31:K38)</f>
        <v>1</v>
      </c>
    </row>
    <row r="40" spans="2:12" ht="15">
      <c r="B40" s="212">
        <v>34</v>
      </c>
      <c r="C40" s="213" t="s">
        <v>311</v>
      </c>
      <c r="D40" s="214">
        <v>320</v>
      </c>
      <c r="E40" s="215"/>
      <c r="F40" s="216" t="s">
        <v>189</v>
      </c>
      <c r="G40" s="94"/>
      <c r="L40" s="31"/>
    </row>
    <row r="41" spans="2:12" ht="15">
      <c r="B41" s="291">
        <v>35</v>
      </c>
      <c r="C41" s="213" t="s">
        <v>280</v>
      </c>
      <c r="D41" s="214">
        <v>259</v>
      </c>
      <c r="E41" s="215"/>
      <c r="F41" s="216" t="s">
        <v>190</v>
      </c>
      <c r="G41" s="87"/>
      <c r="L41" s="96"/>
    </row>
    <row r="42" spans="2:12" ht="15">
      <c r="B42" s="212">
        <v>36</v>
      </c>
      <c r="C42" s="213" t="s">
        <v>363</v>
      </c>
      <c r="D42" s="214">
        <v>1266</v>
      </c>
      <c r="E42" s="215"/>
      <c r="F42" s="216" t="s">
        <v>189</v>
      </c>
      <c r="G42" s="82"/>
      <c r="L42" s="96"/>
    </row>
    <row r="43" spans="2:12" ht="15">
      <c r="B43" s="291">
        <v>37</v>
      </c>
      <c r="C43" s="213" t="s">
        <v>196</v>
      </c>
      <c r="D43" s="214">
        <v>42</v>
      </c>
      <c r="E43" s="215"/>
      <c r="F43" s="216" t="s">
        <v>189</v>
      </c>
      <c r="G43" s="82"/>
      <c r="L43" s="96"/>
    </row>
    <row r="44" spans="2:12" ht="15">
      <c r="B44" s="212">
        <v>38</v>
      </c>
      <c r="C44" s="213" t="s">
        <v>246</v>
      </c>
      <c r="D44" s="214">
        <v>310</v>
      </c>
      <c r="E44" s="215"/>
      <c r="F44" s="216" t="s">
        <v>190</v>
      </c>
      <c r="G44" s="82"/>
      <c r="L44" s="96"/>
    </row>
    <row r="45" spans="2:12" ht="15">
      <c r="B45" s="291">
        <v>39</v>
      </c>
      <c r="C45" s="213" t="s">
        <v>186</v>
      </c>
      <c r="D45" s="214">
        <v>424</v>
      </c>
      <c r="E45" s="215"/>
      <c r="F45" s="216" t="s">
        <v>189</v>
      </c>
      <c r="G45" s="82"/>
      <c r="L45" s="96"/>
    </row>
    <row r="46" spans="2:12" ht="15">
      <c r="B46" s="212">
        <v>40</v>
      </c>
      <c r="C46" s="213" t="s">
        <v>185</v>
      </c>
      <c r="D46" s="214">
        <v>388</v>
      </c>
      <c r="E46" s="215"/>
      <c r="F46" s="216" t="s">
        <v>189</v>
      </c>
      <c r="G46" s="82"/>
      <c r="L46" s="96"/>
    </row>
    <row r="47" spans="2:12" ht="15">
      <c r="B47" s="291">
        <v>41</v>
      </c>
      <c r="C47" s="213" t="s">
        <v>202</v>
      </c>
      <c r="D47" s="214">
        <v>446</v>
      </c>
      <c r="E47" s="215"/>
      <c r="F47" s="216" t="s">
        <v>189</v>
      </c>
      <c r="G47" s="82"/>
      <c r="L47" s="31"/>
    </row>
    <row r="48" spans="2:12" ht="15">
      <c r="B48" s="212">
        <v>42</v>
      </c>
      <c r="C48" s="213" t="s">
        <v>212</v>
      </c>
      <c r="D48" s="214">
        <v>434</v>
      </c>
      <c r="E48" s="215"/>
      <c r="F48" s="216" t="s">
        <v>190</v>
      </c>
      <c r="G48" s="82"/>
      <c r="L48" s="31"/>
    </row>
    <row r="49" spans="1:12" ht="15">
      <c r="B49" s="291">
        <v>43</v>
      </c>
      <c r="C49" s="213" t="s">
        <v>168</v>
      </c>
      <c r="D49" s="214">
        <v>350</v>
      </c>
      <c r="E49" s="215"/>
      <c r="F49" s="216" t="s">
        <v>189</v>
      </c>
      <c r="G49" s="82"/>
      <c r="L49" s="31"/>
    </row>
    <row r="50" spans="1:12" ht="15">
      <c r="B50" s="212">
        <v>44</v>
      </c>
      <c r="C50" s="213" t="s">
        <v>166</v>
      </c>
      <c r="D50" s="214">
        <v>350</v>
      </c>
      <c r="E50" s="215"/>
      <c r="F50" s="216" t="s">
        <v>189</v>
      </c>
      <c r="G50" s="31"/>
      <c r="L50" s="96"/>
    </row>
    <row r="51" spans="1:12" ht="15">
      <c r="B51" s="291">
        <v>45</v>
      </c>
      <c r="C51" s="213" t="s">
        <v>335</v>
      </c>
      <c r="D51" s="214">
        <v>310</v>
      </c>
      <c r="E51" s="215"/>
      <c r="F51" s="216" t="s">
        <v>189</v>
      </c>
      <c r="G51" s="31"/>
      <c r="L51" s="96"/>
    </row>
    <row r="52" spans="1:12" ht="15">
      <c r="A52" s="31"/>
      <c r="B52" s="212">
        <v>46</v>
      </c>
      <c r="C52" s="213" t="s">
        <v>364</v>
      </c>
      <c r="D52" s="214">
        <v>286</v>
      </c>
      <c r="E52" s="215"/>
      <c r="F52" s="216" t="s">
        <v>189</v>
      </c>
      <c r="G52" s="94"/>
      <c r="L52" s="96"/>
    </row>
    <row r="53" spans="1:12" ht="15">
      <c r="A53" s="31"/>
      <c r="B53" s="291">
        <v>47</v>
      </c>
      <c r="C53" s="213" t="s">
        <v>365</v>
      </c>
      <c r="D53" s="214">
        <v>750</v>
      </c>
      <c r="E53" s="215"/>
      <c r="F53" s="216" t="s">
        <v>189</v>
      </c>
      <c r="G53" s="31"/>
      <c r="L53" s="96"/>
    </row>
    <row r="54" spans="1:12" ht="15">
      <c r="A54" s="31"/>
      <c r="B54" s="212">
        <v>48</v>
      </c>
      <c r="C54" s="213" t="s">
        <v>267</v>
      </c>
      <c r="D54" s="214">
        <v>200</v>
      </c>
      <c r="E54" s="215"/>
      <c r="F54" s="216" t="s">
        <v>190</v>
      </c>
      <c r="G54" s="31"/>
      <c r="L54" s="96"/>
    </row>
    <row r="55" spans="1:12" ht="15">
      <c r="A55" s="31"/>
      <c r="B55" s="291">
        <v>49</v>
      </c>
      <c r="C55" s="213" t="s">
        <v>323</v>
      </c>
      <c r="D55" s="214">
        <v>98</v>
      </c>
      <c r="E55" s="215"/>
      <c r="F55" s="216" t="s">
        <v>190</v>
      </c>
      <c r="G55" s="31"/>
    </row>
    <row r="56" spans="1:12" ht="15">
      <c r="A56" s="31"/>
      <c r="B56" s="212">
        <v>50</v>
      </c>
      <c r="C56" s="213" t="s">
        <v>327</v>
      </c>
      <c r="D56" s="214">
        <v>510</v>
      </c>
      <c r="E56" s="215"/>
      <c r="F56" s="216" t="s">
        <v>189</v>
      </c>
      <c r="G56" s="31"/>
    </row>
    <row r="57" spans="1:12" ht="15">
      <c r="A57" s="31"/>
      <c r="B57" s="291">
        <v>51</v>
      </c>
      <c r="C57" s="213" t="s">
        <v>328</v>
      </c>
      <c r="D57" s="214">
        <v>394</v>
      </c>
      <c r="E57" s="215"/>
      <c r="F57" s="216" t="s">
        <v>189</v>
      </c>
      <c r="G57" s="31"/>
    </row>
    <row r="58" spans="1:12" ht="15">
      <c r="A58" s="31"/>
      <c r="B58" s="212">
        <v>52</v>
      </c>
      <c r="C58" s="213" t="s">
        <v>336</v>
      </c>
      <c r="D58" s="214">
        <v>112</v>
      </c>
      <c r="E58" s="215"/>
      <c r="F58" s="216" t="s">
        <v>188</v>
      </c>
      <c r="G58" s="31"/>
    </row>
    <row r="59" spans="1:12" ht="15">
      <c r="A59" s="31"/>
      <c r="B59" s="291">
        <v>53</v>
      </c>
      <c r="C59" s="213" t="s">
        <v>396</v>
      </c>
      <c r="D59" s="214">
        <v>472</v>
      </c>
      <c r="E59" s="215"/>
      <c r="F59" s="216" t="s">
        <v>188</v>
      </c>
      <c r="G59" s="31"/>
    </row>
    <row r="60" spans="1:12" ht="15">
      <c r="A60" s="31"/>
      <c r="B60" s="212">
        <v>54</v>
      </c>
      <c r="C60" s="213" t="s">
        <v>211</v>
      </c>
      <c r="D60" s="214">
        <v>201</v>
      </c>
      <c r="E60" s="215"/>
      <c r="F60" s="216" t="s">
        <v>189</v>
      </c>
      <c r="G60" s="31"/>
    </row>
    <row r="61" spans="1:12" ht="15">
      <c r="A61" s="31"/>
      <c r="B61" s="291">
        <v>55</v>
      </c>
      <c r="C61" s="213" t="s">
        <v>216</v>
      </c>
      <c r="D61" s="214">
        <v>300</v>
      </c>
      <c r="E61" s="215"/>
      <c r="F61" s="216" t="s">
        <v>189</v>
      </c>
      <c r="G61" s="31"/>
    </row>
    <row r="62" spans="1:12" ht="15">
      <c r="A62" s="31"/>
      <c r="B62" s="212">
        <v>56</v>
      </c>
      <c r="C62" s="213" t="s">
        <v>281</v>
      </c>
      <c r="D62" s="214">
        <v>434</v>
      </c>
      <c r="E62" s="215"/>
      <c r="F62" s="216" t="s">
        <v>190</v>
      </c>
      <c r="G62" s="31"/>
    </row>
    <row r="63" spans="1:12" ht="15">
      <c r="A63" s="31"/>
      <c r="B63" s="291">
        <v>57</v>
      </c>
      <c r="C63" s="213" t="s">
        <v>224</v>
      </c>
      <c r="D63" s="214">
        <v>460</v>
      </c>
      <c r="E63" s="215"/>
      <c r="F63" s="216" t="s">
        <v>278</v>
      </c>
      <c r="G63" s="31"/>
      <c r="H63" s="409" t="s">
        <v>284</v>
      </c>
      <c r="I63" s="409" t="s">
        <v>208</v>
      </c>
      <c r="J63" s="409" t="s">
        <v>207</v>
      </c>
      <c r="K63" s="409" t="s">
        <v>33</v>
      </c>
    </row>
    <row r="64" spans="1:12" ht="15">
      <c r="A64" s="31"/>
      <c r="B64" s="212">
        <v>58</v>
      </c>
      <c r="C64" s="213" t="s">
        <v>184</v>
      </c>
      <c r="D64" s="214">
        <v>388</v>
      </c>
      <c r="E64" s="215"/>
      <c r="F64" s="216" t="s">
        <v>189</v>
      </c>
      <c r="G64" s="31"/>
      <c r="H64" s="296" t="s">
        <v>285</v>
      </c>
      <c r="I64" s="304">
        <v>7322</v>
      </c>
      <c r="J64" s="304">
        <v>319</v>
      </c>
      <c r="K64" s="298">
        <f>I64/$I$66</f>
        <v>0.17200714151475285</v>
      </c>
    </row>
    <row r="65" spans="1:11" ht="15">
      <c r="A65" s="31"/>
      <c r="B65" s="291">
        <v>59</v>
      </c>
      <c r="C65" s="213" t="s">
        <v>167</v>
      </c>
      <c r="D65" s="214">
        <v>664</v>
      </c>
      <c r="E65" s="215"/>
      <c r="F65" s="216" t="s">
        <v>189</v>
      </c>
      <c r="G65" s="31"/>
      <c r="H65" s="299" t="s">
        <v>286</v>
      </c>
      <c r="I65" s="300">
        <v>35246</v>
      </c>
      <c r="J65" s="300">
        <v>84</v>
      </c>
      <c r="K65" s="301">
        <f>I65/$I$66</f>
        <v>0.82799285848524717</v>
      </c>
    </row>
    <row r="66" spans="1:11" ht="15">
      <c r="A66" s="31"/>
      <c r="B66" s="212">
        <v>60</v>
      </c>
      <c r="C66" s="213" t="s">
        <v>165</v>
      </c>
      <c r="D66" s="214">
        <v>507</v>
      </c>
      <c r="E66" s="215"/>
      <c r="F66" s="216" t="s">
        <v>189</v>
      </c>
      <c r="G66" s="31"/>
      <c r="H66" s="406" t="s">
        <v>18</v>
      </c>
      <c r="I66" s="407">
        <f>SUM(I64:I65)</f>
        <v>42568</v>
      </c>
      <c r="J66" s="407">
        <f>SUM(J64:J65)</f>
        <v>403</v>
      </c>
      <c r="K66" s="408">
        <f>SUM(K64:K65)</f>
        <v>1</v>
      </c>
    </row>
    <row r="67" spans="1:11" ht="15">
      <c r="B67" s="291">
        <v>61</v>
      </c>
      <c r="C67" s="213" t="s">
        <v>337</v>
      </c>
      <c r="D67" s="214">
        <v>956</v>
      </c>
      <c r="E67" s="215"/>
      <c r="F67" s="216" t="s">
        <v>189</v>
      </c>
      <c r="G67" s="31"/>
    </row>
    <row r="68" spans="1:11" ht="15">
      <c r="B68" s="212">
        <v>62</v>
      </c>
      <c r="C68" s="213" t="s">
        <v>338</v>
      </c>
      <c r="D68" s="214">
        <v>819</v>
      </c>
      <c r="E68" s="215"/>
      <c r="F68" s="216" t="s">
        <v>189</v>
      </c>
      <c r="G68" s="31"/>
    </row>
    <row r="69" spans="1:11" ht="15">
      <c r="B69" s="291">
        <v>63</v>
      </c>
      <c r="C69" s="213" t="s">
        <v>241</v>
      </c>
      <c r="D69" s="214">
        <v>291</v>
      </c>
      <c r="E69" s="215"/>
      <c r="F69" s="216" t="s">
        <v>190</v>
      </c>
      <c r="G69" s="94"/>
    </row>
    <row r="70" spans="1:11" ht="15">
      <c r="B70" s="212">
        <v>64</v>
      </c>
      <c r="C70" s="213" t="s">
        <v>282</v>
      </c>
      <c r="D70" s="214">
        <v>412</v>
      </c>
      <c r="E70" s="215"/>
      <c r="F70" s="216" t="s">
        <v>189</v>
      </c>
      <c r="G70" s="94"/>
    </row>
    <row r="71" spans="1:11" ht="15">
      <c r="B71" s="291">
        <v>65</v>
      </c>
      <c r="C71" s="213" t="s">
        <v>366</v>
      </c>
      <c r="D71" s="214">
        <v>94</v>
      </c>
      <c r="E71" s="215"/>
      <c r="F71" s="216" t="s">
        <v>189</v>
      </c>
      <c r="G71" s="31"/>
    </row>
    <row r="72" spans="1:11" ht="15">
      <c r="B72" s="212">
        <v>66</v>
      </c>
      <c r="C72" s="213" t="s">
        <v>368</v>
      </c>
      <c r="D72" s="214">
        <v>196</v>
      </c>
      <c r="E72" s="215"/>
      <c r="F72" s="216" t="s">
        <v>189</v>
      </c>
      <c r="G72" s="31"/>
      <c r="H72" s="97"/>
    </row>
    <row r="73" spans="1:11" ht="15">
      <c r="B73" s="291">
        <v>67</v>
      </c>
      <c r="C73" s="213" t="s">
        <v>203</v>
      </c>
      <c r="D73" s="214">
        <v>196</v>
      </c>
      <c r="E73" s="215"/>
      <c r="F73" s="216" t="s">
        <v>188</v>
      </c>
      <c r="G73" s="31"/>
    </row>
    <row r="74" spans="1:11" ht="15">
      <c r="B74" s="212">
        <v>68</v>
      </c>
      <c r="C74" s="213" t="s">
        <v>369</v>
      </c>
      <c r="D74" s="214">
        <v>513</v>
      </c>
      <c r="E74" s="215"/>
      <c r="F74" s="216" t="s">
        <v>190</v>
      </c>
      <c r="G74" s="31"/>
    </row>
    <row r="75" spans="1:11" ht="15">
      <c r="B75" s="291">
        <v>69</v>
      </c>
      <c r="C75" s="213" t="s">
        <v>329</v>
      </c>
      <c r="D75" s="214">
        <v>130</v>
      </c>
      <c r="E75" s="215"/>
      <c r="F75" s="216" t="s">
        <v>189</v>
      </c>
      <c r="G75" s="31"/>
    </row>
    <row r="76" spans="1:11" ht="15">
      <c r="B76" s="212">
        <v>70</v>
      </c>
      <c r="C76" s="213" t="s">
        <v>259</v>
      </c>
      <c r="D76" s="214">
        <v>540</v>
      </c>
      <c r="E76" s="215"/>
      <c r="F76" s="216" t="s">
        <v>189</v>
      </c>
      <c r="G76" s="31"/>
    </row>
    <row r="77" spans="1:11" ht="15">
      <c r="B77" s="291">
        <v>71</v>
      </c>
      <c r="C77" s="213" t="s">
        <v>209</v>
      </c>
      <c r="D77" s="214">
        <v>335</v>
      </c>
      <c r="E77" s="215"/>
      <c r="F77" s="216" t="s">
        <v>189</v>
      </c>
      <c r="G77" s="31"/>
    </row>
    <row r="78" spans="1:11" ht="15">
      <c r="B78" s="212">
        <v>72</v>
      </c>
      <c r="C78" s="292" t="s">
        <v>210</v>
      </c>
      <c r="D78" s="293">
        <v>604</v>
      </c>
      <c r="E78" s="294"/>
      <c r="F78" s="295" t="s">
        <v>188</v>
      </c>
      <c r="G78" s="31"/>
    </row>
    <row r="79" spans="1:11" ht="15.75">
      <c r="B79" s="401"/>
      <c r="C79" s="402" t="s">
        <v>258</v>
      </c>
      <c r="D79" s="403">
        <f>SUM(D7:D78)</f>
        <v>31677</v>
      </c>
      <c r="E79" s="404"/>
      <c r="F79" s="405"/>
    </row>
    <row r="80" spans="1:11">
      <c r="G80" s="31"/>
    </row>
    <row r="89" spans="3:3">
      <c r="C89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4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K17" sqref="K17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32" t="s">
        <v>197</v>
      </c>
      <c r="C6" s="532"/>
      <c r="D6" s="532"/>
      <c r="E6" s="532"/>
      <c r="F6" s="532"/>
      <c r="G6" s="532"/>
    </row>
    <row r="7" spans="1:8" ht="18.75">
      <c r="B7" s="532" t="s">
        <v>204</v>
      </c>
      <c r="C7" s="532"/>
      <c r="D7" s="532"/>
      <c r="E7" s="532"/>
      <c r="F7" s="532"/>
      <c r="G7" s="532"/>
    </row>
    <row r="8" spans="1:8" ht="18.75">
      <c r="B8" s="532" t="s">
        <v>409</v>
      </c>
      <c r="C8" s="532"/>
      <c r="D8" s="532"/>
      <c r="E8" s="532"/>
      <c r="F8" s="532"/>
      <c r="G8" s="532"/>
    </row>
    <row r="9" spans="1:8" ht="4.5" customHeight="1">
      <c r="B9" s="533"/>
      <c r="C9" s="533"/>
      <c r="D9" s="533"/>
      <c r="E9" s="533"/>
      <c r="F9" s="533"/>
    </row>
    <row r="10" spans="1:8" ht="15.75">
      <c r="A10" s="31"/>
      <c r="B10" s="411" t="s">
        <v>205</v>
      </c>
      <c r="C10" s="411" t="s">
        <v>169</v>
      </c>
      <c r="D10" s="411" t="s">
        <v>33</v>
      </c>
      <c r="E10" s="411" t="s">
        <v>17</v>
      </c>
      <c r="F10" s="411" t="s">
        <v>33</v>
      </c>
      <c r="G10" s="31"/>
    </row>
    <row r="11" spans="1:8" ht="15.75">
      <c r="B11" s="225" t="s">
        <v>170</v>
      </c>
      <c r="C11" s="226">
        <v>24</v>
      </c>
      <c r="D11" s="227">
        <f>C11/$C$29</f>
        <v>5.9553349875930521E-2</v>
      </c>
      <c r="E11" s="239">
        <v>4000</v>
      </c>
      <c r="F11" s="227">
        <f>E11/$E$29</f>
        <v>9.3967299379815822E-2</v>
      </c>
      <c r="H11" s="99"/>
    </row>
    <row r="12" spans="1:8" ht="15.75">
      <c r="B12" s="225" t="s">
        <v>193</v>
      </c>
      <c r="C12" s="226">
        <v>2</v>
      </c>
      <c r="D12" s="227">
        <f t="shared" ref="D12:D28" si="0">C12/$C$29</f>
        <v>4.9627791563275434E-3</v>
      </c>
      <c r="E12" s="240">
        <v>49</v>
      </c>
      <c r="F12" s="227">
        <f t="shared" ref="F12:F28" si="1">E12/$E$29</f>
        <v>1.1510994174027439E-3</v>
      </c>
      <c r="H12" s="99"/>
    </row>
    <row r="13" spans="1:8" ht="15.75">
      <c r="A13" s="31"/>
      <c r="B13" s="225" t="s">
        <v>181</v>
      </c>
      <c r="C13" s="226">
        <v>9</v>
      </c>
      <c r="D13" s="227">
        <f t="shared" si="0"/>
        <v>2.2332506203473945E-2</v>
      </c>
      <c r="E13" s="240">
        <v>2936</v>
      </c>
      <c r="F13" s="227">
        <f t="shared" si="1"/>
        <v>6.897199774478481E-2</v>
      </c>
      <c r="H13" s="99"/>
    </row>
    <row r="14" spans="1:8" ht="15.75">
      <c r="A14" s="31"/>
      <c r="B14" s="225" t="s">
        <v>171</v>
      </c>
      <c r="C14" s="226">
        <v>1</v>
      </c>
      <c r="D14" s="227">
        <f t="shared" si="0"/>
        <v>2.4813895781637717E-3</v>
      </c>
      <c r="E14" s="240">
        <v>20</v>
      </c>
      <c r="F14" s="227">
        <f t="shared" si="1"/>
        <v>4.6983649689907913E-4</v>
      </c>
      <c r="H14" s="99"/>
    </row>
    <row r="15" spans="1:8" ht="15.75">
      <c r="A15" s="31"/>
      <c r="B15" s="225" t="s">
        <v>172</v>
      </c>
      <c r="C15" s="226">
        <v>172</v>
      </c>
      <c r="D15" s="227">
        <f t="shared" si="0"/>
        <v>0.42679900744416871</v>
      </c>
      <c r="E15" s="240">
        <v>8059</v>
      </c>
      <c r="F15" s="227">
        <f t="shared" si="1"/>
        <v>0.18932061642548392</v>
      </c>
      <c r="H15" s="99"/>
    </row>
    <row r="16" spans="1:8" ht="15.75">
      <c r="A16" s="31"/>
      <c r="B16" s="225" t="s">
        <v>178</v>
      </c>
      <c r="C16" s="226">
        <v>1</v>
      </c>
      <c r="D16" s="227">
        <f t="shared" si="0"/>
        <v>2.4813895781637717E-3</v>
      </c>
      <c r="E16" s="240">
        <v>540</v>
      </c>
      <c r="F16" s="227">
        <f t="shared" si="1"/>
        <v>1.2685585416275137E-2</v>
      </c>
      <c r="H16" s="99"/>
    </row>
    <row r="17" spans="1:8" ht="15.75">
      <c r="A17" s="31"/>
      <c r="B17" s="225" t="s">
        <v>179</v>
      </c>
      <c r="C17" s="226">
        <v>12</v>
      </c>
      <c r="D17" s="227">
        <f t="shared" si="0"/>
        <v>2.9776674937965261E-2</v>
      </c>
      <c r="E17" s="240">
        <v>3856</v>
      </c>
      <c r="F17" s="227">
        <f t="shared" si="1"/>
        <v>9.0584476602142458E-2</v>
      </c>
      <c r="H17" s="99"/>
    </row>
    <row r="18" spans="1:8" ht="15.75">
      <c r="A18" s="31"/>
      <c r="B18" s="225" t="s">
        <v>180</v>
      </c>
      <c r="C18" s="226">
        <v>23</v>
      </c>
      <c r="D18" s="227">
        <f t="shared" si="0"/>
        <v>5.7071960297766747E-2</v>
      </c>
      <c r="E18" s="240">
        <v>6712</v>
      </c>
      <c r="F18" s="227">
        <f t="shared" si="1"/>
        <v>0.15767712835933095</v>
      </c>
      <c r="H18" s="99"/>
    </row>
    <row r="19" spans="1:8" ht="15.75">
      <c r="A19" s="31"/>
      <c r="B19" s="225" t="s">
        <v>173</v>
      </c>
      <c r="C19" s="226">
        <v>14</v>
      </c>
      <c r="D19" s="227">
        <f t="shared" si="0"/>
        <v>3.4739454094292806E-2</v>
      </c>
      <c r="E19" s="240">
        <v>5238</v>
      </c>
      <c r="F19" s="227">
        <f t="shared" si="1"/>
        <v>0.12305017853786882</v>
      </c>
      <c r="H19" s="99"/>
    </row>
    <row r="20" spans="1:8" ht="15.75">
      <c r="B20" s="225" t="s">
        <v>214</v>
      </c>
      <c r="C20" s="226">
        <v>5</v>
      </c>
      <c r="D20" s="227">
        <f t="shared" si="0"/>
        <v>1.2406947890818859E-2</v>
      </c>
      <c r="E20" s="240">
        <v>47</v>
      </c>
      <c r="F20" s="227">
        <f t="shared" si="1"/>
        <v>1.1041157677128359E-3</v>
      </c>
      <c r="H20" s="99"/>
    </row>
    <row r="21" spans="1:8" ht="15.75">
      <c r="B21" s="225" t="s">
        <v>192</v>
      </c>
      <c r="C21" s="226">
        <v>15</v>
      </c>
      <c r="D21" s="227">
        <f t="shared" si="0"/>
        <v>3.7220843672456573E-2</v>
      </c>
      <c r="E21" s="240">
        <v>4669</v>
      </c>
      <c r="F21" s="227">
        <f t="shared" si="1"/>
        <v>0.10968333020109002</v>
      </c>
      <c r="H21" s="99"/>
    </row>
    <row r="22" spans="1:8" ht="15.75">
      <c r="B22" s="225" t="s">
        <v>183</v>
      </c>
      <c r="C22" s="226">
        <v>1</v>
      </c>
      <c r="D22" s="227">
        <f t="shared" si="0"/>
        <v>2.4813895781637717E-3</v>
      </c>
      <c r="E22" s="240">
        <v>680</v>
      </c>
      <c r="F22" s="227">
        <f t="shared" si="1"/>
        <v>1.5974440894568689E-2</v>
      </c>
      <c r="H22" s="99"/>
    </row>
    <row r="23" spans="1:8" ht="15.75">
      <c r="A23" s="31"/>
      <c r="B23" s="225" t="s">
        <v>174</v>
      </c>
      <c r="C23" s="226">
        <v>8</v>
      </c>
      <c r="D23" s="227">
        <f t="shared" si="0"/>
        <v>1.9851116625310174E-2</v>
      </c>
      <c r="E23" s="240">
        <v>2173</v>
      </c>
      <c r="F23" s="227">
        <f t="shared" si="1"/>
        <v>5.1047735388084943E-2</v>
      </c>
      <c r="H23" s="99"/>
    </row>
    <row r="24" spans="1:8" ht="15.75">
      <c r="B24" s="225" t="s">
        <v>213</v>
      </c>
      <c r="C24" s="226">
        <v>5</v>
      </c>
      <c r="D24" s="227">
        <f t="shared" si="0"/>
        <v>1.2406947890818859E-2</v>
      </c>
      <c r="E24" s="240">
        <v>76</v>
      </c>
      <c r="F24" s="227">
        <f t="shared" si="1"/>
        <v>1.7853786882165007E-3</v>
      </c>
      <c r="H24" s="99"/>
    </row>
    <row r="25" spans="1:8" ht="15.75">
      <c r="B25" s="225" t="s">
        <v>191</v>
      </c>
      <c r="C25" s="226">
        <v>4</v>
      </c>
      <c r="D25" s="227">
        <f t="shared" si="0"/>
        <v>9.9255583126550868E-3</v>
      </c>
      <c r="E25" s="240">
        <v>140</v>
      </c>
      <c r="F25" s="227">
        <f t="shared" si="1"/>
        <v>3.2888554782935539E-3</v>
      </c>
      <c r="H25" s="99"/>
    </row>
    <row r="26" spans="1:8" ht="15.75">
      <c r="B26" s="225" t="s">
        <v>175</v>
      </c>
      <c r="C26" s="226">
        <v>102</v>
      </c>
      <c r="D26" s="227">
        <f t="shared" si="0"/>
        <v>0.25310173697270472</v>
      </c>
      <c r="E26" s="240">
        <v>2154</v>
      </c>
      <c r="F26" s="227">
        <f t="shared" si="1"/>
        <v>5.0601390716030821E-2</v>
      </c>
      <c r="H26" s="99"/>
    </row>
    <row r="27" spans="1:8" ht="15.75">
      <c r="A27" s="31"/>
      <c r="B27" s="225" t="s">
        <v>194</v>
      </c>
      <c r="C27" s="226">
        <v>1</v>
      </c>
      <c r="D27" s="227">
        <f t="shared" si="0"/>
        <v>2.4813895781637717E-3</v>
      </c>
      <c r="E27" s="240">
        <v>750</v>
      </c>
      <c r="F27" s="227">
        <f t="shared" si="1"/>
        <v>1.7618868633715468E-2</v>
      </c>
      <c r="H27" s="99"/>
    </row>
    <row r="28" spans="1:8" ht="15.75">
      <c r="B28" s="225" t="s">
        <v>176</v>
      </c>
      <c r="C28" s="226">
        <v>4</v>
      </c>
      <c r="D28" s="227">
        <f t="shared" si="0"/>
        <v>9.9255583126550868E-3</v>
      </c>
      <c r="E28" s="241">
        <v>469</v>
      </c>
      <c r="F28" s="227">
        <f t="shared" si="1"/>
        <v>1.1017665852283405E-2</v>
      </c>
      <c r="H28" s="99"/>
    </row>
    <row r="29" spans="1:8" ht="15.75">
      <c r="A29" s="98"/>
      <c r="B29" s="412" t="s">
        <v>6</v>
      </c>
      <c r="C29" s="413">
        <f>SUM(C11:C28)</f>
        <v>403</v>
      </c>
      <c r="D29" s="414">
        <f>SUM(D11:D28)</f>
        <v>1</v>
      </c>
      <c r="E29" s="415">
        <f>SUM(E11:E28)</f>
        <v>42568</v>
      </c>
      <c r="F29" s="414">
        <f>SUM(F11:F28)</f>
        <v>0.99999999999999989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398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5" sqref="H15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48" t="s">
        <v>155</v>
      </c>
      <c r="B1" s="448"/>
      <c r="C1" s="448"/>
      <c r="D1" s="448"/>
      <c r="E1" s="448"/>
      <c r="F1" s="448"/>
      <c r="G1" s="448"/>
    </row>
    <row r="2" spans="1:10" ht="18.75">
      <c r="A2" s="449" t="s">
        <v>42</v>
      </c>
      <c r="B2" s="449"/>
      <c r="C2" s="449"/>
      <c r="D2" s="449"/>
      <c r="E2" s="449"/>
      <c r="F2" s="449"/>
      <c r="G2" s="449"/>
    </row>
    <row r="3" spans="1:10" ht="15.75">
      <c r="A3" s="450" t="s">
        <v>403</v>
      </c>
      <c r="B3" s="450"/>
      <c r="C3" s="450"/>
      <c r="D3" s="450"/>
      <c r="E3" s="450"/>
      <c r="F3" s="450"/>
      <c r="G3" s="450"/>
    </row>
    <row r="4" spans="1:10" ht="8.25" customHeight="1"/>
    <row r="5" spans="1:10" ht="15.75">
      <c r="A5" s="129"/>
      <c r="B5" s="307"/>
      <c r="C5" s="451" t="s">
        <v>404</v>
      </c>
      <c r="D5" s="451"/>
      <c r="E5" s="451" t="s">
        <v>160</v>
      </c>
      <c r="F5" s="452"/>
    </row>
    <row r="6" spans="1:10" ht="15.75">
      <c r="A6" s="129"/>
      <c r="B6" s="308" t="s">
        <v>49</v>
      </c>
      <c r="C6" s="310">
        <v>2014</v>
      </c>
      <c r="D6" s="310">
        <v>2015</v>
      </c>
      <c r="E6" s="310" t="s">
        <v>48</v>
      </c>
      <c r="F6" s="311" t="s">
        <v>33</v>
      </c>
    </row>
    <row r="7" spans="1:10" ht="6" customHeight="1"/>
    <row r="8" spans="1:10">
      <c r="B8" s="179" t="s">
        <v>0</v>
      </c>
      <c r="C8" s="180"/>
      <c r="D8" s="180"/>
      <c r="E8" s="180"/>
      <c r="F8" s="181"/>
    </row>
    <row r="9" spans="1:10">
      <c r="B9" s="182" t="s">
        <v>1</v>
      </c>
      <c r="C9" s="183">
        <v>41003</v>
      </c>
      <c r="D9" s="183">
        <v>42568</v>
      </c>
      <c r="E9" s="184">
        <f>D9-C9</f>
        <v>1565</v>
      </c>
      <c r="F9" s="185">
        <f>(D9/C9)-100%</f>
        <v>3.8167938931297662E-2</v>
      </c>
    </row>
    <row r="10" spans="1:10" ht="7.5" customHeight="1"/>
    <row r="11" spans="1:10">
      <c r="B11" s="186" t="s">
        <v>2</v>
      </c>
      <c r="C11" s="187">
        <v>7346639</v>
      </c>
      <c r="D11" s="187">
        <v>7592947</v>
      </c>
      <c r="E11" s="187">
        <f>D11-C11</f>
        <v>246308</v>
      </c>
      <c r="F11" s="188">
        <f>(D11/C11)-100%</f>
        <v>3.3526623534925193E-2</v>
      </c>
    </row>
    <row r="12" spans="1:10">
      <c r="B12" s="189" t="s">
        <v>3</v>
      </c>
      <c r="C12" s="107">
        <v>6234381</v>
      </c>
      <c r="D12" s="107">
        <v>6610281</v>
      </c>
      <c r="E12" s="107">
        <f>D12-C12</f>
        <v>375900</v>
      </c>
      <c r="F12" s="190">
        <f>(D12/C12)-100%</f>
        <v>6.0294678814143632E-2</v>
      </c>
    </row>
    <row r="13" spans="1:10">
      <c r="B13" s="182" t="s">
        <v>4</v>
      </c>
      <c r="C13" s="191">
        <f>C12/C11</f>
        <v>0.84860315036576595</v>
      </c>
      <c r="D13" s="192">
        <f>D12/D11</f>
        <v>0.87058173855289656</v>
      </c>
      <c r="E13" s="191">
        <f>D13-C13</f>
        <v>2.197858818713061E-2</v>
      </c>
      <c r="F13" s="185"/>
      <c r="J13" s="16"/>
    </row>
    <row r="14" spans="1:10" ht="9" customHeight="1"/>
    <row r="15" spans="1:10" ht="20.25" customHeight="1">
      <c r="B15" s="193" t="s">
        <v>5</v>
      </c>
      <c r="C15" s="194">
        <v>0.87560000000000004</v>
      </c>
      <c r="D15" s="194">
        <v>0.88519999999999999</v>
      </c>
      <c r="E15" s="195">
        <f>D15-C15</f>
        <v>9.5999999999999419E-3</v>
      </c>
      <c r="F15" s="16"/>
    </row>
    <row r="16" spans="1:10" ht="8.25" customHeight="1"/>
    <row r="17" spans="2:8">
      <c r="B17" s="179" t="s">
        <v>14</v>
      </c>
      <c r="C17" s="180"/>
      <c r="D17" s="180"/>
      <c r="E17" s="181"/>
      <c r="F17" s="15" t="s">
        <v>142</v>
      </c>
      <c r="G17" s="15" t="s">
        <v>141</v>
      </c>
    </row>
    <row r="18" spans="2:8">
      <c r="B18" s="189" t="s">
        <v>13</v>
      </c>
      <c r="C18" s="104">
        <v>6</v>
      </c>
      <c r="D18" s="104">
        <v>6.1</v>
      </c>
      <c r="E18" s="196">
        <f>D18-C18</f>
        <v>9.9999999999999645E-2</v>
      </c>
      <c r="F18" s="16"/>
    </row>
    <row r="19" spans="2:8">
      <c r="B19" s="189" t="s">
        <v>15</v>
      </c>
      <c r="C19" s="105">
        <v>3.4</v>
      </c>
      <c r="D19" s="105">
        <v>3.7</v>
      </c>
      <c r="E19" s="196">
        <f>D19-C19</f>
        <v>0.30000000000000027</v>
      </c>
      <c r="F19" s="16"/>
    </row>
    <row r="20" spans="2:8">
      <c r="B20" s="182" t="s">
        <v>16</v>
      </c>
      <c r="C20" s="197">
        <v>6.7</v>
      </c>
      <c r="D20" s="197">
        <v>6.7</v>
      </c>
      <c r="E20" s="198">
        <f>D20-C20</f>
        <v>0</v>
      </c>
      <c r="F20" s="16"/>
    </row>
    <row r="22" spans="2:8">
      <c r="B22" s="199" t="s">
        <v>50</v>
      </c>
      <c r="C22" s="434">
        <v>3040.31</v>
      </c>
      <c r="D22" s="200">
        <v>3953.4075753666784</v>
      </c>
      <c r="E22" s="201">
        <f>D22-C22</f>
        <v>913.09757536667848</v>
      </c>
      <c r="F22" s="195">
        <f>(D22/C22)-100%</f>
        <v>0.30033041872923438</v>
      </c>
    </row>
    <row r="24" spans="2:8">
      <c r="B24" s="179" t="s">
        <v>35</v>
      </c>
      <c r="C24" s="256">
        <v>2014</v>
      </c>
      <c r="D24" s="256">
        <v>2015</v>
      </c>
      <c r="E24" s="180"/>
      <c r="F24" s="181"/>
    </row>
    <row r="25" spans="2:8">
      <c r="B25" s="189" t="s">
        <v>6</v>
      </c>
      <c r="C25" s="106">
        <v>2231793</v>
      </c>
      <c r="D25" s="106">
        <v>2376299</v>
      </c>
      <c r="E25" s="107">
        <f>D25-C25</f>
        <v>144506</v>
      </c>
      <c r="F25" s="190">
        <f>(D25/C25)-100%</f>
        <v>6.4748836473633498E-2</v>
      </c>
    </row>
    <row r="26" spans="2:8">
      <c r="B26" s="189" t="s">
        <v>7</v>
      </c>
      <c r="C26" s="107">
        <v>364207</v>
      </c>
      <c r="D26" s="107">
        <v>362529</v>
      </c>
      <c r="E26" s="107">
        <f>D26-C26</f>
        <v>-1678</v>
      </c>
      <c r="F26" s="190">
        <f>(D26/C26)-100%</f>
        <v>-4.6072700414874213E-3</v>
      </c>
      <c r="G26" s="17"/>
    </row>
    <row r="27" spans="2:8">
      <c r="B27" s="182" t="s">
        <v>8</v>
      </c>
      <c r="C27" s="184">
        <v>1867586</v>
      </c>
      <c r="D27" s="184">
        <v>2013770</v>
      </c>
      <c r="E27" s="184">
        <f>D27-C27</f>
        <v>146184</v>
      </c>
      <c r="F27" s="185">
        <f>(D27/C27)-100%</f>
        <v>7.8274307046636737E-2</v>
      </c>
      <c r="G27" s="17"/>
      <c r="H27" s="17"/>
    </row>
    <row r="29" spans="2:8">
      <c r="B29" s="203" t="s">
        <v>36</v>
      </c>
      <c r="C29" s="256">
        <v>2014</v>
      </c>
      <c r="D29" s="258"/>
      <c r="E29" s="256">
        <v>2015</v>
      </c>
      <c r="F29" s="204"/>
      <c r="G29" s="18"/>
    </row>
    <row r="30" spans="2:8">
      <c r="B30" s="189" t="s">
        <v>9</v>
      </c>
      <c r="C30" s="107">
        <v>475981</v>
      </c>
      <c r="D30" s="108">
        <f>C30/$C$35</f>
        <v>0.25486430076044692</v>
      </c>
      <c r="E30" s="107">
        <v>433124</v>
      </c>
      <c r="F30" s="190">
        <f>E30/$E$35</f>
        <v>0.21508116617091327</v>
      </c>
      <c r="G30" s="19"/>
    </row>
    <row r="31" spans="2:8">
      <c r="B31" s="189" t="s">
        <v>11</v>
      </c>
      <c r="C31" s="107">
        <v>813374</v>
      </c>
      <c r="D31" s="108">
        <f>C31/$C$35</f>
        <v>0.43552157705187339</v>
      </c>
      <c r="E31" s="107">
        <v>942944</v>
      </c>
      <c r="F31" s="190">
        <f>E31/$E$35</f>
        <v>0.46824811175059716</v>
      </c>
      <c r="G31" s="19"/>
    </row>
    <row r="32" spans="2:8">
      <c r="B32" s="189" t="s">
        <v>153</v>
      </c>
      <c r="C32" s="107">
        <v>441582</v>
      </c>
      <c r="D32" s="108">
        <f>C32/$C$35</f>
        <v>0.23644533638611556</v>
      </c>
      <c r="E32" s="107">
        <v>455406</v>
      </c>
      <c r="F32" s="190">
        <f>E32/$E$35</f>
        <v>0.22614598489400478</v>
      </c>
      <c r="G32" s="19"/>
    </row>
    <row r="33" spans="2:8">
      <c r="B33" s="189" t="s">
        <v>10</v>
      </c>
      <c r="C33" s="107">
        <v>117273</v>
      </c>
      <c r="D33" s="108">
        <f>C33/$C$35</f>
        <v>6.2793895435069663E-2</v>
      </c>
      <c r="E33" s="107">
        <v>156016</v>
      </c>
      <c r="F33" s="190">
        <f>E33/$E$35</f>
        <v>7.7474587465301406E-2</v>
      </c>
      <c r="G33" s="19"/>
    </row>
    <row r="34" spans="2:8">
      <c r="B34" s="189" t="s">
        <v>12</v>
      </c>
      <c r="C34" s="107">
        <v>19376</v>
      </c>
      <c r="D34" s="108">
        <f>C34/$C$35</f>
        <v>1.0374890366494501E-2</v>
      </c>
      <c r="E34" s="107">
        <v>26280</v>
      </c>
      <c r="F34" s="190">
        <f>E34/$E$35</f>
        <v>1.3050149719183422E-2</v>
      </c>
      <c r="G34" s="19"/>
    </row>
    <row r="35" spans="2:8">
      <c r="B35" s="182"/>
      <c r="C35" s="183">
        <f>SUM(C30:C34)</f>
        <v>1867586</v>
      </c>
      <c r="D35" s="191">
        <f>SUM(D30:D34)</f>
        <v>1</v>
      </c>
      <c r="E35" s="183">
        <f>SUM(E30:E34)</f>
        <v>2013770</v>
      </c>
      <c r="F35" s="185">
        <f>SUM(F30:F34)</f>
        <v>1</v>
      </c>
      <c r="G35" s="20"/>
    </row>
    <row r="37" spans="2:8">
      <c r="B37" s="205" t="s">
        <v>156</v>
      </c>
      <c r="C37" s="256">
        <v>2014</v>
      </c>
      <c r="D37" s="256">
        <v>2015</v>
      </c>
      <c r="E37" s="180"/>
      <c r="F37" s="181"/>
    </row>
    <row r="38" spans="2:8">
      <c r="B38" s="189" t="s">
        <v>6</v>
      </c>
      <c r="C38" s="106">
        <v>6234381</v>
      </c>
      <c r="D38" s="106">
        <v>6610281</v>
      </c>
      <c r="E38" s="107">
        <f>D38-C38</f>
        <v>375900</v>
      </c>
      <c r="F38" s="190">
        <f>(D38/C38)-100%</f>
        <v>6.0294678814143632E-2</v>
      </c>
    </row>
    <row r="39" spans="2:8">
      <c r="B39" s="189" t="s">
        <v>7</v>
      </c>
      <c r="C39" s="107">
        <v>513865</v>
      </c>
      <c r="D39" s="107">
        <v>563804</v>
      </c>
      <c r="E39" s="107">
        <f>D39-C39</f>
        <v>49939</v>
      </c>
      <c r="F39" s="190">
        <f>(D39/C39)-100%</f>
        <v>9.718311229603116E-2</v>
      </c>
      <c r="H39" s="17"/>
    </row>
    <row r="40" spans="2:8">
      <c r="B40" s="182" t="s">
        <v>287</v>
      </c>
      <c r="C40" s="184">
        <v>5720516</v>
      </c>
      <c r="D40" s="184">
        <v>6046477</v>
      </c>
      <c r="E40" s="184">
        <f>D40-C40</f>
        <v>325961</v>
      </c>
      <c r="F40" s="185">
        <f>(D40/C40)-100%</f>
        <v>5.698104856275199E-2</v>
      </c>
      <c r="G40" s="17"/>
      <c r="H40" s="17"/>
    </row>
    <row r="42" spans="2:8">
      <c r="B42" s="205" t="s">
        <v>221</v>
      </c>
      <c r="C42" s="256">
        <v>2014</v>
      </c>
      <c r="D42" s="258"/>
      <c r="E42" s="256">
        <v>2015</v>
      </c>
      <c r="F42" s="208"/>
      <c r="G42" s="18"/>
    </row>
    <row r="43" spans="2:8">
      <c r="B43" s="189" t="s">
        <v>268</v>
      </c>
      <c r="C43" s="107">
        <v>1868878</v>
      </c>
      <c r="D43" s="109">
        <f>C43/$C$48</f>
        <v>0.32669745176833698</v>
      </c>
      <c r="E43" s="107">
        <v>1748816</v>
      </c>
      <c r="F43" s="209">
        <f>E43/$E$48</f>
        <v>0.28922891793022615</v>
      </c>
      <c r="G43" s="19"/>
    </row>
    <row r="44" spans="2:8">
      <c r="B44" s="189" t="s">
        <v>11</v>
      </c>
      <c r="C44" s="107">
        <v>1961305</v>
      </c>
      <c r="D44" s="109">
        <f>C44/$C$48</f>
        <v>0.34285456067249875</v>
      </c>
      <c r="E44" s="107">
        <v>2191718</v>
      </c>
      <c r="F44" s="209">
        <f>E44/$E$48</f>
        <v>0.36247851434810718</v>
      </c>
      <c r="G44" s="19"/>
    </row>
    <row r="45" spans="2:8">
      <c r="B45" s="189" t="s">
        <v>153</v>
      </c>
      <c r="C45" s="107">
        <v>1396271</v>
      </c>
      <c r="D45" s="109">
        <f>C45/$C$48</f>
        <v>0.24408130315516993</v>
      </c>
      <c r="E45" s="107">
        <v>1396499</v>
      </c>
      <c r="F45" s="209">
        <f>E45/$E$48</f>
        <v>0.23096077269457901</v>
      </c>
      <c r="G45" s="19"/>
    </row>
    <row r="46" spans="2:8">
      <c r="B46" s="189" t="s">
        <v>269</v>
      </c>
      <c r="C46" s="107">
        <v>283853</v>
      </c>
      <c r="D46" s="109">
        <f>C46/$C$48</f>
        <v>4.9620174124152434E-2</v>
      </c>
      <c r="E46" s="107">
        <v>419697</v>
      </c>
      <c r="F46" s="209">
        <f>E46/$E$48</f>
        <v>6.9411824439256115E-2</v>
      </c>
      <c r="G46" s="19"/>
    </row>
    <row r="47" spans="2:8">
      <c r="B47" s="210" t="s">
        <v>12</v>
      </c>
      <c r="C47" s="107">
        <v>210209</v>
      </c>
      <c r="D47" s="115">
        <f>C47/$C$48</f>
        <v>3.6746510279841889E-2</v>
      </c>
      <c r="E47" s="107">
        <v>289747</v>
      </c>
      <c r="F47" s="209">
        <f>E47/$E$48</f>
        <v>4.791997058783156E-2</v>
      </c>
      <c r="G47" s="19"/>
    </row>
    <row r="48" spans="2:8">
      <c r="B48" s="211"/>
      <c r="C48" s="183">
        <f>SUM(C43:C47)</f>
        <v>5720516</v>
      </c>
      <c r="D48" s="191">
        <f>SUM(D43:D47)</f>
        <v>1</v>
      </c>
      <c r="E48" s="183">
        <f>SUM(E43:E47)</f>
        <v>6046477</v>
      </c>
      <c r="F48" s="185">
        <f>SUM(F43:F47)</f>
        <v>1</v>
      </c>
      <c r="G48" s="20"/>
    </row>
    <row r="50" spans="2:6">
      <c r="B50" s="445"/>
      <c r="C50" s="446"/>
      <c r="D50" s="446"/>
      <c r="E50" s="446"/>
      <c r="F50" s="447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90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workbookViewId="0">
      <selection activeCell="U12" sqref="U12"/>
    </sheetView>
  </sheetViews>
  <sheetFormatPr baseColWidth="10" defaultRowHeight="12.75"/>
  <cols>
    <col min="1" max="1" width="1.2851562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8" width="8.42578125" style="7" bestFit="1" customWidth="1"/>
    <col min="9" max="10" width="7.7109375" style="7" bestFit="1" customWidth="1"/>
    <col min="11" max="11" width="8.140625" style="7" customWidth="1"/>
    <col min="12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375</v>
      </c>
      <c r="L4" s="30"/>
      <c r="M4" s="30"/>
      <c r="N4" s="30"/>
      <c r="O4" s="30"/>
      <c r="P4" s="30"/>
      <c r="Q4" s="30"/>
      <c r="R4" s="30"/>
      <c r="S4" s="254"/>
    </row>
    <row r="5" spans="2:20" ht="18.75">
      <c r="B5" s="24"/>
      <c r="C5" s="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4"/>
      <c r="S5" s="254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53" t="s">
        <v>61</v>
      </c>
      <c r="C8" s="455" t="s">
        <v>399</v>
      </c>
      <c r="D8" s="455"/>
      <c r="E8" s="455"/>
      <c r="F8" s="455"/>
      <c r="G8" s="455"/>
      <c r="H8" s="455" t="s">
        <v>164</v>
      </c>
      <c r="I8" s="455"/>
      <c r="J8" s="455"/>
      <c r="K8" s="455"/>
      <c r="L8" s="455" t="s">
        <v>163</v>
      </c>
      <c r="M8" s="455"/>
      <c r="N8" s="455"/>
      <c r="O8" s="455"/>
      <c r="P8" s="455"/>
      <c r="Q8" s="455" t="s">
        <v>164</v>
      </c>
      <c r="R8" s="455"/>
      <c r="S8" s="455"/>
      <c r="T8" s="455"/>
    </row>
    <row r="9" spans="2:20" s="23" customFormat="1" ht="15">
      <c r="B9" s="454"/>
      <c r="C9" s="422">
        <v>2011</v>
      </c>
      <c r="D9" s="422">
        <v>2012</v>
      </c>
      <c r="E9" s="422">
        <v>2013</v>
      </c>
      <c r="F9" s="422">
        <v>2014</v>
      </c>
      <c r="G9" s="422">
        <v>2015</v>
      </c>
      <c r="H9" s="422" t="s">
        <v>371</v>
      </c>
      <c r="I9" s="422" t="s">
        <v>372</v>
      </c>
      <c r="J9" s="422" t="s">
        <v>373</v>
      </c>
      <c r="K9" s="422" t="s">
        <v>374</v>
      </c>
      <c r="L9" s="422">
        <v>2011</v>
      </c>
      <c r="M9" s="422">
        <v>2012</v>
      </c>
      <c r="N9" s="422">
        <v>2013</v>
      </c>
      <c r="O9" s="422">
        <v>2014</v>
      </c>
      <c r="P9" s="422">
        <v>2015</v>
      </c>
      <c r="Q9" s="422" t="s">
        <v>371</v>
      </c>
      <c r="R9" s="422" t="s">
        <v>372</v>
      </c>
      <c r="S9" s="422" t="s">
        <v>373</v>
      </c>
      <c r="T9" s="422" t="s">
        <v>374</v>
      </c>
    </row>
    <row r="10" spans="2:20" ht="15">
      <c r="B10" s="259" t="s">
        <v>228</v>
      </c>
      <c r="C10" s="143">
        <v>0.79779999999999995</v>
      </c>
      <c r="D10" s="143">
        <v>0.82599999999999996</v>
      </c>
      <c r="E10" s="143">
        <v>0.85929999999999995</v>
      </c>
      <c r="F10" s="143">
        <v>0.85970000000000002</v>
      </c>
      <c r="G10" s="143">
        <v>0.87619999999999998</v>
      </c>
      <c r="H10" s="145">
        <f t="shared" ref="H10:H15" si="0">G10-C10</f>
        <v>7.8400000000000025E-2</v>
      </c>
      <c r="I10" s="145">
        <f t="shared" ref="I10:I15" si="1">G10-D10</f>
        <v>5.0200000000000022E-2</v>
      </c>
      <c r="J10" s="145">
        <f t="shared" ref="J10:J15" si="2">G10-E10</f>
        <v>1.6900000000000026E-2</v>
      </c>
      <c r="K10" s="145">
        <f t="shared" ref="K10:K15" si="3">G10-F10</f>
        <v>1.6499999999999959E-2</v>
      </c>
      <c r="L10" s="157">
        <v>299698</v>
      </c>
      <c r="M10" s="157">
        <v>330133</v>
      </c>
      <c r="N10" s="157">
        <v>332698</v>
      </c>
      <c r="O10" s="157">
        <v>352269</v>
      </c>
      <c r="P10" s="157">
        <v>372836</v>
      </c>
      <c r="Q10" s="147">
        <f t="shared" ref="Q10:Q15" si="4">(P10/L10)-100%</f>
        <v>0.24403899925925421</v>
      </c>
      <c r="R10" s="147">
        <f t="shared" ref="R10:R15" si="5">(P10/M10)-100%</f>
        <v>0.12935089797142374</v>
      </c>
      <c r="S10" s="147">
        <f t="shared" ref="S10:S15" si="6">(P10/N10)-100%</f>
        <v>0.12064394736367512</v>
      </c>
      <c r="T10" s="147">
        <f t="shared" ref="T10:T15" si="7">(P10/O10)-100%</f>
        <v>5.8384359679676701E-2</v>
      </c>
    </row>
    <row r="11" spans="2:20" ht="15">
      <c r="B11" s="259" t="s">
        <v>229</v>
      </c>
      <c r="C11" s="148">
        <v>0.85750000000000004</v>
      </c>
      <c r="D11" s="148">
        <v>0.85109999999999997</v>
      </c>
      <c r="E11" s="149">
        <v>0.90210000000000001</v>
      </c>
      <c r="F11" s="149">
        <v>0.90039999999999998</v>
      </c>
      <c r="G11" s="149">
        <v>0.9103</v>
      </c>
      <c r="H11" s="145">
        <f t="shared" si="0"/>
        <v>5.2799999999999958E-2</v>
      </c>
      <c r="I11" s="145">
        <f t="shared" si="1"/>
        <v>5.920000000000003E-2</v>
      </c>
      <c r="J11" s="145">
        <f t="shared" si="2"/>
        <v>8.1999999999999851E-3</v>
      </c>
      <c r="K11" s="145">
        <f t="shared" si="3"/>
        <v>9.9000000000000199E-3</v>
      </c>
      <c r="L11" s="146">
        <v>299938</v>
      </c>
      <c r="M11" s="146">
        <v>315725</v>
      </c>
      <c r="N11" s="146">
        <v>326017</v>
      </c>
      <c r="O11" s="146">
        <v>346915</v>
      </c>
      <c r="P11" s="146">
        <v>357883</v>
      </c>
      <c r="Q11" s="147">
        <f t="shared" si="4"/>
        <v>0.19318992591802298</v>
      </c>
      <c r="R11" s="147">
        <f t="shared" si="5"/>
        <v>0.13352759521735691</v>
      </c>
      <c r="S11" s="147">
        <f t="shared" si="6"/>
        <v>9.7743369210808062E-2</v>
      </c>
      <c r="T11" s="147">
        <f t="shared" si="7"/>
        <v>3.1615813671936888E-2</v>
      </c>
    </row>
    <row r="12" spans="2:20" ht="15">
      <c r="B12" s="259" t="s">
        <v>230</v>
      </c>
      <c r="C12" s="149">
        <v>0.84309999999999996</v>
      </c>
      <c r="D12" s="149">
        <v>0.82479999999999998</v>
      </c>
      <c r="E12" s="149">
        <v>0.88880000000000003</v>
      </c>
      <c r="F12" s="149">
        <v>0.85709999999999997</v>
      </c>
      <c r="G12" s="149">
        <v>0.85840000000000005</v>
      </c>
      <c r="H12" s="145">
        <f t="shared" si="0"/>
        <v>1.5300000000000091E-2</v>
      </c>
      <c r="I12" s="145">
        <f t="shared" si="1"/>
        <v>3.3600000000000074E-2</v>
      </c>
      <c r="J12" s="145">
        <f t="shared" si="2"/>
        <v>-3.0399999999999983E-2</v>
      </c>
      <c r="K12" s="145">
        <f t="shared" si="3"/>
        <v>1.3000000000000789E-3</v>
      </c>
      <c r="L12" s="146">
        <v>332838</v>
      </c>
      <c r="M12" s="146">
        <v>349647</v>
      </c>
      <c r="N12" s="146">
        <v>392852</v>
      </c>
      <c r="O12" s="146">
        <v>388619</v>
      </c>
      <c r="P12" s="146">
        <v>399907</v>
      </c>
      <c r="Q12" s="147">
        <f t="shared" si="4"/>
        <v>0.20150643856771167</v>
      </c>
      <c r="R12" s="147">
        <f t="shared" si="5"/>
        <v>0.14374497707688039</v>
      </c>
      <c r="S12" s="147">
        <f t="shared" si="6"/>
        <v>1.795841691018496E-2</v>
      </c>
      <c r="T12" s="147">
        <f t="shared" si="7"/>
        <v>2.9046443946384448E-2</v>
      </c>
    </row>
    <row r="13" spans="2:20" ht="15">
      <c r="B13" s="259" t="s">
        <v>231</v>
      </c>
      <c r="C13" s="149">
        <v>0.80689999999999995</v>
      </c>
      <c r="D13" s="149">
        <v>0.83489999999999998</v>
      </c>
      <c r="E13" s="149">
        <v>0.86360000000000003</v>
      </c>
      <c r="F13" s="149">
        <v>0.86040000000000005</v>
      </c>
      <c r="G13" s="149">
        <v>0.8881</v>
      </c>
      <c r="H13" s="145">
        <f t="shared" si="0"/>
        <v>8.120000000000005E-2</v>
      </c>
      <c r="I13" s="145">
        <f t="shared" si="1"/>
        <v>5.3200000000000025E-2</v>
      </c>
      <c r="J13" s="145">
        <f t="shared" si="2"/>
        <v>2.4499999999999966E-2</v>
      </c>
      <c r="K13" s="145">
        <f t="shared" si="3"/>
        <v>2.7699999999999947E-2</v>
      </c>
      <c r="L13" s="146">
        <v>333700</v>
      </c>
      <c r="M13" s="146">
        <v>350370</v>
      </c>
      <c r="N13" s="146">
        <v>350572</v>
      </c>
      <c r="O13" s="146">
        <v>378180</v>
      </c>
      <c r="P13" s="146">
        <v>397305</v>
      </c>
      <c r="Q13" s="147">
        <f t="shared" si="4"/>
        <v>0.19060533413245428</v>
      </c>
      <c r="R13" s="147">
        <f t="shared" si="5"/>
        <v>0.13395838684818906</v>
      </c>
      <c r="S13" s="147">
        <f t="shared" si="6"/>
        <v>0.13330499868785872</v>
      </c>
      <c r="T13" s="147">
        <f t="shared" si="7"/>
        <v>5.0571156592098987E-2</v>
      </c>
    </row>
    <row r="14" spans="2:20" ht="15">
      <c r="B14" s="259" t="s">
        <v>232</v>
      </c>
      <c r="C14" s="149">
        <v>0.68440000000000001</v>
      </c>
      <c r="D14" s="149">
        <v>0.69799999999999995</v>
      </c>
      <c r="E14" s="149">
        <v>0.77900000000000003</v>
      </c>
      <c r="F14" s="149">
        <v>0.8246</v>
      </c>
      <c r="G14" s="149">
        <v>0.85829999999999995</v>
      </c>
      <c r="H14" s="145">
        <f t="shared" si="0"/>
        <v>0.17389999999999994</v>
      </c>
      <c r="I14" s="145">
        <f t="shared" si="1"/>
        <v>0.1603</v>
      </c>
      <c r="J14" s="145">
        <f t="shared" si="2"/>
        <v>7.9299999999999926E-2</v>
      </c>
      <c r="K14" s="145">
        <f t="shared" si="3"/>
        <v>3.3699999999999952E-2</v>
      </c>
      <c r="L14" s="146">
        <v>291353</v>
      </c>
      <c r="M14" s="146">
        <v>309775</v>
      </c>
      <c r="N14" s="146">
        <v>349764</v>
      </c>
      <c r="O14" s="146">
        <v>390941</v>
      </c>
      <c r="P14" s="146">
        <v>441929</v>
      </c>
      <c r="Q14" s="147">
        <f t="shared" si="4"/>
        <v>0.51681637051961027</v>
      </c>
      <c r="R14" s="147">
        <f t="shared" si="5"/>
        <v>0.42661286417561128</v>
      </c>
      <c r="S14" s="147">
        <f t="shared" si="6"/>
        <v>0.26350624992852323</v>
      </c>
      <c r="T14" s="147">
        <f t="shared" si="7"/>
        <v>0.1304237723850914</v>
      </c>
    </row>
    <row r="15" spans="2:20" ht="15">
      <c r="B15" s="259" t="s">
        <v>234</v>
      </c>
      <c r="C15" s="149">
        <v>0.68669999999999998</v>
      </c>
      <c r="D15" s="149">
        <v>0.70650000000000002</v>
      </c>
      <c r="E15" s="149">
        <v>0.7631</v>
      </c>
      <c r="F15" s="149">
        <v>0.79279999999999995</v>
      </c>
      <c r="G15" s="149">
        <v>0.8357</v>
      </c>
      <c r="H15" s="145">
        <f t="shared" si="0"/>
        <v>0.14900000000000002</v>
      </c>
      <c r="I15" s="145">
        <f t="shared" si="1"/>
        <v>0.12919999999999998</v>
      </c>
      <c r="J15" s="145">
        <f t="shared" si="2"/>
        <v>7.2599999999999998E-2</v>
      </c>
      <c r="K15" s="145">
        <f t="shared" si="3"/>
        <v>4.2900000000000049E-2</v>
      </c>
      <c r="L15" s="146">
        <v>286250</v>
      </c>
      <c r="M15" s="146">
        <v>322556</v>
      </c>
      <c r="N15" s="146">
        <v>354034</v>
      </c>
      <c r="O15" s="146">
        <v>374869</v>
      </c>
      <c r="P15" s="146">
        <v>406439</v>
      </c>
      <c r="Q15" s="147">
        <f t="shared" si="4"/>
        <v>0.41987423580786021</v>
      </c>
      <c r="R15" s="147">
        <f t="shared" si="5"/>
        <v>0.26005716836766335</v>
      </c>
      <c r="S15" s="147">
        <f t="shared" si="6"/>
        <v>0.14802250631295299</v>
      </c>
      <c r="T15" s="147">
        <f t="shared" si="7"/>
        <v>8.421608615276277E-2</v>
      </c>
    </row>
    <row r="16" spans="2:20" ht="15">
      <c r="B16" s="259" t="s">
        <v>233</v>
      </c>
      <c r="C16" s="149"/>
      <c r="D16" s="149"/>
      <c r="E16" s="149"/>
      <c r="F16" s="149"/>
      <c r="G16" s="149"/>
      <c r="H16" s="149"/>
      <c r="I16" s="145"/>
      <c r="J16" s="145"/>
      <c r="K16" s="145"/>
      <c r="L16" s="146"/>
      <c r="M16" s="146"/>
      <c r="N16" s="146"/>
      <c r="O16" s="146"/>
      <c r="P16" s="146"/>
      <c r="Q16" s="147"/>
      <c r="R16" s="147"/>
      <c r="S16" s="147"/>
      <c r="T16" s="147"/>
    </row>
    <row r="17" spans="2:40" ht="15">
      <c r="B17" s="259" t="s">
        <v>235</v>
      </c>
      <c r="C17" s="143"/>
      <c r="D17" s="143"/>
      <c r="E17" s="143"/>
      <c r="F17" s="143"/>
      <c r="G17" s="143"/>
      <c r="H17" s="143"/>
      <c r="I17" s="145"/>
      <c r="J17" s="145"/>
      <c r="K17" s="145"/>
      <c r="L17" s="146"/>
      <c r="M17" s="146"/>
      <c r="N17" s="146"/>
      <c r="O17" s="146"/>
      <c r="P17" s="146"/>
      <c r="Q17" s="147"/>
      <c r="R17" s="147"/>
      <c r="S17" s="147"/>
      <c r="T17" s="147"/>
    </row>
    <row r="18" spans="2:40" ht="15">
      <c r="B18" s="259" t="s">
        <v>236</v>
      </c>
      <c r="C18" s="143"/>
      <c r="D18" s="143"/>
      <c r="E18" s="143"/>
      <c r="F18" s="143"/>
      <c r="G18" s="143"/>
      <c r="H18" s="143"/>
      <c r="I18" s="145"/>
      <c r="J18" s="145"/>
      <c r="K18" s="145"/>
      <c r="L18" s="146"/>
      <c r="M18" s="146"/>
      <c r="N18" s="146"/>
      <c r="O18" s="146"/>
      <c r="P18" s="146"/>
      <c r="Q18" s="147"/>
      <c r="R18" s="147"/>
      <c r="S18" s="147"/>
      <c r="T18" s="147"/>
    </row>
    <row r="19" spans="2:40" ht="15">
      <c r="B19" s="259" t="s">
        <v>237</v>
      </c>
      <c r="C19" s="143"/>
      <c r="D19" s="143"/>
      <c r="E19" s="143"/>
      <c r="F19" s="143"/>
      <c r="G19" s="143"/>
      <c r="H19" s="143"/>
      <c r="I19" s="145"/>
      <c r="J19" s="145"/>
      <c r="K19" s="145"/>
      <c r="L19" s="146"/>
      <c r="M19" s="146"/>
      <c r="N19" s="146"/>
      <c r="O19" s="146"/>
      <c r="P19" s="146"/>
      <c r="Q19" s="150"/>
      <c r="R19" s="150"/>
      <c r="S19" s="150"/>
      <c r="T19" s="150"/>
    </row>
    <row r="20" spans="2:40" ht="15">
      <c r="B20" s="259" t="s">
        <v>238</v>
      </c>
      <c r="C20" s="143"/>
      <c r="D20" s="143"/>
      <c r="E20" s="143"/>
      <c r="F20" s="143"/>
      <c r="G20" s="143"/>
      <c r="H20" s="143"/>
      <c r="I20" s="145"/>
      <c r="J20" s="145"/>
      <c r="K20" s="145"/>
      <c r="L20" s="146"/>
      <c r="M20" s="146"/>
      <c r="N20" s="146"/>
      <c r="O20" s="146"/>
      <c r="P20" s="146"/>
      <c r="Q20" s="150"/>
      <c r="R20" s="150"/>
      <c r="S20" s="150"/>
      <c r="T20" s="150"/>
    </row>
    <row r="21" spans="2:40" ht="15">
      <c r="B21" s="259" t="s">
        <v>239</v>
      </c>
      <c r="C21" s="143"/>
      <c r="D21" s="143"/>
      <c r="E21" s="143"/>
      <c r="F21" s="143"/>
      <c r="G21" s="143"/>
      <c r="H21" s="143"/>
      <c r="I21" s="145"/>
      <c r="J21" s="145"/>
      <c r="K21" s="145"/>
      <c r="L21" s="146"/>
      <c r="M21" s="146"/>
      <c r="N21" s="146"/>
      <c r="O21" s="146"/>
      <c r="P21" s="146"/>
      <c r="Q21" s="150"/>
      <c r="R21" s="150"/>
      <c r="S21" s="150"/>
      <c r="T21" s="150"/>
    </row>
    <row r="22" spans="2:40" s="27" customFormat="1" ht="15">
      <c r="B22" s="313" t="s">
        <v>240</v>
      </c>
      <c r="C22" s="314">
        <v>0.77859999999999996</v>
      </c>
      <c r="D22" s="314">
        <v>0.78973667042898232</v>
      </c>
      <c r="E22" s="314">
        <v>0.84197082908586873</v>
      </c>
      <c r="F22" s="314">
        <v>0.84860315036576595</v>
      </c>
      <c r="G22" s="314">
        <f>SUM('RESUMEN ENERO-JUNIO'!D13)</f>
        <v>0.87058173855289656</v>
      </c>
      <c r="H22" s="315">
        <f>G22-C22</f>
        <v>9.1981738552896597E-2</v>
      </c>
      <c r="I22" s="315">
        <f>G22-D22</f>
        <v>8.0845068123914232E-2</v>
      </c>
      <c r="J22" s="315">
        <f>G22-E22</f>
        <v>2.8610909467027823E-2</v>
      </c>
      <c r="K22" s="315">
        <f>G22-F22</f>
        <v>2.197858818713061E-2</v>
      </c>
      <c r="L22" s="316">
        <f>SUM(L10:L21)</f>
        <v>1843777</v>
      </c>
      <c r="M22" s="316">
        <f>SUM(M10:M21)</f>
        <v>1978206</v>
      </c>
      <c r="N22" s="316">
        <f t="shared" ref="N22:O22" si="8">SUM(N10:N21)</f>
        <v>2105937</v>
      </c>
      <c r="O22" s="316">
        <f t="shared" si="8"/>
        <v>2231793</v>
      </c>
      <c r="P22" s="316">
        <f>SUM(P10:P21)</f>
        <v>2376299</v>
      </c>
      <c r="Q22" s="317">
        <f>(P22/L22)-100%</f>
        <v>0.28882126200728186</v>
      </c>
      <c r="R22" s="317">
        <f>(P22/M22)-100%</f>
        <v>0.20123940580505773</v>
      </c>
      <c r="S22" s="317">
        <f>(P22/N22)-100%</f>
        <v>0.12838085849671677</v>
      </c>
      <c r="T22" s="317">
        <f>(P22/O22)-100%</f>
        <v>6.4748836473633498E-2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C8:G8"/>
    <mergeCell ref="H8:K8"/>
    <mergeCell ref="L8:P8"/>
    <mergeCell ref="Q8:T8"/>
  </mergeCells>
  <phoneticPr fontId="6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workbookViewId="0">
      <selection activeCell="R6" sqref="R6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76"/>
      <c r="E4" s="177" t="s">
        <v>315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</row>
    <row r="5" spans="2:18" ht="18.75">
      <c r="B5" s="24"/>
      <c r="C5" s="5"/>
      <c r="D5" s="25"/>
      <c r="E5" s="25"/>
      <c r="F5" s="460" t="s">
        <v>376</v>
      </c>
      <c r="G5" s="460"/>
      <c r="H5" s="178"/>
      <c r="I5" s="25"/>
      <c r="J5" s="25"/>
      <c r="K5" s="25"/>
      <c r="L5" s="25"/>
      <c r="M5" s="25"/>
      <c r="N5" s="25"/>
      <c r="O5" s="25"/>
      <c r="P5" s="25"/>
      <c r="Q5" s="25"/>
      <c r="R5" s="166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56" t="s">
        <v>61</v>
      </c>
      <c r="C8" s="457" t="s">
        <v>314</v>
      </c>
      <c r="D8" s="458"/>
      <c r="E8" s="458"/>
      <c r="F8" s="458"/>
      <c r="G8" s="459"/>
      <c r="H8" s="457" t="s">
        <v>164</v>
      </c>
      <c r="I8" s="458"/>
      <c r="J8" s="458"/>
      <c r="K8" s="459"/>
      <c r="R8" s="26"/>
    </row>
    <row r="9" spans="2:18" s="23" customFormat="1" ht="15">
      <c r="B9" s="456"/>
      <c r="C9" s="417">
        <v>2011</v>
      </c>
      <c r="D9" s="319">
        <v>2012</v>
      </c>
      <c r="E9" s="417">
        <v>2013</v>
      </c>
      <c r="F9" s="319">
        <v>2014</v>
      </c>
      <c r="G9" s="417">
        <v>2015</v>
      </c>
      <c r="H9" s="422" t="s">
        <v>371</v>
      </c>
      <c r="I9" s="422" t="s">
        <v>372</v>
      </c>
      <c r="J9" s="422" t="s">
        <v>373</v>
      </c>
      <c r="K9" s="422" t="s">
        <v>374</v>
      </c>
      <c r="R9" s="26"/>
    </row>
    <row r="10" spans="2:18" ht="15">
      <c r="B10" s="167" t="s">
        <v>228</v>
      </c>
      <c r="C10" s="43">
        <v>943600</v>
      </c>
      <c r="D10" s="138">
        <v>1022135</v>
      </c>
      <c r="E10" s="138">
        <v>1070536</v>
      </c>
      <c r="F10" s="138">
        <v>1078745</v>
      </c>
      <c r="G10" s="138">
        <v>1134307</v>
      </c>
      <c r="H10" s="174">
        <f t="shared" ref="H10:H15" si="0">(G10/C10)-100%</f>
        <v>0.20210576515472667</v>
      </c>
      <c r="I10" s="174">
        <f t="shared" ref="I10:I15" si="1">(G10/D10)-100%</f>
        <v>0.10974284218816499</v>
      </c>
      <c r="J10" s="174">
        <f t="shared" ref="J10:J15" si="2">(G10/E10)-100%</f>
        <v>5.9569225135819748E-2</v>
      </c>
      <c r="K10" s="174">
        <f t="shared" ref="K10:K15" si="3">(G10/F10)-100%</f>
        <v>5.1506148348312131E-2</v>
      </c>
    </row>
    <row r="11" spans="2:18" ht="15">
      <c r="B11" s="167" t="s">
        <v>229</v>
      </c>
      <c r="C11" s="168">
        <v>918797</v>
      </c>
      <c r="D11" s="168">
        <v>986078</v>
      </c>
      <c r="E11" s="168">
        <v>1014572</v>
      </c>
      <c r="F11" s="173">
        <v>1025828</v>
      </c>
      <c r="G11" s="138">
        <v>1067830</v>
      </c>
      <c r="H11" s="174">
        <f t="shared" si="0"/>
        <v>0.16220449130765546</v>
      </c>
      <c r="I11" s="174">
        <f t="shared" si="1"/>
        <v>8.290622040041451E-2</v>
      </c>
      <c r="J11" s="174">
        <f t="shared" si="2"/>
        <v>5.2493070969827693E-2</v>
      </c>
      <c r="K11" s="174">
        <f t="shared" si="3"/>
        <v>4.0944485820235021E-2</v>
      </c>
    </row>
    <row r="12" spans="2:18" ht="15">
      <c r="B12" s="167" t="s">
        <v>230</v>
      </c>
      <c r="C12" s="168">
        <v>996709</v>
      </c>
      <c r="D12" s="168">
        <v>1024269</v>
      </c>
      <c r="E12" s="168">
        <v>1108163</v>
      </c>
      <c r="F12" s="173">
        <v>1080012</v>
      </c>
      <c r="G12" s="138">
        <v>1115291</v>
      </c>
      <c r="H12" s="174">
        <f t="shared" si="0"/>
        <v>0.11897354192648013</v>
      </c>
      <c r="I12" s="174">
        <f t="shared" si="1"/>
        <v>8.8865327370056146E-2</v>
      </c>
      <c r="J12" s="174">
        <f t="shared" si="2"/>
        <v>6.4322667333234218E-3</v>
      </c>
      <c r="K12" s="174">
        <f t="shared" si="3"/>
        <v>3.266537779209866E-2</v>
      </c>
    </row>
    <row r="13" spans="2:18" ht="15">
      <c r="B13" s="167" t="s">
        <v>231</v>
      </c>
      <c r="C13" s="168">
        <v>924224</v>
      </c>
      <c r="D13" s="168">
        <v>1001231</v>
      </c>
      <c r="E13" s="168">
        <v>1042957</v>
      </c>
      <c r="F13" s="173">
        <v>1047638</v>
      </c>
      <c r="G13" s="138">
        <v>1116982</v>
      </c>
      <c r="H13" s="174">
        <f t="shared" si="0"/>
        <v>0.20856199362924999</v>
      </c>
      <c r="I13" s="174">
        <f t="shared" si="1"/>
        <v>0.11560868570789351</v>
      </c>
      <c r="J13" s="174">
        <f t="shared" si="2"/>
        <v>7.0976080509551176E-2</v>
      </c>
      <c r="K13" s="174">
        <f t="shared" si="3"/>
        <v>6.6190802548208527E-2</v>
      </c>
    </row>
    <row r="14" spans="2:18" ht="15">
      <c r="B14" s="167" t="s">
        <v>232</v>
      </c>
      <c r="C14" s="168">
        <v>808932</v>
      </c>
      <c r="D14" s="168">
        <v>863027</v>
      </c>
      <c r="E14" s="168">
        <v>970720</v>
      </c>
      <c r="F14" s="173">
        <v>1036819</v>
      </c>
      <c r="G14" s="138">
        <v>1116279</v>
      </c>
      <c r="H14" s="174">
        <f t="shared" si="0"/>
        <v>0.37994170090934709</v>
      </c>
      <c r="I14" s="174">
        <f t="shared" si="1"/>
        <v>0.29344620736083571</v>
      </c>
      <c r="J14" s="174">
        <f t="shared" si="2"/>
        <v>0.14994952200428546</v>
      </c>
      <c r="K14" s="174">
        <f t="shared" si="3"/>
        <v>7.6638256050477471E-2</v>
      </c>
    </row>
    <row r="15" spans="2:18" ht="15">
      <c r="B15" s="167" t="s">
        <v>234</v>
      </c>
      <c r="C15" s="168">
        <v>783006</v>
      </c>
      <c r="D15" s="168">
        <v>849816</v>
      </c>
      <c r="E15" s="168">
        <v>923285</v>
      </c>
      <c r="F15" s="173">
        <v>965339</v>
      </c>
      <c r="G15" s="138">
        <v>1059592</v>
      </c>
      <c r="H15" s="174">
        <f t="shared" si="0"/>
        <v>0.35323611824175027</v>
      </c>
      <c r="I15" s="174">
        <f t="shared" si="1"/>
        <v>0.24684872960735027</v>
      </c>
      <c r="J15" s="174">
        <f t="shared" si="2"/>
        <v>0.14763263780956049</v>
      </c>
      <c r="K15" s="174">
        <f t="shared" si="3"/>
        <v>9.763720309652868E-2</v>
      </c>
    </row>
    <row r="16" spans="2:18" ht="15">
      <c r="B16" s="167" t="s">
        <v>233</v>
      </c>
      <c r="C16" s="168"/>
      <c r="D16" s="168"/>
      <c r="E16" s="168"/>
      <c r="F16" s="173"/>
      <c r="G16" s="138"/>
      <c r="H16" s="228"/>
      <c r="I16" s="174"/>
      <c r="J16" s="169"/>
      <c r="K16" s="169"/>
    </row>
    <row r="17" spans="2:39" ht="15">
      <c r="B17" s="167" t="s">
        <v>235</v>
      </c>
      <c r="C17" s="168"/>
      <c r="D17" s="168"/>
      <c r="E17" s="168"/>
      <c r="F17" s="173"/>
      <c r="G17" s="138"/>
      <c r="H17" s="228"/>
      <c r="I17" s="174"/>
      <c r="J17" s="169"/>
      <c r="K17" s="169"/>
    </row>
    <row r="18" spans="2:39" ht="15">
      <c r="B18" s="167" t="s">
        <v>236</v>
      </c>
      <c r="C18" s="170"/>
      <c r="D18" s="171"/>
      <c r="E18" s="170"/>
      <c r="F18" s="170"/>
      <c r="G18" s="138"/>
      <c r="H18" s="175"/>
      <c r="I18" s="170"/>
      <c r="J18" s="172"/>
      <c r="K18" s="172"/>
    </row>
    <row r="19" spans="2:39" ht="15">
      <c r="B19" s="167" t="s">
        <v>237</v>
      </c>
      <c r="C19" s="170"/>
      <c r="D19" s="171"/>
      <c r="E19" s="170"/>
      <c r="F19" s="170"/>
      <c r="G19" s="138"/>
      <c r="H19" s="170"/>
      <c r="I19" s="170"/>
      <c r="J19" s="172"/>
      <c r="K19" s="172"/>
    </row>
    <row r="20" spans="2:39" ht="15">
      <c r="B20" s="167" t="s">
        <v>238</v>
      </c>
      <c r="C20" s="170"/>
      <c r="D20" s="171"/>
      <c r="E20" s="170"/>
      <c r="F20" s="170"/>
      <c r="G20" s="138"/>
      <c r="H20" s="170"/>
      <c r="I20" s="170"/>
      <c r="J20" s="172"/>
      <c r="K20" s="172"/>
    </row>
    <row r="21" spans="2:39" ht="15">
      <c r="B21" s="167" t="s">
        <v>239</v>
      </c>
      <c r="C21" s="170"/>
      <c r="D21" s="171"/>
      <c r="E21" s="170"/>
      <c r="F21" s="170"/>
      <c r="G21" s="138"/>
      <c r="H21" s="170"/>
      <c r="I21" s="170"/>
      <c r="J21" s="172"/>
      <c r="K21" s="172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56" t="s">
        <v>61</v>
      </c>
      <c r="C23" s="461" t="s">
        <v>334</v>
      </c>
      <c r="D23" s="462"/>
      <c r="E23" s="462"/>
      <c r="F23" s="462"/>
      <c r="G23" s="462"/>
      <c r="H23" s="457" t="s">
        <v>164</v>
      </c>
      <c r="I23" s="458"/>
      <c r="J23" s="458"/>
      <c r="K23" s="459"/>
      <c r="AK23" s="18"/>
    </row>
    <row r="24" spans="2:39" ht="18" customHeight="1">
      <c r="B24" s="456"/>
      <c r="C24" s="417">
        <v>2011</v>
      </c>
      <c r="D24" s="319">
        <v>2012</v>
      </c>
      <c r="E24" s="417">
        <v>2013</v>
      </c>
      <c r="F24" s="319">
        <v>2014</v>
      </c>
      <c r="G24" s="417">
        <v>2015</v>
      </c>
      <c r="H24" s="433" t="s">
        <v>371</v>
      </c>
      <c r="I24" s="433" t="s">
        <v>372</v>
      </c>
      <c r="J24" s="433" t="s">
        <v>373</v>
      </c>
      <c r="K24" s="433" t="s">
        <v>374</v>
      </c>
      <c r="AM24" s="18"/>
    </row>
    <row r="25" spans="2:39" ht="15">
      <c r="B25" s="167" t="s">
        <v>126</v>
      </c>
      <c r="C25" s="168">
        <f>SUM(C10:C11)</f>
        <v>1862397</v>
      </c>
      <c r="D25" s="168">
        <f t="shared" ref="D25:F25" si="4">SUM(D10:D11)</f>
        <v>2008213</v>
      </c>
      <c r="E25" s="168">
        <f t="shared" si="4"/>
        <v>2085108</v>
      </c>
      <c r="F25" s="168">
        <f t="shared" si="4"/>
        <v>2104573</v>
      </c>
      <c r="G25" s="168">
        <f>SUM(G10:G11)</f>
        <v>2202137</v>
      </c>
      <c r="H25" s="174">
        <f>(G25/C25)-100%</f>
        <v>0.18242082649402902</v>
      </c>
      <c r="I25" s="174">
        <f>(G25/D25)-100%</f>
        <v>9.656545396329963E-2</v>
      </c>
      <c r="J25" s="169">
        <f>(G25/E25)-100%</f>
        <v>5.6126109534853752E-2</v>
      </c>
      <c r="K25" s="169">
        <f>(G25/F25)-100%</f>
        <v>4.6358097343261573E-2</v>
      </c>
    </row>
    <row r="26" spans="2:39" ht="15">
      <c r="B26" s="167" t="s">
        <v>127</v>
      </c>
      <c r="C26" s="168">
        <f>SUM(C10:C12)</f>
        <v>2859106</v>
      </c>
      <c r="D26" s="168">
        <f t="shared" ref="D26:G26" si="5">SUM(D10:D12)</f>
        <v>3032482</v>
      </c>
      <c r="E26" s="168">
        <f t="shared" si="5"/>
        <v>3193271</v>
      </c>
      <c r="F26" s="168">
        <f t="shared" si="5"/>
        <v>3184585</v>
      </c>
      <c r="G26" s="168">
        <f t="shared" si="5"/>
        <v>3317428</v>
      </c>
      <c r="H26" s="174">
        <f>(G26/C26)-100%</f>
        <v>0.16030255611369437</v>
      </c>
      <c r="I26" s="174">
        <f>(G26/D26)-100%</f>
        <v>9.3964613804797592E-2</v>
      </c>
      <c r="J26" s="169">
        <f>(G26/E26)-100%</f>
        <v>3.8880821577623736E-2</v>
      </c>
      <c r="K26" s="169">
        <f>(G26/F26)-100%</f>
        <v>4.1714383506799235E-2</v>
      </c>
    </row>
    <row r="27" spans="2:39" ht="15">
      <c r="B27" s="167" t="s">
        <v>128</v>
      </c>
      <c r="C27" s="168">
        <f>SUM(C10:C13)</f>
        <v>3783330</v>
      </c>
      <c r="D27" s="168">
        <f t="shared" ref="D27:F27" si="6">SUM(D10:D13)</f>
        <v>4033713</v>
      </c>
      <c r="E27" s="168">
        <f t="shared" si="6"/>
        <v>4236228</v>
      </c>
      <c r="F27" s="168">
        <f t="shared" si="6"/>
        <v>4232223</v>
      </c>
      <c r="G27" s="168">
        <f>SUM(G10:G13)</f>
        <v>4434410</v>
      </c>
      <c r="H27" s="174">
        <f>(G27/C27)-100%</f>
        <v>0.17209178157866223</v>
      </c>
      <c r="I27" s="174">
        <f>(G27/D27)-100%</f>
        <v>9.9337012821685722E-2</v>
      </c>
      <c r="J27" s="169">
        <f>(G27/E27)-100%</f>
        <v>4.6782656646431775E-2</v>
      </c>
      <c r="K27" s="169">
        <f>(G27/F27)-100%</f>
        <v>4.7773238792001349E-2</v>
      </c>
    </row>
    <row r="28" spans="2:39" ht="15">
      <c r="B28" s="167" t="s">
        <v>129</v>
      </c>
      <c r="C28" s="168">
        <f>SUM(C10:C14)</f>
        <v>4592262</v>
      </c>
      <c r="D28" s="168">
        <f t="shared" ref="D28:G28" si="7">SUM(D10:D14)</f>
        <v>4896740</v>
      </c>
      <c r="E28" s="168">
        <f t="shared" si="7"/>
        <v>5206948</v>
      </c>
      <c r="F28" s="168">
        <f t="shared" si="7"/>
        <v>5269042</v>
      </c>
      <c r="G28" s="168">
        <f t="shared" si="7"/>
        <v>5550689</v>
      </c>
      <c r="H28" s="174">
        <f>(G28/C28)-100%</f>
        <v>0.20870477337747717</v>
      </c>
      <c r="I28" s="174">
        <f>(G28/D28)-100%</f>
        <v>0.13354782978062962</v>
      </c>
      <c r="J28" s="169">
        <f>(G28/E28)-100%</f>
        <v>6.6015831154833782E-2</v>
      </c>
      <c r="K28" s="169">
        <f>(G28/F28)-100%</f>
        <v>5.3453170424528684E-2</v>
      </c>
    </row>
    <row r="29" spans="2:39" ht="15">
      <c r="B29" s="167" t="s">
        <v>130</v>
      </c>
      <c r="C29" s="168">
        <f>SUM(C10:C15)</f>
        <v>5375268</v>
      </c>
      <c r="D29" s="168">
        <f t="shared" ref="D29:F29" si="8">SUM(D10:D15)</f>
        <v>5746556</v>
      </c>
      <c r="E29" s="168">
        <f t="shared" si="8"/>
        <v>6130233</v>
      </c>
      <c r="F29" s="168">
        <f t="shared" si="8"/>
        <v>6234381</v>
      </c>
      <c r="G29" s="168">
        <f>SUM(G10:G15)</f>
        <v>6610281</v>
      </c>
      <c r="H29" s="174">
        <f>(G29/C29)-100%</f>
        <v>0.22975840460419827</v>
      </c>
      <c r="I29" s="174">
        <f>(G29/D29)-100%</f>
        <v>0.1503030684813651</v>
      </c>
      <c r="J29" s="169">
        <f>(G29/E29)-100%</f>
        <v>7.8308279636353229E-2</v>
      </c>
      <c r="K29" s="169">
        <f>(G29/F29)-100%</f>
        <v>6.0294678814143632E-2</v>
      </c>
    </row>
    <row r="30" spans="2:39" ht="15">
      <c r="B30" s="167" t="s">
        <v>131</v>
      </c>
      <c r="C30" s="168"/>
      <c r="D30" s="168"/>
      <c r="E30" s="168"/>
      <c r="F30" s="173"/>
      <c r="G30" s="140"/>
      <c r="H30" s="228"/>
      <c r="I30" s="174"/>
      <c r="J30" s="169"/>
      <c r="K30" s="169"/>
    </row>
    <row r="31" spans="2:39" ht="15">
      <c r="B31" s="167" t="s">
        <v>132</v>
      </c>
      <c r="C31" s="168"/>
      <c r="D31" s="168"/>
      <c r="E31" s="168"/>
      <c r="F31" s="173"/>
      <c r="G31" s="140"/>
      <c r="H31" s="228"/>
      <c r="I31" s="174"/>
      <c r="J31" s="169"/>
      <c r="K31" s="169"/>
    </row>
    <row r="32" spans="2:39" ht="15">
      <c r="B32" s="167" t="s">
        <v>133</v>
      </c>
      <c r="C32" s="168"/>
      <c r="D32" s="168"/>
      <c r="E32" s="168"/>
      <c r="F32" s="173"/>
      <c r="G32" s="140"/>
      <c r="H32" s="228"/>
      <c r="I32" s="174"/>
      <c r="J32" s="169"/>
      <c r="K32" s="169"/>
    </row>
    <row r="33" spans="2:11" ht="15">
      <c r="B33" s="167" t="s">
        <v>134</v>
      </c>
      <c r="C33" s="170"/>
      <c r="D33" s="171"/>
      <c r="E33" s="170"/>
      <c r="F33" s="170"/>
      <c r="G33" s="175"/>
      <c r="H33" s="175"/>
      <c r="I33" s="170"/>
      <c r="J33" s="172"/>
      <c r="K33" s="172"/>
    </row>
    <row r="34" spans="2:11" ht="15">
      <c r="B34" s="167" t="s">
        <v>135</v>
      </c>
      <c r="C34" s="170"/>
      <c r="D34" s="171"/>
      <c r="E34" s="170"/>
      <c r="F34" s="170"/>
      <c r="G34" s="170"/>
      <c r="H34" s="170"/>
      <c r="I34" s="170"/>
      <c r="J34" s="172"/>
      <c r="K34" s="172"/>
    </row>
    <row r="35" spans="2:11" ht="15">
      <c r="B35" s="167" t="s">
        <v>136</v>
      </c>
      <c r="C35" s="170"/>
      <c r="D35" s="171"/>
      <c r="E35" s="170"/>
      <c r="F35" s="170"/>
      <c r="G35" s="170"/>
      <c r="H35" s="170"/>
      <c r="I35" s="170"/>
      <c r="J35" s="172"/>
      <c r="K35" s="172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topLeftCell="A10" workbookViewId="0">
      <selection activeCell="M28" sqref="M28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377</v>
      </c>
      <c r="G6" s="30"/>
      <c r="H6" s="30"/>
      <c r="I6" s="30"/>
      <c r="J6" s="30"/>
      <c r="K6" s="30"/>
      <c r="L6" s="30"/>
    </row>
    <row r="10" spans="2:12" ht="12.75" customHeight="1">
      <c r="B10" s="466" t="s">
        <v>61</v>
      </c>
      <c r="C10" s="468" t="s">
        <v>303</v>
      </c>
      <c r="D10" s="465" t="s">
        <v>58</v>
      </c>
      <c r="E10" s="465"/>
      <c r="F10" s="470" t="s">
        <v>305</v>
      </c>
      <c r="G10" s="465" t="s">
        <v>62</v>
      </c>
      <c r="H10" s="465"/>
      <c r="I10" s="465"/>
      <c r="J10" s="465"/>
      <c r="K10" s="465"/>
      <c r="L10" s="468" t="s">
        <v>304</v>
      </c>
    </row>
    <row r="11" spans="2:12">
      <c r="B11" s="467"/>
      <c r="C11" s="469"/>
      <c r="D11" s="320" t="s">
        <v>59</v>
      </c>
      <c r="E11" s="320" t="s">
        <v>60</v>
      </c>
      <c r="F11" s="471"/>
      <c r="G11" s="321" t="s">
        <v>63</v>
      </c>
      <c r="H11" s="321" t="s">
        <v>33</v>
      </c>
      <c r="I11" s="321" t="s">
        <v>64</v>
      </c>
      <c r="J11" s="321" t="s">
        <v>33</v>
      </c>
      <c r="K11" s="321" t="s">
        <v>6</v>
      </c>
      <c r="L11" s="469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52" t="s">
        <v>66</v>
      </c>
      <c r="C13" s="243">
        <v>42020</v>
      </c>
      <c r="D13" s="243">
        <v>1294534</v>
      </c>
      <c r="E13" s="243">
        <v>1134307</v>
      </c>
      <c r="F13" s="229">
        <f t="shared" ref="F13:F18" si="0">E13/D13</f>
        <v>0.87622804808525689</v>
      </c>
      <c r="G13" s="243">
        <v>45956</v>
      </c>
      <c r="H13" s="244">
        <f t="shared" ref="H13:H18" si="1">G13/K13*100%</f>
        <v>0.12326062933836861</v>
      </c>
      <c r="I13" s="242">
        <v>326880</v>
      </c>
      <c r="J13" s="244">
        <f t="shared" ref="J13:J18" si="2">I13/K13*100%</f>
        <v>0.87673937066163143</v>
      </c>
      <c r="K13" s="305">
        <f t="shared" ref="K13:K18" si="3">SUM(I13,G13,)</f>
        <v>372836</v>
      </c>
      <c r="L13" s="245">
        <v>6.42</v>
      </c>
    </row>
    <row r="14" spans="2:12" ht="15">
      <c r="B14" s="152" t="s">
        <v>67</v>
      </c>
      <c r="C14" s="243">
        <v>42115</v>
      </c>
      <c r="D14" s="243">
        <v>1173096</v>
      </c>
      <c r="E14" s="243">
        <v>1067830</v>
      </c>
      <c r="F14" s="229">
        <f t="shared" si="0"/>
        <v>0.91026650845284618</v>
      </c>
      <c r="G14" s="243">
        <v>35202</v>
      </c>
      <c r="H14" s="244">
        <f t="shared" si="1"/>
        <v>9.8361755098733392E-2</v>
      </c>
      <c r="I14" s="243">
        <v>322681</v>
      </c>
      <c r="J14" s="244">
        <f t="shared" si="2"/>
        <v>0.90163824490126665</v>
      </c>
      <c r="K14" s="305">
        <f t="shared" si="3"/>
        <v>357883</v>
      </c>
      <c r="L14" s="245">
        <v>6.33</v>
      </c>
    </row>
    <row r="15" spans="2:12" ht="15">
      <c r="B15" s="152" t="s">
        <v>68</v>
      </c>
      <c r="C15" s="243">
        <v>42154</v>
      </c>
      <c r="D15" s="243">
        <v>1299200</v>
      </c>
      <c r="E15" s="243">
        <v>1115291</v>
      </c>
      <c r="F15" s="229">
        <f t="shared" si="0"/>
        <v>0.85844442733990145</v>
      </c>
      <c r="G15" s="243">
        <v>47349</v>
      </c>
      <c r="H15" s="244">
        <f t="shared" si="1"/>
        <v>0.11840002800651152</v>
      </c>
      <c r="I15" s="243">
        <v>352558</v>
      </c>
      <c r="J15" s="244">
        <f t="shared" si="2"/>
        <v>0.8815999719934885</v>
      </c>
      <c r="K15" s="305">
        <f t="shared" si="3"/>
        <v>399907</v>
      </c>
      <c r="L15" s="245">
        <v>6.08</v>
      </c>
    </row>
    <row r="16" spans="2:12" ht="15">
      <c r="B16" s="152" t="s">
        <v>69</v>
      </c>
      <c r="C16" s="243">
        <v>42212</v>
      </c>
      <c r="D16" s="243">
        <v>1257670</v>
      </c>
      <c r="E16" s="243">
        <v>1116982</v>
      </c>
      <c r="F16" s="229">
        <f t="shared" si="0"/>
        <v>0.88813599751922201</v>
      </c>
      <c r="G16" s="243">
        <v>59055</v>
      </c>
      <c r="H16" s="244">
        <f t="shared" si="1"/>
        <v>0.14863895495903651</v>
      </c>
      <c r="I16" s="243">
        <v>338250</v>
      </c>
      <c r="J16" s="244">
        <f t="shared" si="2"/>
        <v>0.85136104504096344</v>
      </c>
      <c r="K16" s="305">
        <f t="shared" si="3"/>
        <v>397305</v>
      </c>
      <c r="L16" s="245">
        <v>6.18</v>
      </c>
    </row>
    <row r="17" spans="2:12" ht="15">
      <c r="B17" s="152" t="s">
        <v>70</v>
      </c>
      <c r="C17" s="243">
        <v>42232</v>
      </c>
      <c r="D17" s="243">
        <v>1300527</v>
      </c>
      <c r="E17" s="243">
        <v>1116279</v>
      </c>
      <c r="F17" s="229">
        <f t="shared" si="0"/>
        <v>0.85832820079859928</v>
      </c>
      <c r="G17" s="243">
        <v>96401</v>
      </c>
      <c r="H17" s="244">
        <f t="shared" si="1"/>
        <v>0.2181368500369969</v>
      </c>
      <c r="I17" s="243">
        <v>345528</v>
      </c>
      <c r="J17" s="244">
        <f t="shared" si="2"/>
        <v>0.7818631499630031</v>
      </c>
      <c r="K17" s="305">
        <f t="shared" si="3"/>
        <v>441929</v>
      </c>
      <c r="L17" s="245">
        <v>5.5</v>
      </c>
    </row>
    <row r="18" spans="2:12" ht="15">
      <c r="B18" s="152" t="s">
        <v>71</v>
      </c>
      <c r="C18" s="243">
        <v>42568</v>
      </c>
      <c r="D18" s="243">
        <v>1267920</v>
      </c>
      <c r="E18" s="243">
        <v>1059592</v>
      </c>
      <c r="F18" s="229">
        <f t="shared" si="0"/>
        <v>0.83569310366584637</v>
      </c>
      <c r="G18" s="243">
        <v>78566</v>
      </c>
      <c r="H18" s="244">
        <f t="shared" si="1"/>
        <v>0.19330330012621821</v>
      </c>
      <c r="I18" s="243">
        <v>327873</v>
      </c>
      <c r="J18" s="244">
        <f t="shared" si="2"/>
        <v>0.80669669987378179</v>
      </c>
      <c r="K18" s="305">
        <f t="shared" si="3"/>
        <v>406439</v>
      </c>
      <c r="L18" s="245">
        <v>5.9</v>
      </c>
    </row>
    <row r="19" spans="2:12" ht="15">
      <c r="B19" s="152" t="s">
        <v>72</v>
      </c>
      <c r="C19" s="243"/>
      <c r="D19" s="243"/>
      <c r="E19" s="243"/>
      <c r="F19" s="244"/>
      <c r="G19" s="243"/>
      <c r="H19" s="244"/>
      <c r="I19" s="243"/>
      <c r="J19" s="244"/>
      <c r="K19" s="243"/>
      <c r="L19" s="245"/>
    </row>
    <row r="20" spans="2:12" ht="15">
      <c r="B20" s="152" t="s">
        <v>52</v>
      </c>
      <c r="C20" s="243"/>
      <c r="D20" s="243"/>
      <c r="E20" s="243"/>
      <c r="F20" s="244"/>
      <c r="G20" s="243"/>
      <c r="H20" s="244"/>
      <c r="I20" s="243"/>
      <c r="J20" s="244"/>
      <c r="K20" s="243"/>
      <c r="L20" s="245"/>
    </row>
    <row r="21" spans="2:12" ht="15">
      <c r="B21" s="152" t="s">
        <v>53</v>
      </c>
      <c r="C21" s="243"/>
      <c r="D21" s="243"/>
      <c r="E21" s="243"/>
      <c r="F21" s="244"/>
      <c r="G21" s="243"/>
      <c r="H21" s="244"/>
      <c r="I21" s="243"/>
      <c r="J21" s="244"/>
      <c r="K21" s="243"/>
      <c r="L21" s="245"/>
    </row>
    <row r="22" spans="2:12" ht="15">
      <c r="B22" s="152" t="s">
        <v>44</v>
      </c>
      <c r="C22" s="243"/>
      <c r="D22" s="243"/>
      <c r="E22" s="243"/>
      <c r="F22" s="244"/>
      <c r="G22" s="243"/>
      <c r="H22" s="244"/>
      <c r="I22" s="243"/>
      <c r="J22" s="244"/>
      <c r="K22" s="243"/>
      <c r="L22" s="245"/>
    </row>
    <row r="23" spans="2:12" ht="15">
      <c r="B23" s="152" t="s">
        <v>45</v>
      </c>
      <c r="C23" s="243"/>
      <c r="D23" s="243"/>
      <c r="E23" s="243"/>
      <c r="F23" s="244"/>
      <c r="G23" s="243"/>
      <c r="H23" s="244"/>
      <c r="I23" s="243"/>
      <c r="J23" s="244"/>
      <c r="K23" s="243"/>
      <c r="L23" s="245"/>
    </row>
    <row r="24" spans="2:12" ht="15">
      <c r="B24" s="152" t="s">
        <v>51</v>
      </c>
      <c r="C24" s="146"/>
      <c r="D24" s="243"/>
      <c r="E24" s="243"/>
      <c r="F24" s="244"/>
      <c r="G24" s="243"/>
      <c r="H24" s="244"/>
      <c r="I24" s="243"/>
      <c r="J24" s="244"/>
      <c r="K24" s="243"/>
      <c r="L24" s="245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463" t="s">
        <v>125</v>
      </c>
      <c r="C27" s="464"/>
      <c r="D27" s="464"/>
      <c r="E27" s="464"/>
      <c r="F27" s="464"/>
      <c r="G27" s="464"/>
      <c r="H27" s="464"/>
      <c r="I27" s="464"/>
      <c r="J27" s="464"/>
      <c r="K27" s="464"/>
      <c r="L27" s="464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52" t="s">
        <v>126</v>
      </c>
      <c r="C29" s="243">
        <f>SUM(C14)</f>
        <v>42115</v>
      </c>
      <c r="D29" s="243">
        <f>SUM(D13:D14)</f>
        <v>2467630</v>
      </c>
      <c r="E29" s="243">
        <f>SUM(E13:E14)</f>
        <v>2202137</v>
      </c>
      <c r="F29" s="229">
        <f>E29/D29</f>
        <v>0.89240972106839356</v>
      </c>
      <c r="G29" s="243">
        <f>SUM(G13:G14)</f>
        <v>81158</v>
      </c>
      <c r="H29" s="244">
        <f>G29/K29*100%</f>
        <v>0.11106595011214981</v>
      </c>
      <c r="I29" s="243">
        <f>SUM(I13:I14)</f>
        <v>649561</v>
      </c>
      <c r="J29" s="244">
        <f>I29/K29*100%</f>
        <v>0.88893404988785019</v>
      </c>
      <c r="K29" s="305">
        <f>SUM(I29,G29,)</f>
        <v>730719</v>
      </c>
      <c r="L29" s="306">
        <f>AVERAGE(L13:L14)</f>
        <v>6.375</v>
      </c>
    </row>
    <row r="30" spans="2:12" ht="15">
      <c r="B30" s="152" t="s">
        <v>127</v>
      </c>
      <c r="C30" s="243">
        <v>42154</v>
      </c>
      <c r="D30" s="243">
        <f>SUM(D13:D15)</f>
        <v>3766830</v>
      </c>
      <c r="E30" s="243">
        <f>SUM(E13:E15)</f>
        <v>3317428</v>
      </c>
      <c r="F30" s="229">
        <f>E30/D30</f>
        <v>0.88069490791992211</v>
      </c>
      <c r="G30" s="243">
        <f>SUM(G13:G15)</f>
        <v>128507</v>
      </c>
      <c r="H30" s="244">
        <f>G30/K30*100%</f>
        <v>0.11366004319730839</v>
      </c>
      <c r="I30" s="243">
        <f>SUM(I13:I15)</f>
        <v>1002119</v>
      </c>
      <c r="J30" s="244">
        <f>I30/K30*100%</f>
        <v>0.88633995680269162</v>
      </c>
      <c r="K30" s="305">
        <f>SUM(I30,G30,)</f>
        <v>1130626</v>
      </c>
      <c r="L30" s="306">
        <f>AVERAGE(L13:L15)</f>
        <v>6.2766666666666664</v>
      </c>
    </row>
    <row r="31" spans="2:12" ht="15">
      <c r="B31" s="152" t="s">
        <v>128</v>
      </c>
      <c r="C31" s="243">
        <v>42155</v>
      </c>
      <c r="D31" s="243">
        <f>SUM(D13:D16)</f>
        <v>5024500</v>
      </c>
      <c r="E31" s="243">
        <f>SUM(E13:E16)</f>
        <v>4434410</v>
      </c>
      <c r="F31" s="229">
        <f>E31/D31</f>
        <v>0.88255746840481641</v>
      </c>
      <c r="G31" s="243">
        <f>SUM(G13:G16)</f>
        <v>187562</v>
      </c>
      <c r="H31" s="244">
        <f>G31/K31*100%</f>
        <v>0.122755543280423</v>
      </c>
      <c r="I31" s="243">
        <f>SUM(I13:I16)</f>
        <v>1340369</v>
      </c>
      <c r="J31" s="244">
        <f>I31/K31*100%</f>
        <v>0.87724445671957696</v>
      </c>
      <c r="K31" s="305">
        <f>SUM(I31,G31,)</f>
        <v>1527931</v>
      </c>
      <c r="L31" s="306">
        <f>AVERAGE(L13:L16)</f>
        <v>6.2524999999999995</v>
      </c>
    </row>
    <row r="32" spans="2:12" ht="15">
      <c r="B32" s="152" t="s">
        <v>129</v>
      </c>
      <c r="C32" s="243">
        <v>42232</v>
      </c>
      <c r="D32" s="243">
        <f>SUM(D13:D17)</f>
        <v>6325027</v>
      </c>
      <c r="E32" s="243">
        <f>SUM(E13:E17)</f>
        <v>5550689</v>
      </c>
      <c r="F32" s="229">
        <f>E32/D32</f>
        <v>0.87757554236527369</v>
      </c>
      <c r="G32" s="243">
        <f>SUM(G13:G17)</f>
        <v>283963</v>
      </c>
      <c r="H32" s="244">
        <f>G32/K32*100%</f>
        <v>0.14415389926187647</v>
      </c>
      <c r="I32" s="243">
        <f>SUM(I13:I17)</f>
        <v>1685897</v>
      </c>
      <c r="J32" s="244">
        <f>I32/K32*100%</f>
        <v>0.85584610073812351</v>
      </c>
      <c r="K32" s="305">
        <f>SUM(I32,G32,)</f>
        <v>1969860</v>
      </c>
      <c r="L32" s="306">
        <f>AVERAGE(L13:L17)</f>
        <v>6.1019999999999994</v>
      </c>
    </row>
    <row r="33" spans="2:12" ht="15">
      <c r="B33" s="152" t="s">
        <v>130</v>
      </c>
      <c r="C33" s="243">
        <v>42568</v>
      </c>
      <c r="D33" s="243">
        <f>SUM(D13:D18)</f>
        <v>7592947</v>
      </c>
      <c r="E33" s="243">
        <f>SUM(E13:E18)</f>
        <v>6610281</v>
      </c>
      <c r="F33" s="229">
        <f>E33/D33</f>
        <v>0.87058173855289656</v>
      </c>
      <c r="G33" s="243">
        <f>SUM(G13:G18)</f>
        <v>362529</v>
      </c>
      <c r="H33" s="244">
        <f>G33/K33*100%</f>
        <v>0.15256034699337079</v>
      </c>
      <c r="I33" s="243">
        <f>SUM(I13:I18)</f>
        <v>2013770</v>
      </c>
      <c r="J33" s="244">
        <f>I33/K33*100%</f>
        <v>0.84743965300662927</v>
      </c>
      <c r="K33" s="305">
        <f>SUM(I33,G33,)</f>
        <v>2376299</v>
      </c>
      <c r="L33" s="306">
        <f>AVERAGE(L13:L18)</f>
        <v>6.0683333333333325</v>
      </c>
    </row>
    <row r="34" spans="2:12" ht="15">
      <c r="B34" s="152" t="s">
        <v>131</v>
      </c>
      <c r="C34" s="243"/>
      <c r="D34" s="243"/>
      <c r="E34" s="243"/>
      <c r="F34" s="244"/>
      <c r="G34" s="243"/>
      <c r="H34" s="244"/>
      <c r="I34" s="243"/>
      <c r="J34" s="244"/>
      <c r="K34" s="243"/>
      <c r="L34" s="245"/>
    </row>
    <row r="35" spans="2:12" ht="15">
      <c r="B35" s="152" t="s">
        <v>132</v>
      </c>
      <c r="C35" s="243"/>
      <c r="D35" s="243"/>
      <c r="E35" s="243"/>
      <c r="F35" s="244"/>
      <c r="G35" s="243"/>
      <c r="H35" s="244"/>
      <c r="I35" s="243"/>
      <c r="J35" s="244"/>
      <c r="K35" s="243"/>
      <c r="L35" s="245"/>
    </row>
    <row r="36" spans="2:12" ht="15">
      <c r="B36" s="152" t="s">
        <v>133</v>
      </c>
      <c r="C36" s="243"/>
      <c r="D36" s="243"/>
      <c r="E36" s="243"/>
      <c r="F36" s="244"/>
      <c r="G36" s="243"/>
      <c r="H36" s="244"/>
      <c r="I36" s="243"/>
      <c r="J36" s="244"/>
      <c r="K36" s="243"/>
      <c r="L36" s="245"/>
    </row>
    <row r="37" spans="2:12" ht="15">
      <c r="B37" s="152" t="s">
        <v>134</v>
      </c>
      <c r="C37" s="243"/>
      <c r="D37" s="243"/>
      <c r="E37" s="243"/>
      <c r="F37" s="244"/>
      <c r="G37" s="243"/>
      <c r="H37" s="244"/>
      <c r="I37" s="243"/>
      <c r="J37" s="244"/>
      <c r="K37" s="243"/>
      <c r="L37" s="245"/>
    </row>
    <row r="38" spans="2:12" ht="15">
      <c r="B38" s="152" t="s">
        <v>135</v>
      </c>
      <c r="C38" s="243"/>
      <c r="D38" s="243"/>
      <c r="E38" s="243"/>
      <c r="F38" s="244"/>
      <c r="G38" s="243"/>
      <c r="H38" s="244"/>
      <c r="I38" s="243"/>
      <c r="J38" s="244"/>
      <c r="K38" s="243"/>
      <c r="L38" s="245"/>
    </row>
    <row r="39" spans="2:12" ht="15">
      <c r="B39" s="152" t="s">
        <v>136</v>
      </c>
      <c r="C39" s="243"/>
      <c r="D39" s="243"/>
      <c r="E39" s="243"/>
      <c r="F39" s="244"/>
      <c r="G39" s="243"/>
      <c r="H39" s="244"/>
      <c r="I39" s="243"/>
      <c r="J39" s="244"/>
      <c r="K39" s="243"/>
      <c r="L39" s="245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F73"/>
  <sheetViews>
    <sheetView topLeftCell="Q1" zoomScale="93" zoomScaleNormal="93" workbookViewId="0">
      <selection activeCell="AI16" sqref="AI16"/>
    </sheetView>
  </sheetViews>
  <sheetFormatPr baseColWidth="10" defaultRowHeight="12.75"/>
  <cols>
    <col min="1" max="1" width="40.28515625" style="116" customWidth="1"/>
    <col min="2" max="2" width="8" bestFit="1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10.42578125" customWidth="1"/>
  </cols>
  <sheetData>
    <row r="1" spans="1:32" ht="26.25">
      <c r="P1" s="130" t="s">
        <v>313</v>
      </c>
    </row>
    <row r="2" spans="1:32" s="117" customFormat="1" ht="26.25">
      <c r="F2" s="118"/>
      <c r="G2" s="118"/>
      <c r="H2" s="118"/>
      <c r="P2" s="131"/>
    </row>
    <row r="3" spans="1:32" s="119" customFormat="1" ht="26.25">
      <c r="F3" s="120"/>
      <c r="G3" s="120"/>
      <c r="H3" s="120"/>
      <c r="P3" s="130" t="s">
        <v>288</v>
      </c>
    </row>
    <row r="4" spans="1:32" s="117" customFormat="1" ht="26.25">
      <c r="F4" s="118"/>
      <c r="G4" s="118"/>
      <c r="H4" s="118"/>
      <c r="P4" s="132"/>
    </row>
    <row r="5" spans="1:32" s="119" customFormat="1" ht="23.25">
      <c r="E5" s="120"/>
      <c r="F5" s="120"/>
      <c r="G5" s="120"/>
      <c r="H5" s="120"/>
      <c r="I5" s="120"/>
      <c r="P5" s="131" t="s">
        <v>406</v>
      </c>
    </row>
    <row r="6" spans="1:32" s="119" customFormat="1" ht="16.5" customHeight="1">
      <c r="B6" s="438"/>
      <c r="C6" s="438"/>
      <c r="D6" s="438"/>
      <c r="E6" s="438"/>
      <c r="F6" s="438"/>
      <c r="G6" s="438"/>
      <c r="H6" s="437"/>
      <c r="I6" s="437"/>
      <c r="J6" s="437"/>
      <c r="K6" s="437"/>
      <c r="L6" s="437"/>
      <c r="M6" s="437"/>
      <c r="P6" s="126"/>
    </row>
    <row r="7" spans="1:32" ht="13.5" customHeight="1">
      <c r="B7" s="438"/>
      <c r="C7" s="438"/>
      <c r="D7" s="438"/>
      <c r="E7" s="438"/>
      <c r="F7" s="438"/>
      <c r="G7" s="439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11"/>
      <c r="W7" s="111"/>
      <c r="X7" s="111"/>
      <c r="Y7" s="111"/>
      <c r="AA7" s="122"/>
      <c r="AB7" s="122"/>
      <c r="AC7" s="122"/>
      <c r="AD7" s="122"/>
    </row>
    <row r="8" spans="1:32" s="134" customFormat="1" ht="16.5" thickBot="1">
      <c r="A8" s="133"/>
      <c r="B8" s="441" t="s">
        <v>292</v>
      </c>
      <c r="C8" s="441" t="s">
        <v>293</v>
      </c>
      <c r="D8" s="441" t="s">
        <v>294</v>
      </c>
      <c r="E8" s="441" t="s">
        <v>295</v>
      </c>
      <c r="F8" s="441" t="s">
        <v>289</v>
      </c>
      <c r="G8" s="441" t="s">
        <v>290</v>
      </c>
      <c r="H8" s="441" t="s">
        <v>291</v>
      </c>
      <c r="I8" s="441" t="s">
        <v>292</v>
      </c>
      <c r="J8" s="441" t="s">
        <v>293</v>
      </c>
      <c r="K8" s="441" t="s">
        <v>294</v>
      </c>
      <c r="L8" s="441" t="s">
        <v>295</v>
      </c>
      <c r="M8" s="441" t="s">
        <v>289</v>
      </c>
      <c r="N8" s="441" t="s">
        <v>290</v>
      </c>
      <c r="O8" s="441" t="s">
        <v>291</v>
      </c>
      <c r="P8" s="441" t="s">
        <v>292</v>
      </c>
      <c r="Q8" s="441" t="s">
        <v>293</v>
      </c>
      <c r="R8" s="441" t="s">
        <v>294</v>
      </c>
      <c r="S8" s="441" t="s">
        <v>295</v>
      </c>
      <c r="T8" s="441" t="s">
        <v>289</v>
      </c>
      <c r="U8" s="441" t="s">
        <v>290</v>
      </c>
      <c r="V8" s="441" t="s">
        <v>291</v>
      </c>
      <c r="W8" s="441" t="s">
        <v>292</v>
      </c>
      <c r="X8" s="441" t="s">
        <v>293</v>
      </c>
      <c r="Y8" s="441" t="s">
        <v>294</v>
      </c>
      <c r="Z8" s="441" t="s">
        <v>295</v>
      </c>
      <c r="AA8" s="441" t="s">
        <v>289</v>
      </c>
      <c r="AB8" s="441" t="s">
        <v>290</v>
      </c>
      <c r="AC8" s="441" t="s">
        <v>291</v>
      </c>
      <c r="AD8" s="441" t="s">
        <v>292</v>
      </c>
      <c r="AE8" s="441" t="s">
        <v>293</v>
      </c>
      <c r="AF8" s="232"/>
    </row>
    <row r="9" spans="1:32" s="135" customFormat="1" ht="17.25" thickTop="1" thickBot="1">
      <c r="A9" s="233" t="s">
        <v>296</v>
      </c>
      <c r="B9" s="260">
        <v>1</v>
      </c>
      <c r="C9" s="260">
        <v>2</v>
      </c>
      <c r="D9" s="260">
        <v>3</v>
      </c>
      <c r="E9" s="260">
        <v>4</v>
      </c>
      <c r="F9" s="260">
        <v>5</v>
      </c>
      <c r="G9" s="260">
        <v>6</v>
      </c>
      <c r="H9" s="260">
        <v>7</v>
      </c>
      <c r="I9" s="260">
        <v>8</v>
      </c>
      <c r="J9" s="260">
        <v>9</v>
      </c>
      <c r="K9" s="260">
        <v>10</v>
      </c>
      <c r="L9" s="260">
        <v>11</v>
      </c>
      <c r="M9" s="260">
        <v>12</v>
      </c>
      <c r="N9" s="260">
        <v>13</v>
      </c>
      <c r="O9" s="260">
        <v>14</v>
      </c>
      <c r="P9" s="260">
        <v>15</v>
      </c>
      <c r="Q9" s="260">
        <v>16</v>
      </c>
      <c r="R9" s="260">
        <v>17</v>
      </c>
      <c r="S9" s="260">
        <v>18</v>
      </c>
      <c r="T9" s="260">
        <v>19</v>
      </c>
      <c r="U9" s="260">
        <v>20</v>
      </c>
      <c r="V9" s="260">
        <v>21</v>
      </c>
      <c r="W9" s="260">
        <v>22</v>
      </c>
      <c r="X9" s="260">
        <v>23</v>
      </c>
      <c r="Y9" s="260">
        <v>24</v>
      </c>
      <c r="Z9" s="260">
        <v>25</v>
      </c>
      <c r="AA9" s="260">
        <v>26</v>
      </c>
      <c r="AB9" s="260">
        <v>27</v>
      </c>
      <c r="AC9" s="260">
        <v>28</v>
      </c>
      <c r="AD9" s="260">
        <v>29</v>
      </c>
      <c r="AE9" s="260">
        <v>30</v>
      </c>
      <c r="AF9" s="423" t="s">
        <v>65</v>
      </c>
    </row>
    <row r="10" spans="1:32" s="134" customFormat="1" ht="16.5" thickTop="1">
      <c r="A10" s="261" t="s">
        <v>297</v>
      </c>
      <c r="B10" s="322">
        <v>0.74239999999999995</v>
      </c>
      <c r="C10" s="323">
        <v>0.73219999999999996</v>
      </c>
      <c r="D10" s="322">
        <v>0.72750000000000004</v>
      </c>
      <c r="E10" s="323">
        <v>0.75249999999999995</v>
      </c>
      <c r="F10" s="322">
        <v>0.80469999999999997</v>
      </c>
      <c r="G10" s="323">
        <v>0.82079999999999997</v>
      </c>
      <c r="H10" s="322">
        <v>0.83230000000000004</v>
      </c>
      <c r="I10" s="323">
        <v>0.80389999999999995</v>
      </c>
      <c r="J10" s="322">
        <v>0.79220000000000002</v>
      </c>
      <c r="K10" s="323">
        <v>0.78380000000000005</v>
      </c>
      <c r="L10" s="322">
        <v>0.8075</v>
      </c>
      <c r="M10" s="323">
        <v>0.83299999999999996</v>
      </c>
      <c r="N10" s="322">
        <v>0.86750000000000005</v>
      </c>
      <c r="O10" s="323">
        <v>0.87229999999999996</v>
      </c>
      <c r="P10" s="322">
        <v>0.81859999999999999</v>
      </c>
      <c r="Q10" s="323">
        <v>0.81040000000000001</v>
      </c>
      <c r="R10" s="322">
        <v>0.8125</v>
      </c>
      <c r="S10" s="323">
        <v>0.82879999999999998</v>
      </c>
      <c r="T10" s="322">
        <v>0.8599</v>
      </c>
      <c r="U10" s="323">
        <v>0.87539999999999996</v>
      </c>
      <c r="V10" s="322">
        <v>0.8659</v>
      </c>
      <c r="W10" s="323">
        <v>0.84450000000000003</v>
      </c>
      <c r="X10" s="322">
        <v>0.84370000000000001</v>
      </c>
      <c r="Y10" s="323">
        <v>0.83450000000000002</v>
      </c>
      <c r="Z10" s="322">
        <v>0.85699999999999998</v>
      </c>
      <c r="AA10" s="323">
        <v>0.89180000000000004</v>
      </c>
      <c r="AB10" s="322">
        <v>0.91820000000000002</v>
      </c>
      <c r="AC10" s="323">
        <v>0.91149999999999998</v>
      </c>
      <c r="AD10" s="322">
        <v>0.84630000000000005</v>
      </c>
      <c r="AE10" s="322">
        <v>0.83460000000000001</v>
      </c>
      <c r="AF10" s="442">
        <v>0.8357</v>
      </c>
    </row>
    <row r="11" spans="1:32" s="134" customFormat="1" ht="15.75">
      <c r="A11" s="262" t="s">
        <v>298</v>
      </c>
      <c r="B11" s="324">
        <v>0.83899999999999997</v>
      </c>
      <c r="C11" s="325">
        <v>0.82789999999999997</v>
      </c>
      <c r="D11" s="324">
        <v>0.82709999999999995</v>
      </c>
      <c r="E11" s="325">
        <v>0.85060000000000002</v>
      </c>
      <c r="F11" s="324">
        <v>0.87270000000000003</v>
      </c>
      <c r="G11" s="325">
        <v>0.84760000000000002</v>
      </c>
      <c r="H11" s="324">
        <v>0.88480000000000003</v>
      </c>
      <c r="I11" s="325">
        <v>0.88480000000000003</v>
      </c>
      <c r="J11" s="324">
        <v>0.88619999999999999</v>
      </c>
      <c r="K11" s="325">
        <v>0.9042</v>
      </c>
      <c r="L11" s="324">
        <v>0.89749999999999996</v>
      </c>
      <c r="M11" s="325">
        <v>0.89549999999999996</v>
      </c>
      <c r="N11" s="324">
        <v>0.8952</v>
      </c>
      <c r="O11" s="325">
        <v>0.89759999999999995</v>
      </c>
      <c r="P11" s="324">
        <v>0.87229999999999996</v>
      </c>
      <c r="Q11" s="325">
        <v>0.875</v>
      </c>
      <c r="R11" s="324">
        <v>0.87970000000000004</v>
      </c>
      <c r="S11" s="325">
        <v>0.90039999999999998</v>
      </c>
      <c r="T11" s="324">
        <v>0.88890000000000002</v>
      </c>
      <c r="U11" s="325">
        <v>0.89070000000000005</v>
      </c>
      <c r="V11" s="324">
        <v>0.89800000000000002</v>
      </c>
      <c r="W11" s="325">
        <v>0.89749999999999996</v>
      </c>
      <c r="X11" s="324">
        <v>0.91479999999999995</v>
      </c>
      <c r="Y11" s="325">
        <v>0.91610000000000003</v>
      </c>
      <c r="Z11" s="324">
        <v>0.90669999999999995</v>
      </c>
      <c r="AA11" s="325">
        <v>0.93340000000000001</v>
      </c>
      <c r="AB11" s="324">
        <v>0.94769999999999999</v>
      </c>
      <c r="AC11" s="325">
        <v>0.9526</v>
      </c>
      <c r="AD11" s="324">
        <v>0.93</v>
      </c>
      <c r="AE11" s="324">
        <v>0.91910000000000003</v>
      </c>
      <c r="AF11" s="442">
        <f t="shared" ref="AF11:AF15" si="0">AVERAGE(B11:AE11)</f>
        <v>0.89112000000000013</v>
      </c>
    </row>
    <row r="12" spans="1:32" s="134" customFormat="1" ht="15.75">
      <c r="A12" s="263" t="s">
        <v>299</v>
      </c>
      <c r="B12" s="324">
        <v>0.69640000000000002</v>
      </c>
      <c r="C12" s="325">
        <v>0.66269999999999996</v>
      </c>
      <c r="D12" s="324">
        <v>0.64380000000000004</v>
      </c>
      <c r="E12" s="325">
        <v>0.68240000000000001</v>
      </c>
      <c r="F12" s="324">
        <v>0.72499999999999998</v>
      </c>
      <c r="G12" s="325">
        <v>0.74170000000000003</v>
      </c>
      <c r="H12" s="324">
        <v>0.76280000000000003</v>
      </c>
      <c r="I12" s="325">
        <v>0.70599999999999996</v>
      </c>
      <c r="J12" s="324">
        <v>0.71550000000000002</v>
      </c>
      <c r="K12" s="325">
        <v>0.72540000000000004</v>
      </c>
      <c r="L12" s="324">
        <v>0.74960000000000004</v>
      </c>
      <c r="M12" s="325">
        <v>0.81459999999999999</v>
      </c>
      <c r="N12" s="324">
        <v>0.84330000000000005</v>
      </c>
      <c r="O12" s="325">
        <v>0.84009999999999996</v>
      </c>
      <c r="P12" s="324">
        <v>0.76380000000000003</v>
      </c>
      <c r="Q12" s="325">
        <v>0.75849999999999995</v>
      </c>
      <c r="R12" s="324">
        <v>0.74490000000000001</v>
      </c>
      <c r="S12" s="325">
        <v>0.78720000000000001</v>
      </c>
      <c r="T12" s="324">
        <v>0.83430000000000004</v>
      </c>
      <c r="U12" s="325">
        <v>0.83989999999999998</v>
      </c>
      <c r="V12" s="324">
        <v>0.81269999999999998</v>
      </c>
      <c r="W12" s="325">
        <v>0.78010000000000002</v>
      </c>
      <c r="X12" s="324">
        <v>0.77229999999999999</v>
      </c>
      <c r="Y12" s="325">
        <v>0.75819999999999999</v>
      </c>
      <c r="Z12" s="324">
        <v>0.76559999999999995</v>
      </c>
      <c r="AA12" s="325">
        <v>0.85540000000000005</v>
      </c>
      <c r="AB12" s="324">
        <v>0.87739999999999996</v>
      </c>
      <c r="AC12" s="325">
        <v>0.88190000000000002</v>
      </c>
      <c r="AD12" s="324">
        <v>0.78320000000000001</v>
      </c>
      <c r="AE12" s="324">
        <v>0.73760000000000003</v>
      </c>
      <c r="AF12" s="442">
        <f t="shared" si="0"/>
        <v>0.76874333333333345</v>
      </c>
    </row>
    <row r="13" spans="1:32" s="134" customFormat="1" ht="15.75">
      <c r="A13" s="264" t="s">
        <v>300</v>
      </c>
      <c r="B13" s="324">
        <v>0.6038</v>
      </c>
      <c r="C13" s="325">
        <v>0.59760000000000002</v>
      </c>
      <c r="D13" s="324">
        <v>0.58740000000000003</v>
      </c>
      <c r="E13" s="325">
        <v>0.60670000000000002</v>
      </c>
      <c r="F13" s="324">
        <v>0.65800000000000003</v>
      </c>
      <c r="G13" s="325">
        <v>0.69520000000000004</v>
      </c>
      <c r="H13" s="324">
        <v>0.71560000000000001</v>
      </c>
      <c r="I13" s="325">
        <v>0.65210000000000001</v>
      </c>
      <c r="J13" s="324">
        <v>0.64949999999999997</v>
      </c>
      <c r="K13" s="325">
        <v>0.6663</v>
      </c>
      <c r="L13" s="324">
        <v>0.67030000000000001</v>
      </c>
      <c r="M13" s="325">
        <v>0.68240000000000001</v>
      </c>
      <c r="N13" s="324">
        <v>0.70209999999999995</v>
      </c>
      <c r="O13" s="325">
        <v>0.71870000000000001</v>
      </c>
      <c r="P13" s="324">
        <v>0.67520000000000002</v>
      </c>
      <c r="Q13" s="325">
        <v>0.67830000000000001</v>
      </c>
      <c r="R13" s="324">
        <v>0.67949999999999999</v>
      </c>
      <c r="S13" s="325">
        <v>0.69399999999999995</v>
      </c>
      <c r="T13" s="324">
        <v>0.69279999999999997</v>
      </c>
      <c r="U13" s="325">
        <v>0.69689999999999996</v>
      </c>
      <c r="V13" s="324">
        <v>0.67549999999999999</v>
      </c>
      <c r="W13" s="325">
        <v>0.66410000000000002</v>
      </c>
      <c r="X13" s="324">
        <v>0.64200000000000002</v>
      </c>
      <c r="Y13" s="325">
        <v>0.64219999999999999</v>
      </c>
      <c r="Z13" s="324">
        <v>0.64859999999999995</v>
      </c>
      <c r="AA13" s="325">
        <v>0.6946</v>
      </c>
      <c r="AB13" s="324">
        <v>0.74319999999999997</v>
      </c>
      <c r="AC13" s="325">
        <v>0.75270000000000004</v>
      </c>
      <c r="AD13" s="324">
        <v>0.67610000000000003</v>
      </c>
      <c r="AE13" s="324">
        <v>0.64970000000000006</v>
      </c>
      <c r="AF13" s="442">
        <f t="shared" si="0"/>
        <v>0.67037000000000013</v>
      </c>
    </row>
    <row r="14" spans="1:32" s="134" customFormat="1" ht="15.75">
      <c r="A14" s="265" t="s">
        <v>301</v>
      </c>
      <c r="B14" s="324">
        <v>0.76539999999999997</v>
      </c>
      <c r="C14" s="325">
        <v>0.75439999999999996</v>
      </c>
      <c r="D14" s="324">
        <v>0.75080000000000002</v>
      </c>
      <c r="E14" s="325">
        <v>0.77669999999999995</v>
      </c>
      <c r="F14" s="324">
        <v>0.82920000000000005</v>
      </c>
      <c r="G14" s="325">
        <v>0.84189999999999998</v>
      </c>
      <c r="H14" s="324">
        <v>0.85189999999999999</v>
      </c>
      <c r="I14" s="325">
        <v>0.82940000000000003</v>
      </c>
      <c r="J14" s="324">
        <v>0.81620000000000004</v>
      </c>
      <c r="K14" s="325">
        <v>0.8034</v>
      </c>
      <c r="L14" s="324">
        <v>0.83030000000000004</v>
      </c>
      <c r="M14" s="325">
        <v>0.85660000000000003</v>
      </c>
      <c r="N14" s="324">
        <v>0.89359999999999995</v>
      </c>
      <c r="O14" s="325">
        <v>0.89639999999999997</v>
      </c>
      <c r="P14" s="324">
        <v>0.84109999999999996</v>
      </c>
      <c r="Q14" s="325">
        <v>0.83179999999999998</v>
      </c>
      <c r="R14" s="324">
        <v>0.83399999999999996</v>
      </c>
      <c r="S14" s="325">
        <v>0.8508</v>
      </c>
      <c r="T14" s="324">
        <v>0.88660000000000005</v>
      </c>
      <c r="U14" s="325">
        <v>0.90410000000000001</v>
      </c>
      <c r="V14" s="324">
        <v>0.89659999999999995</v>
      </c>
      <c r="W14" s="325">
        <v>0.87339999999999995</v>
      </c>
      <c r="X14" s="324">
        <v>0.87709999999999999</v>
      </c>
      <c r="Y14" s="325">
        <v>0.86660000000000004</v>
      </c>
      <c r="Z14" s="324">
        <v>0.89070000000000005</v>
      </c>
      <c r="AA14" s="325">
        <v>0.92469999999999997</v>
      </c>
      <c r="AB14" s="324">
        <v>0.9476</v>
      </c>
      <c r="AC14" s="325">
        <v>0.93810000000000004</v>
      </c>
      <c r="AD14" s="324">
        <v>0.8448</v>
      </c>
      <c r="AE14" s="324">
        <v>0.86570000000000003</v>
      </c>
      <c r="AF14" s="442">
        <v>0.85960000000000003</v>
      </c>
    </row>
    <row r="15" spans="1:32" s="134" customFormat="1" ht="15.75">
      <c r="A15" s="266" t="s">
        <v>302</v>
      </c>
      <c r="B15" s="324">
        <v>0.55149999999999999</v>
      </c>
      <c r="C15" s="325">
        <v>0.53390000000000004</v>
      </c>
      <c r="D15" s="324">
        <v>0.51339999999999997</v>
      </c>
      <c r="E15" s="325">
        <v>0.51839999999999997</v>
      </c>
      <c r="F15" s="324">
        <v>0.57140000000000002</v>
      </c>
      <c r="G15" s="325">
        <v>0.61609999999999998</v>
      </c>
      <c r="H15" s="324">
        <v>0.61639999999999995</v>
      </c>
      <c r="I15" s="325">
        <v>0.53010000000000002</v>
      </c>
      <c r="J15" s="324">
        <v>0.50239999999999996</v>
      </c>
      <c r="K15" s="325">
        <v>0.50019999999999998</v>
      </c>
      <c r="L15" s="324">
        <v>0.52039999999999997</v>
      </c>
      <c r="M15" s="325">
        <v>0.58979999999999999</v>
      </c>
      <c r="N15" s="324">
        <v>0.65</v>
      </c>
      <c r="O15" s="325">
        <v>0.63419999999999999</v>
      </c>
      <c r="P15" s="324">
        <v>0.55179999999999996</v>
      </c>
      <c r="Q15" s="325">
        <v>0.5272</v>
      </c>
      <c r="R15" s="324">
        <v>0.52200000000000002</v>
      </c>
      <c r="S15" s="325">
        <v>0.60140000000000005</v>
      </c>
      <c r="T15" s="324">
        <v>0.57830000000000004</v>
      </c>
      <c r="U15" s="325">
        <v>0.60450000000000004</v>
      </c>
      <c r="V15" s="324">
        <v>0.58679999999999999</v>
      </c>
      <c r="W15" s="325">
        <v>0.53639999999999999</v>
      </c>
      <c r="X15" s="324">
        <v>0.53269999999999995</v>
      </c>
      <c r="Y15" s="325">
        <v>0.54020000000000001</v>
      </c>
      <c r="Z15" s="324">
        <v>0.5514</v>
      </c>
      <c r="AA15" s="325">
        <v>0.59899999999999998</v>
      </c>
      <c r="AB15" s="324">
        <v>0.64529999999999998</v>
      </c>
      <c r="AC15" s="325">
        <v>0.64200000000000002</v>
      </c>
      <c r="AD15" s="324">
        <v>0.57399999999999995</v>
      </c>
      <c r="AE15" s="324">
        <v>0.52090000000000003</v>
      </c>
      <c r="AF15" s="440">
        <f t="shared" si="0"/>
        <v>0.56540333333333348</v>
      </c>
    </row>
    <row r="16" spans="1:32" s="124" customFormat="1" ht="14.85" customHeight="1">
      <c r="A16" s="123"/>
      <c r="B16" s="416"/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</row>
    <row r="17" spans="3:24" ht="14.85" customHeight="1">
      <c r="C17" s="112"/>
      <c r="G17" s="112"/>
      <c r="X17" s="113"/>
    </row>
    <row r="18" spans="3:24" ht="14.25">
      <c r="C18" s="112"/>
    </row>
    <row r="40" spans="1:1" s="1" customFormat="1">
      <c r="A40" s="125"/>
    </row>
    <row r="41" spans="1:1" s="1" customFormat="1">
      <c r="A41" s="125"/>
    </row>
    <row r="42" spans="1:1" s="1" customFormat="1">
      <c r="A42" s="125"/>
    </row>
    <row r="43" spans="1:1" s="1" customFormat="1">
      <c r="A43" s="125"/>
    </row>
    <row r="44" spans="1:1" s="1" customFormat="1">
      <c r="A44" s="125"/>
    </row>
    <row r="45" spans="1:1" s="1" customFormat="1">
      <c r="A45" s="125"/>
    </row>
    <row r="46" spans="1:1" s="1" customFormat="1">
      <c r="A46" s="125"/>
    </row>
    <row r="47" spans="1:1" s="1" customFormat="1">
      <c r="A47" s="125"/>
    </row>
    <row r="48" spans="1:1" s="1" customFormat="1">
      <c r="A48" s="125"/>
    </row>
    <row r="49" spans="1:1" s="1" customFormat="1">
      <c r="A49" s="125"/>
    </row>
    <row r="50" spans="1:1" s="1" customFormat="1">
      <c r="A50" s="125"/>
    </row>
    <row r="51" spans="1:1" s="1" customFormat="1">
      <c r="A51" s="125"/>
    </row>
    <row r="52" spans="1:1" s="1" customFormat="1">
      <c r="A52" s="125"/>
    </row>
    <row r="53" spans="1:1" s="1" customFormat="1">
      <c r="A53" s="125"/>
    </row>
    <row r="54" spans="1:1" s="1" customFormat="1">
      <c r="A54" s="125"/>
    </row>
    <row r="55" spans="1:1" s="1" customFormat="1">
      <c r="A55" s="125"/>
    </row>
    <row r="56" spans="1:1" s="1" customFormat="1">
      <c r="A56" s="125"/>
    </row>
    <row r="57" spans="1:1" s="1" customFormat="1">
      <c r="A57" s="125"/>
    </row>
    <row r="58" spans="1:1" s="1" customFormat="1">
      <c r="A58" s="125"/>
    </row>
    <row r="59" spans="1:1" s="1" customFormat="1">
      <c r="A59" s="125"/>
    </row>
    <row r="60" spans="1:1" s="1" customFormat="1">
      <c r="A60" s="125"/>
    </row>
    <row r="61" spans="1:1" s="1" customFormat="1">
      <c r="A61" s="125"/>
    </row>
    <row r="62" spans="1:1" s="1" customFormat="1">
      <c r="A62" s="125"/>
    </row>
    <row r="63" spans="1:1" s="1" customFormat="1">
      <c r="A63" s="125"/>
    </row>
    <row r="64" spans="1:1" s="1" customFormat="1">
      <c r="A64" s="125"/>
    </row>
    <row r="65" spans="1:1" s="1" customFormat="1">
      <c r="A65" s="125"/>
    </row>
    <row r="66" spans="1:1" s="1" customFormat="1">
      <c r="A66" s="125"/>
    </row>
    <row r="67" spans="1:1" s="1" customFormat="1">
      <c r="A67" s="125"/>
    </row>
    <row r="68" spans="1:1" s="1" customFormat="1">
      <c r="A68" s="125"/>
    </row>
    <row r="69" spans="1:1" s="1" customFormat="1">
      <c r="A69" s="125"/>
    </row>
    <row r="70" spans="1:1" s="1" customFormat="1">
      <c r="A70" s="125"/>
    </row>
    <row r="71" spans="1:1" s="1" customFormat="1">
      <c r="A71" s="125"/>
    </row>
    <row r="72" spans="1:1" s="1" customFormat="1">
      <c r="A72" s="125"/>
    </row>
    <row r="73" spans="1:1" s="1" customFormat="1">
      <c r="A73" s="125"/>
    </row>
  </sheetData>
  <phoneticPr fontId="0" type="noConversion"/>
  <pageMargins left="0.31496062992125984" right="0.55118110236220474" top="0" bottom="0.55118110236220474" header="0" footer="0.6692913385826772"/>
  <pageSetup scale="41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topLeftCell="A23" workbookViewId="0">
      <selection activeCell="O4" sqref="O4"/>
    </sheetView>
  </sheetViews>
  <sheetFormatPr baseColWidth="10" defaultRowHeight="15.75"/>
  <cols>
    <col min="1" max="1" width="3.28515625" style="133" customWidth="1"/>
    <col min="2" max="2" width="33.42578125" style="133" customWidth="1"/>
    <col min="3" max="9" width="11.7109375" style="133" customWidth="1"/>
    <col min="10" max="10" width="10.85546875" style="133" customWidth="1"/>
    <col min="11" max="11" width="8.42578125" style="334" customWidth="1"/>
    <col min="12" max="12" width="8.42578125" style="133" customWidth="1"/>
    <col min="13" max="13" width="8.28515625" style="133" customWidth="1"/>
    <col min="14" max="14" width="8.85546875" style="133" customWidth="1"/>
    <col min="15" max="15" width="14.7109375" style="326" customWidth="1"/>
    <col min="16" max="16" width="11.7109375" style="133" customWidth="1"/>
    <col min="17" max="18" width="15.7109375" style="133" customWidth="1"/>
    <col min="19" max="16384" width="11.42578125" style="133"/>
  </cols>
  <sheetData>
    <row r="1" spans="2:236" s="326" customFormat="1" ht="26.25">
      <c r="G1" s="129"/>
      <c r="H1" s="129"/>
      <c r="I1" s="130" t="s">
        <v>339</v>
      </c>
      <c r="K1" s="327"/>
    </row>
    <row r="2" spans="2:236" s="326" customFormat="1" ht="23.25">
      <c r="G2" s="129"/>
      <c r="H2" s="129"/>
      <c r="I2" s="131" t="s">
        <v>340</v>
      </c>
      <c r="K2" s="327"/>
    </row>
    <row r="3" spans="2:236" s="326" customFormat="1" ht="26.25">
      <c r="G3" s="129"/>
      <c r="H3" s="129"/>
      <c r="I3" s="130" t="s">
        <v>341</v>
      </c>
      <c r="K3" s="327"/>
    </row>
    <row r="4" spans="2:236" s="129" customFormat="1" ht="23.25">
      <c r="I4" s="132"/>
      <c r="K4" s="328"/>
    </row>
    <row r="5" spans="2:236" s="326" customFormat="1" ht="23.25">
      <c r="G5" s="129"/>
      <c r="H5" s="129"/>
      <c r="I5" s="131" t="s">
        <v>378</v>
      </c>
      <c r="K5" s="327"/>
      <c r="IB5" s="327"/>
    </row>
    <row r="6" spans="2:236" s="326" customFormat="1" ht="7.5" customHeight="1">
      <c r="G6" s="129"/>
      <c r="H6" s="129"/>
      <c r="J6" s="129"/>
      <c r="K6" s="327"/>
    </row>
    <row r="7" spans="2:236" s="326" customFormat="1" ht="12.75" customHeight="1">
      <c r="G7" s="129"/>
      <c r="H7" s="129"/>
      <c r="I7" s="129"/>
      <c r="K7" s="327"/>
      <c r="L7" s="329"/>
      <c r="M7" s="330"/>
    </row>
    <row r="8" spans="2:236" ht="6.75" customHeight="1">
      <c r="E8" s="331"/>
      <c r="G8" s="332"/>
      <c r="H8" s="333"/>
      <c r="L8" s="335"/>
      <c r="M8" s="336"/>
    </row>
    <row r="9" spans="2:236" s="339" customFormat="1">
      <c r="B9" s="337" t="s">
        <v>61</v>
      </c>
      <c r="C9" s="337" t="s">
        <v>228</v>
      </c>
      <c r="D9" s="337" t="s">
        <v>229</v>
      </c>
      <c r="E9" s="337" t="s">
        <v>230</v>
      </c>
      <c r="F9" s="337" t="s">
        <v>231</v>
      </c>
      <c r="G9" s="337" t="s">
        <v>232</v>
      </c>
      <c r="H9" s="337" t="s">
        <v>234</v>
      </c>
      <c r="I9" s="337" t="s">
        <v>233</v>
      </c>
      <c r="J9" s="337" t="s">
        <v>235</v>
      </c>
      <c r="K9" s="337" t="s">
        <v>342</v>
      </c>
      <c r="L9" s="337" t="s">
        <v>237</v>
      </c>
      <c r="M9" s="337" t="s">
        <v>238</v>
      </c>
      <c r="N9" s="337" t="s">
        <v>239</v>
      </c>
      <c r="O9" s="338" t="s">
        <v>343</v>
      </c>
    </row>
    <row r="10" spans="2:236" s="344" customFormat="1" ht="7.5" customHeight="1">
      <c r="B10" s="340"/>
      <c r="C10" s="341"/>
      <c r="D10" s="341"/>
      <c r="E10" s="341"/>
      <c r="F10" s="341"/>
      <c r="G10" s="341"/>
      <c r="H10" s="341"/>
      <c r="I10" s="341"/>
      <c r="J10" s="341"/>
      <c r="K10" s="342"/>
      <c r="L10" s="341"/>
      <c r="M10" s="341"/>
      <c r="N10" s="341"/>
      <c r="O10" s="343"/>
    </row>
    <row r="11" spans="2:236" ht="20.100000000000001" customHeight="1">
      <c r="B11" s="345" t="s">
        <v>297</v>
      </c>
      <c r="C11" s="346">
        <v>0.87617096774193526</v>
      </c>
      <c r="D11" s="346">
        <v>0.91029285714285713</v>
      </c>
      <c r="E11" s="346">
        <v>0.85837741935483891</v>
      </c>
      <c r="F11" s="346">
        <v>0.8881133333333332</v>
      </c>
      <c r="G11" s="347">
        <v>0.85834193548387083</v>
      </c>
      <c r="H11" s="347">
        <v>0.8357</v>
      </c>
      <c r="I11" s="347"/>
      <c r="J11" s="347"/>
      <c r="K11" s="347"/>
      <c r="L11" s="347"/>
      <c r="M11" s="346"/>
      <c r="N11" s="346"/>
      <c r="O11" s="346">
        <f>SUM('RESUMEN ENERO-JUNIO'!D13)</f>
        <v>0.87058173855289656</v>
      </c>
      <c r="P11" s="348"/>
      <c r="Q11" s="349"/>
    </row>
    <row r="12" spans="2:236" ht="20.100000000000001" customHeight="1">
      <c r="B12" s="350" t="s">
        <v>298</v>
      </c>
      <c r="C12" s="351">
        <v>0.92295483870967743</v>
      </c>
      <c r="D12" s="351">
        <v>0.94016785714285711</v>
      </c>
      <c r="E12" s="351">
        <v>0.91087419354838717</v>
      </c>
      <c r="F12" s="351">
        <v>0.92940000000000011</v>
      </c>
      <c r="G12" s="352">
        <v>0.91485161290322581</v>
      </c>
      <c r="H12" s="352">
        <v>0.89112000000000013</v>
      </c>
      <c r="I12" s="352"/>
      <c r="J12" s="352"/>
      <c r="K12" s="352"/>
      <c r="L12" s="352"/>
      <c r="M12" s="351"/>
      <c r="N12" s="351"/>
      <c r="O12" s="346">
        <f t="shared" ref="O12:O16" si="0">AVERAGE(C12:N12)</f>
        <v>0.91822808371735798</v>
      </c>
      <c r="P12" s="348"/>
      <c r="Q12" s="353"/>
    </row>
    <row r="13" spans="2:236" ht="20.100000000000001" customHeight="1">
      <c r="B13" s="354" t="s">
        <v>299</v>
      </c>
      <c r="C13" s="351">
        <v>0.85156129032258077</v>
      </c>
      <c r="D13" s="351">
        <v>0.87939642857142852</v>
      </c>
      <c r="E13" s="351">
        <v>0.85384838709677424</v>
      </c>
      <c r="F13" s="351">
        <v>0.83790000000000009</v>
      </c>
      <c r="G13" s="352">
        <v>0.80164516129032282</v>
      </c>
      <c r="H13" s="352">
        <v>0.76874333333333345</v>
      </c>
      <c r="I13" s="352"/>
      <c r="J13" s="352"/>
      <c r="K13" s="352"/>
      <c r="L13" s="352"/>
      <c r="M13" s="351"/>
      <c r="N13" s="351"/>
      <c r="O13" s="346">
        <f t="shared" si="0"/>
        <v>0.83218243343574005</v>
      </c>
      <c r="P13" s="348"/>
      <c r="Q13" s="355"/>
    </row>
    <row r="14" spans="2:236" ht="20.100000000000001" customHeight="1">
      <c r="B14" s="356" t="s">
        <v>300</v>
      </c>
      <c r="C14" s="351">
        <v>0.83409677419354844</v>
      </c>
      <c r="D14" s="351">
        <v>0.84513928571428565</v>
      </c>
      <c r="E14" s="351">
        <v>0.8219483870967742</v>
      </c>
      <c r="F14" s="351">
        <v>0.7805700000000001</v>
      </c>
      <c r="G14" s="352">
        <v>0.70996774193548373</v>
      </c>
      <c r="H14" s="352">
        <v>0.67037000000000013</v>
      </c>
      <c r="I14" s="352"/>
      <c r="J14" s="352"/>
      <c r="K14" s="352"/>
      <c r="L14" s="352"/>
      <c r="M14" s="351"/>
      <c r="N14" s="351"/>
      <c r="O14" s="346">
        <f t="shared" si="0"/>
        <v>0.77701536482334876</v>
      </c>
      <c r="P14" s="348"/>
      <c r="Q14" s="357"/>
    </row>
    <row r="15" spans="2:236" s="332" customFormat="1" ht="20.100000000000001" customHeight="1">
      <c r="B15" s="358" t="s">
        <v>301</v>
      </c>
      <c r="C15" s="351">
        <v>0.88253225806451596</v>
      </c>
      <c r="D15" s="351">
        <v>0.91911428571428577</v>
      </c>
      <c r="E15" s="351">
        <v>0.867090322580645</v>
      </c>
      <c r="F15" s="351">
        <v>0.90175666666666687</v>
      </c>
      <c r="G15" s="359">
        <v>0.88078709677419353</v>
      </c>
      <c r="H15" s="352">
        <v>0.85960000000000003</v>
      </c>
      <c r="I15" s="352"/>
      <c r="J15" s="352"/>
      <c r="K15" s="352"/>
      <c r="L15" s="352"/>
      <c r="M15" s="351"/>
      <c r="N15" s="351"/>
      <c r="O15" s="346">
        <v>0.88519999999999999</v>
      </c>
      <c r="P15" s="348"/>
      <c r="Q15" s="360"/>
    </row>
    <row r="16" spans="2:236" s="332" customFormat="1" ht="20.100000000000001" customHeight="1">
      <c r="B16" s="361" t="s">
        <v>344</v>
      </c>
      <c r="C16" s="351">
        <v>0.76198064516129016</v>
      </c>
      <c r="D16" s="351">
        <v>0.79592142857142856</v>
      </c>
      <c r="E16" s="351">
        <v>0.77429677419354848</v>
      </c>
      <c r="F16" s="351">
        <v>0.70289333333333348</v>
      </c>
      <c r="G16" s="352">
        <v>0.62850645161290319</v>
      </c>
      <c r="H16" s="352">
        <v>0.56540333333333348</v>
      </c>
      <c r="I16" s="352"/>
      <c r="J16" s="352"/>
      <c r="K16" s="352"/>
      <c r="L16" s="352"/>
      <c r="M16" s="351"/>
      <c r="N16" s="351"/>
      <c r="O16" s="346">
        <f t="shared" si="0"/>
        <v>0.70483366103430622</v>
      </c>
      <c r="P16" s="348"/>
      <c r="Q16" s="360"/>
    </row>
    <row r="17" spans="2:17">
      <c r="B17" s="362"/>
      <c r="P17" s="363"/>
      <c r="Q17" s="364"/>
    </row>
    <row r="18" spans="2:17">
      <c r="P18" s="363"/>
      <c r="Q18" s="365"/>
    </row>
    <row r="19" spans="2:17">
      <c r="L19" s="334"/>
    </row>
    <row r="20" spans="2:17">
      <c r="L20" s="334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workbookViewId="0">
      <selection activeCell="K33" sqref="K33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1" width="8.85546875" style="7" customWidth="1"/>
    <col min="12" max="12" width="9.140625" style="7" customWidth="1"/>
    <col min="13" max="16384" width="11.42578125" style="7"/>
  </cols>
  <sheetData>
    <row r="1" spans="1:16" ht="31.5">
      <c r="A1" s="38"/>
      <c r="F1" s="234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52" t="s">
        <v>407</v>
      </c>
      <c r="I3" s="41"/>
      <c r="J3" s="41"/>
      <c r="K3" s="41"/>
      <c r="L3" s="41"/>
      <c r="M3" s="41"/>
      <c r="N3" s="41"/>
    </row>
    <row r="5" spans="1:16" ht="15" customHeight="1">
      <c r="B5" s="473" t="s">
        <v>35</v>
      </c>
      <c r="C5" s="472">
        <v>2011</v>
      </c>
      <c r="D5" s="459"/>
      <c r="E5" s="472">
        <v>2012</v>
      </c>
      <c r="F5" s="459"/>
      <c r="G5" s="472">
        <v>2013</v>
      </c>
      <c r="H5" s="459"/>
      <c r="I5" s="472">
        <v>2014</v>
      </c>
      <c r="J5" s="459"/>
      <c r="K5" s="472">
        <v>2015</v>
      </c>
      <c r="L5" s="459"/>
      <c r="M5" s="461" t="s">
        <v>164</v>
      </c>
      <c r="N5" s="461"/>
      <c r="O5" s="461"/>
      <c r="P5" s="461"/>
    </row>
    <row r="6" spans="1:16" ht="15">
      <c r="B6" s="474"/>
      <c r="C6" s="318" t="s">
        <v>54</v>
      </c>
      <c r="D6" s="318" t="s">
        <v>33</v>
      </c>
      <c r="E6" s="318" t="s">
        <v>54</v>
      </c>
      <c r="F6" s="318" t="s">
        <v>33</v>
      </c>
      <c r="G6" s="318" t="s">
        <v>54</v>
      </c>
      <c r="H6" s="318" t="s">
        <v>33</v>
      </c>
      <c r="I6" s="318" t="s">
        <v>54</v>
      </c>
      <c r="J6" s="318" t="s">
        <v>33</v>
      </c>
      <c r="K6" s="318" t="s">
        <v>54</v>
      </c>
      <c r="L6" s="318" t="s">
        <v>33</v>
      </c>
      <c r="M6" s="422" t="s">
        <v>371</v>
      </c>
      <c r="N6" s="422" t="s">
        <v>372</v>
      </c>
      <c r="O6" s="422" t="s">
        <v>373</v>
      </c>
      <c r="P6" s="422" t="s">
        <v>374</v>
      </c>
    </row>
    <row r="7" spans="1:16" ht="15">
      <c r="B7" s="42" t="s">
        <v>6</v>
      </c>
      <c r="C7" s="141">
        <v>286250</v>
      </c>
      <c r="D7" s="230">
        <f>SUM(D8:D9)</f>
        <v>1</v>
      </c>
      <c r="E7" s="141">
        <v>322556</v>
      </c>
      <c r="F7" s="230">
        <f>SUM(F8:F9)</f>
        <v>1</v>
      </c>
      <c r="G7" s="141">
        <v>354034</v>
      </c>
      <c r="H7" s="230">
        <f>SUM(H8:H9)</f>
        <v>1</v>
      </c>
      <c r="I7" s="141">
        <f>SUM('RESUMEN JUNIO'!C25)</f>
        <v>374869</v>
      </c>
      <c r="J7" s="230">
        <f>SUM(J8:J9)</f>
        <v>1</v>
      </c>
      <c r="K7" s="141">
        <f>SUM('RESUMEN JUNIO'!D25)</f>
        <v>406439</v>
      </c>
      <c r="L7" s="230">
        <f>SUM(L8:L9)</f>
        <v>1</v>
      </c>
      <c r="M7" s="169">
        <f>(K7/C7)-100%</f>
        <v>0.41987423580786021</v>
      </c>
      <c r="N7" s="169">
        <f>(K7/E7)-100%</f>
        <v>0.26005716836766335</v>
      </c>
      <c r="O7" s="169">
        <f>(K7/G7)-100%</f>
        <v>0.14802250631295299</v>
      </c>
      <c r="P7" s="169">
        <f>(K7/I7)-100%</f>
        <v>8.421608615276277E-2</v>
      </c>
    </row>
    <row r="8" spans="1:16" ht="15">
      <c r="B8" s="42" t="s">
        <v>7</v>
      </c>
      <c r="C8" s="138">
        <v>59389</v>
      </c>
      <c r="D8" s="230">
        <f>C8/$C$7</f>
        <v>0.20747248908296942</v>
      </c>
      <c r="E8" s="138">
        <v>77802</v>
      </c>
      <c r="F8" s="230">
        <f>E8/$E$7</f>
        <v>0.24120462803358175</v>
      </c>
      <c r="G8" s="138">
        <v>88609</v>
      </c>
      <c r="H8" s="230">
        <f>G8/$G$7</f>
        <v>0.25028387104063454</v>
      </c>
      <c r="I8" s="138">
        <f>SUM('RESUMEN JUNIO'!C26)</f>
        <v>77663</v>
      </c>
      <c r="J8" s="230">
        <f>I8/$I$7</f>
        <v>0.20717370601463445</v>
      </c>
      <c r="K8" s="138">
        <f>SUM('RESUMEN JUNIO'!D26)</f>
        <v>78566</v>
      </c>
      <c r="L8" s="230">
        <f>K8/$K$7</f>
        <v>0.19330330012621821</v>
      </c>
      <c r="M8" s="169">
        <f t="shared" ref="M8:M9" si="0">(K8/C8)-100%</f>
        <v>0.32290491505160879</v>
      </c>
      <c r="N8" s="169">
        <f>(K8/E8)-100%</f>
        <v>9.819798976890004E-3</v>
      </c>
      <c r="O8" s="169">
        <f>(K8/G8)-100%</f>
        <v>-0.11334063131284633</v>
      </c>
      <c r="P8" s="169">
        <f>(K8/I8)-100%</f>
        <v>1.1627158363699541E-2</v>
      </c>
    </row>
    <row r="9" spans="1:16" ht="15">
      <c r="B9" s="42" t="s">
        <v>8</v>
      </c>
      <c r="C9" s="138">
        <v>226861</v>
      </c>
      <c r="D9" s="230">
        <f>C9/$C$7</f>
        <v>0.79252751091703055</v>
      </c>
      <c r="E9" s="138">
        <v>244754</v>
      </c>
      <c r="F9" s="230">
        <f>E9/$E$7</f>
        <v>0.75879537196641822</v>
      </c>
      <c r="G9" s="138">
        <v>265425</v>
      </c>
      <c r="H9" s="230">
        <f>G9/$G$7</f>
        <v>0.74971612895936546</v>
      </c>
      <c r="I9" s="138">
        <f>SUM('RESUMEN JUNIO'!C27)</f>
        <v>297206</v>
      </c>
      <c r="J9" s="230">
        <f>I9/$I$7</f>
        <v>0.79282629398536553</v>
      </c>
      <c r="K9" s="138">
        <f>SUM('RESUMEN JUNIO'!D27)</f>
        <v>327873</v>
      </c>
      <c r="L9" s="230">
        <f>K9/$K$7</f>
        <v>0.80669669987378179</v>
      </c>
      <c r="M9" s="169">
        <f t="shared" si="0"/>
        <v>0.44525943198698759</v>
      </c>
      <c r="N9" s="169">
        <f>(K9/E9)-100%</f>
        <v>0.33960221283411096</v>
      </c>
      <c r="O9" s="169">
        <f>(K9/G9)-100%</f>
        <v>0.23527550155411125</v>
      </c>
      <c r="P9" s="169">
        <f>(K9/I9)-100%</f>
        <v>0.10318432333129213</v>
      </c>
    </row>
    <row r="10" spans="1:16">
      <c r="E10" s="44"/>
    </row>
    <row r="12" spans="1:16">
      <c r="G12" s="44"/>
    </row>
    <row r="27" spans="2:16" ht="19.5" customHeight="1">
      <c r="H27" s="252" t="s">
        <v>408</v>
      </c>
      <c r="N27" s="253"/>
    </row>
    <row r="29" spans="2:16" ht="15" customHeight="1">
      <c r="B29" s="473" t="s">
        <v>35</v>
      </c>
      <c r="C29" s="472">
        <v>2011</v>
      </c>
      <c r="D29" s="459"/>
      <c r="E29" s="472">
        <v>2012</v>
      </c>
      <c r="F29" s="459"/>
      <c r="G29" s="472">
        <v>2013</v>
      </c>
      <c r="H29" s="459"/>
      <c r="I29" s="472">
        <v>2014</v>
      </c>
      <c r="J29" s="459"/>
      <c r="K29" s="472">
        <v>2015</v>
      </c>
      <c r="L29" s="459"/>
      <c r="M29" s="461" t="s">
        <v>164</v>
      </c>
      <c r="N29" s="461"/>
      <c r="O29" s="461"/>
      <c r="P29" s="461"/>
    </row>
    <row r="30" spans="2:16" ht="15">
      <c r="B30" s="474"/>
      <c r="C30" s="318" t="s">
        <v>54</v>
      </c>
      <c r="D30" s="318" t="s">
        <v>33</v>
      </c>
      <c r="E30" s="318" t="s">
        <v>54</v>
      </c>
      <c r="F30" s="318" t="s">
        <v>33</v>
      </c>
      <c r="G30" s="318" t="s">
        <v>54</v>
      </c>
      <c r="H30" s="318" t="s">
        <v>33</v>
      </c>
      <c r="I30" s="318" t="s">
        <v>54</v>
      </c>
      <c r="J30" s="318" t="s">
        <v>33</v>
      </c>
      <c r="K30" s="318" t="s">
        <v>54</v>
      </c>
      <c r="L30" s="318" t="s">
        <v>33</v>
      </c>
      <c r="M30" s="422" t="s">
        <v>371</v>
      </c>
      <c r="N30" s="422" t="s">
        <v>372</v>
      </c>
      <c r="O30" s="422" t="s">
        <v>373</v>
      </c>
      <c r="P30" s="422" t="s">
        <v>374</v>
      </c>
    </row>
    <row r="31" spans="2:16" ht="15">
      <c r="B31" s="42" t="s">
        <v>6</v>
      </c>
      <c r="C31" s="141">
        <v>1843777</v>
      </c>
      <c r="D31" s="230">
        <f>SUM(D32:D33)</f>
        <v>1</v>
      </c>
      <c r="E31" s="141">
        <v>1978206</v>
      </c>
      <c r="F31" s="230">
        <f>SUM(F32:F33)</f>
        <v>1</v>
      </c>
      <c r="G31" s="141">
        <v>2105937</v>
      </c>
      <c r="H31" s="230">
        <f>SUM(H32:H33)</f>
        <v>1</v>
      </c>
      <c r="I31" s="141">
        <f>SUM('RESUMEN ENERO-JUNIO'!C25)</f>
        <v>2231793</v>
      </c>
      <c r="J31" s="230">
        <f>SUM(J32:J33)</f>
        <v>1</v>
      </c>
      <c r="K31" s="141">
        <f>SUM('RESUMEN ENERO-JUNIO'!D25)</f>
        <v>2376299</v>
      </c>
      <c r="L31" s="230">
        <f>SUM(L32:L33)</f>
        <v>1</v>
      </c>
      <c r="M31" s="169">
        <f>(K31/C31)-100%</f>
        <v>0.28882126200728186</v>
      </c>
      <c r="N31" s="169">
        <f>(K31/E31)-100%</f>
        <v>0.20123940580505773</v>
      </c>
      <c r="O31" s="169">
        <f>(K31/G31)-100%</f>
        <v>0.12838085849671677</v>
      </c>
      <c r="P31" s="169">
        <f>(K31/I31)-100%</f>
        <v>6.4748836473633498E-2</v>
      </c>
    </row>
    <row r="32" spans="2:16" ht="15">
      <c r="B32" s="42" t="s">
        <v>7</v>
      </c>
      <c r="C32" s="138">
        <v>269090</v>
      </c>
      <c r="D32" s="230">
        <f>C32/$C$31</f>
        <v>0.14594498141586537</v>
      </c>
      <c r="E32" s="138">
        <v>325507</v>
      </c>
      <c r="F32" s="230">
        <f>E32/$E$31</f>
        <v>0.16454656390689343</v>
      </c>
      <c r="G32" s="138">
        <v>377334</v>
      </c>
      <c r="H32" s="230">
        <f>G32/$G$31</f>
        <v>0.17917630014573085</v>
      </c>
      <c r="I32" s="138">
        <f>SUM('RESUMEN ENERO-JUNIO'!C26)</f>
        <v>364207</v>
      </c>
      <c r="J32" s="230">
        <f>I32/$I$31</f>
        <v>0.16319031379702328</v>
      </c>
      <c r="K32" s="138">
        <f>SUM('RESUMEN ENERO-JUNIO'!D26)</f>
        <v>362529</v>
      </c>
      <c r="L32" s="230">
        <f>K32/$K$31</f>
        <v>0.15256034699337079</v>
      </c>
      <c r="M32" s="169">
        <f>(K32/C32)-100%</f>
        <v>0.34724070013750041</v>
      </c>
      <c r="N32" s="169">
        <f t="shared" ref="N32:N33" si="1">(K32/E32)-100%</f>
        <v>0.1137364173427915</v>
      </c>
      <c r="O32" s="169">
        <f t="shared" ref="O32:O33" si="2">(K32/G32)-100%</f>
        <v>-3.9235796403186529E-2</v>
      </c>
      <c r="P32" s="169">
        <f t="shared" ref="P32:P33" si="3">(K32/I32)-100%</f>
        <v>-4.6072700414874213E-3</v>
      </c>
    </row>
    <row r="33" spans="2:16" ht="15">
      <c r="B33" s="42" t="s">
        <v>8</v>
      </c>
      <c r="C33" s="138">
        <v>1574687</v>
      </c>
      <c r="D33" s="230">
        <f>C33/$C$31</f>
        <v>0.85405501858413468</v>
      </c>
      <c r="E33" s="138">
        <v>1652699</v>
      </c>
      <c r="F33" s="230">
        <f>E33/$E$31</f>
        <v>0.83545343609310663</v>
      </c>
      <c r="G33" s="138">
        <v>1728603</v>
      </c>
      <c r="H33" s="230">
        <f>G33/$G$31</f>
        <v>0.82082369985426917</v>
      </c>
      <c r="I33" s="138">
        <f>SUM('RESUMEN ENERO-JUNIO'!C27)</f>
        <v>1867586</v>
      </c>
      <c r="J33" s="230">
        <f>I33/$I$31</f>
        <v>0.83680968620297669</v>
      </c>
      <c r="K33" s="138">
        <f>SUM('RESUMEN ENERO-JUNIO'!D27)</f>
        <v>2013770</v>
      </c>
      <c r="L33" s="230">
        <f>K33/$K$31</f>
        <v>0.84743965300662927</v>
      </c>
      <c r="M33" s="169">
        <f>(K33/C33)-100%</f>
        <v>0.27883827071665679</v>
      </c>
      <c r="N33" s="169">
        <f t="shared" si="1"/>
        <v>0.21847353934382485</v>
      </c>
      <c r="O33" s="169">
        <f t="shared" si="2"/>
        <v>0.1649696315463991</v>
      </c>
      <c r="P33" s="169">
        <f t="shared" si="3"/>
        <v>7.8274307046636737E-2</v>
      </c>
    </row>
  </sheetData>
  <mergeCells count="14">
    <mergeCell ref="M5:P5"/>
    <mergeCell ref="I5:J5"/>
    <mergeCell ref="C5:D5"/>
    <mergeCell ref="B5:B6"/>
    <mergeCell ref="G5:H5"/>
    <mergeCell ref="E5:F5"/>
    <mergeCell ref="K5:L5"/>
    <mergeCell ref="K29:L29"/>
    <mergeCell ref="M29:P29"/>
    <mergeCell ref="B29:B30"/>
    <mergeCell ref="C29:D29"/>
    <mergeCell ref="E29:F29"/>
    <mergeCell ref="G29:H29"/>
    <mergeCell ref="I29:J29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PORTADA</vt:lpstr>
      <vt:lpstr>RESUMEN JUNIO</vt:lpstr>
      <vt:lpstr>RESUMEN ENERO-JUNIO</vt:lpstr>
      <vt:lpstr>COMPART. OCUP. AFLU. 2011-2015</vt:lpstr>
      <vt:lpstr>COMP.CTOS.NOCHE OCUP. 2011-2015</vt:lpstr>
      <vt:lpstr>ANUAL OCUPACIÓN</vt:lpstr>
      <vt:lpstr>RESUMEN OCUP. DIARIA JUNIO</vt:lpstr>
      <vt:lpstr>RESUMEN OCUP. ANUAL</vt:lpstr>
      <vt:lpstr>PROCEDENCIA</vt:lpstr>
      <vt:lpstr>PROCEDENCIA JUNIO</vt:lpstr>
      <vt:lpstr>PROCEDENCIA ENERO - JUNIO</vt:lpstr>
      <vt:lpstr>REGIONES JUNIO</vt:lpstr>
      <vt:lpstr>REGIONES ANUAL</vt:lpstr>
      <vt:lpstr>GRAFICA REGIONES </vt:lpstr>
      <vt:lpstr>EUROPA JUNIO</vt:lpstr>
      <vt:lpstr>EUROPA ENERO-JUNIO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JUNIO</vt:lpstr>
      <vt:lpstr>COMPARATIVO PAÍSES ENE-JUN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2015-08-25T04:06:59Z</cp:lastPrinted>
  <dcterms:created xsi:type="dcterms:W3CDTF">1999-09-30T00:30:26Z</dcterms:created>
  <dcterms:modified xsi:type="dcterms:W3CDTF">2015-08-26T16:04:24Z</dcterms:modified>
</cp:coreProperties>
</file>