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0875" yWindow="15" windowWidth="9645" windowHeight="7410" tabRatio="889"/>
  </bookViews>
  <sheets>
    <sheet name="PORTADA" sheetId="23" r:id="rId1"/>
    <sheet name="RESUMEN MAYO" sheetId="1" r:id="rId2"/>
    <sheet name="RESUMEN ENERO-MAYO" sheetId="47" r:id="rId3"/>
    <sheet name="COMPART. OCUP. AFLU. 2011-2015" sheetId="27" r:id="rId4"/>
    <sheet name="COMP.CTOS.NOCHE OCUP. 2011-2015" sheetId="46" r:id="rId5"/>
    <sheet name="ANUAL OCUPACIÓN" sheetId="2" r:id="rId6"/>
    <sheet name="RESUMEN OCUP. DIARIA MAYO" sheetId="3" r:id="rId7"/>
    <sheet name="RESUMEN OCUP. ANUAL" sheetId="51" r:id="rId8"/>
    <sheet name="PROCEDENCIA" sheetId="4" r:id="rId9"/>
    <sheet name="PROCEDENCIA MAYO" sheetId="5" r:id="rId10"/>
    <sheet name="PROCEDENCIA ENERO - MAYO" sheetId="48" r:id="rId11"/>
    <sheet name="REGIONES MAYO" sheetId="7" r:id="rId12"/>
    <sheet name="REGIONES ANUAL" sheetId="8" r:id="rId13"/>
    <sheet name="GRAFICA REGIONES " sheetId="9" r:id="rId14"/>
    <sheet name="EUROPA MAYO" sheetId="10" r:id="rId15"/>
    <sheet name="EUROPA ENERO-MAYO" sheetId="49" r:id="rId16"/>
    <sheet name="DESGLOSE EUROPA I" sheetId="11" r:id="rId17"/>
    <sheet name="PRINCIPALES MERCADOS I" sheetId="14" r:id="rId18"/>
    <sheet name="GRAFICA PRINC. MERCADOS" sheetId="41" r:id="rId19"/>
    <sheet name="PRINC. MDOS. PROD.CTOS. NOCH.I" sheetId="25" r:id="rId20"/>
    <sheet name="GRAFICA CTOS. NOCH." sheetId="35" r:id="rId21"/>
    <sheet name="COMPARATIVO PAISES MAYO" sheetId="45" r:id="rId22"/>
    <sheet name="COMPARATIVO PAÍSES ENE-MAY" sheetId="50" r:id="rId23"/>
    <sheet name="CUARTOS POR PLAN" sheetId="17" r:id="rId24"/>
    <sheet name="CUARTOS POR LOCALIDAD" sheetId="18" r:id="rId25"/>
  </sheets>
  <externalReferences>
    <externalReference r:id="rId26"/>
    <externalReference r:id="rId27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P11" i="14"/>
  <c r="Q34" l="1"/>
  <c r="O34"/>
  <c r="E34"/>
  <c r="G34"/>
  <c r="I34"/>
  <c r="K34"/>
  <c r="M34"/>
  <c r="L32" i="2"/>
  <c r="N39" i="25"/>
  <c r="M36"/>
  <c r="J39"/>
  <c r="L39"/>
  <c r="L31"/>
  <c r="L32"/>
  <c r="L33"/>
  <c r="L30"/>
  <c r="L18"/>
  <c r="L19"/>
  <c r="L20"/>
  <c r="L21"/>
  <c r="L22"/>
  <c r="L23"/>
  <c r="L24"/>
  <c r="L25"/>
  <c r="L26"/>
  <c r="L17"/>
  <c r="L12"/>
  <c r="L13"/>
  <c r="L11"/>
  <c r="K36"/>
  <c r="M27" i="14" l="1"/>
  <c r="G28" i="46"/>
  <c r="T14" i="27" l="1"/>
  <c r="K34" i="25" l="1"/>
  <c r="K27"/>
  <c r="K14"/>
  <c r="M12" i="14"/>
  <c r="M13"/>
  <c r="M14"/>
  <c r="M15"/>
  <c r="M16"/>
  <c r="M17"/>
  <c r="M18"/>
  <c r="M19"/>
  <c r="M20"/>
  <c r="M21"/>
  <c r="M22"/>
  <c r="M23"/>
  <c r="M24"/>
  <c r="M25"/>
  <c r="M26"/>
  <c r="M11"/>
  <c r="M28" i="8"/>
  <c r="K28"/>
  <c r="I28"/>
  <c r="G28"/>
  <c r="E28"/>
  <c r="C28"/>
  <c r="O14"/>
  <c r="L14" s="1"/>
  <c r="AG11" i="3"/>
  <c r="AG12"/>
  <c r="AG13"/>
  <c r="AG14"/>
  <c r="AG15"/>
  <c r="AG10"/>
  <c r="I32" i="2"/>
  <c r="G32"/>
  <c r="K32" s="1"/>
  <c r="E32"/>
  <c r="D32"/>
  <c r="K17"/>
  <c r="J17" s="1"/>
  <c r="F17"/>
  <c r="H28" i="46"/>
  <c r="I28"/>
  <c r="J28"/>
  <c r="K28"/>
  <c r="H14"/>
  <c r="I14"/>
  <c r="J14"/>
  <c r="K14"/>
  <c r="Q14" i="27"/>
  <c r="R14"/>
  <c r="S14"/>
  <c r="H14"/>
  <c r="I14"/>
  <c r="J14"/>
  <c r="K14"/>
  <c r="L31" i="2"/>
  <c r="L27" i="25" l="1"/>
  <c r="L14"/>
  <c r="O28" i="8"/>
  <c r="L28" s="1"/>
  <c r="J14"/>
  <c r="F14"/>
  <c r="N14"/>
  <c r="D28"/>
  <c r="H17" i="2"/>
  <c r="H32"/>
  <c r="L34" i="25"/>
  <c r="N28" i="8"/>
  <c r="F28"/>
  <c r="D14"/>
  <c r="H14"/>
  <c r="J32" i="2"/>
  <c r="F32"/>
  <c r="J12" i="27"/>
  <c r="H39" i="25"/>
  <c r="J31"/>
  <c r="J32"/>
  <c r="J33"/>
  <c r="J30"/>
  <c r="J18"/>
  <c r="J19"/>
  <c r="J20"/>
  <c r="J21"/>
  <c r="J22"/>
  <c r="J23"/>
  <c r="J24"/>
  <c r="J25"/>
  <c r="J26"/>
  <c r="J17"/>
  <c r="J12"/>
  <c r="J13"/>
  <c r="J11"/>
  <c r="J34"/>
  <c r="L36" l="1"/>
  <c r="J28" i="8"/>
  <c r="H28"/>
  <c r="P14"/>
  <c r="D31" i="2"/>
  <c r="E31"/>
  <c r="G31"/>
  <c r="I31"/>
  <c r="K31"/>
  <c r="P28" i="8" l="1"/>
  <c r="I34" i="25"/>
  <c r="I27"/>
  <c r="J27"/>
  <c r="I14"/>
  <c r="J14"/>
  <c r="J36" s="1"/>
  <c r="K12" i="14"/>
  <c r="K13"/>
  <c r="K14"/>
  <c r="K15"/>
  <c r="K16"/>
  <c r="K17"/>
  <c r="K18"/>
  <c r="K19"/>
  <c r="K20"/>
  <c r="K21"/>
  <c r="K22"/>
  <c r="K23"/>
  <c r="K24"/>
  <c r="K25"/>
  <c r="K26"/>
  <c r="K27"/>
  <c r="K11"/>
  <c r="M27" i="8"/>
  <c r="K27"/>
  <c r="I27"/>
  <c r="G27"/>
  <c r="E27"/>
  <c r="C27"/>
  <c r="O13"/>
  <c r="N13" s="1"/>
  <c r="F31" i="2"/>
  <c r="H31"/>
  <c r="K16"/>
  <c r="J16" s="1"/>
  <c r="F16"/>
  <c r="G27" i="46"/>
  <c r="J27"/>
  <c r="H27"/>
  <c r="I27"/>
  <c r="K27"/>
  <c r="H13"/>
  <c r="I13"/>
  <c r="J13"/>
  <c r="K13"/>
  <c r="D27"/>
  <c r="E27"/>
  <c r="F27"/>
  <c r="C27"/>
  <c r="H13" i="27"/>
  <c r="I13"/>
  <c r="J13"/>
  <c r="K13"/>
  <c r="Q13"/>
  <c r="R13"/>
  <c r="S13"/>
  <c r="T13"/>
  <c r="O39" i="25"/>
  <c r="O11" i="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0"/>
  <c r="H13" i="8" l="1"/>
  <c r="D13"/>
  <c r="L13"/>
  <c r="O27"/>
  <c r="D27" s="1"/>
  <c r="F13"/>
  <c r="J13"/>
  <c r="P13" s="1"/>
  <c r="H16" i="2"/>
  <c r="J31"/>
  <c r="O37" i="11"/>
  <c r="L30" i="2"/>
  <c r="M26" i="8"/>
  <c r="K26"/>
  <c r="I26"/>
  <c r="G26"/>
  <c r="E26"/>
  <c r="C26"/>
  <c r="O12"/>
  <c r="L12" s="1"/>
  <c r="D26" i="46"/>
  <c r="E26"/>
  <c r="F26"/>
  <c r="G26"/>
  <c r="C26"/>
  <c r="K30" i="2"/>
  <c r="I30"/>
  <c r="G30"/>
  <c r="H30" s="1"/>
  <c r="E30"/>
  <c r="D30"/>
  <c r="F30" s="1"/>
  <c r="K15"/>
  <c r="H15" s="1"/>
  <c r="F15"/>
  <c r="H27" i="8" l="1"/>
  <c r="N27"/>
  <c r="F27"/>
  <c r="P27" s="1"/>
  <c r="L27"/>
  <c r="J27"/>
  <c r="D12"/>
  <c r="H12"/>
  <c r="F12"/>
  <c r="J12"/>
  <c r="N12"/>
  <c r="O26"/>
  <c r="L26" s="1"/>
  <c r="J15" i="2"/>
  <c r="J26" i="8"/>
  <c r="J30" i="2"/>
  <c r="I26" i="46"/>
  <c r="K26"/>
  <c r="H26"/>
  <c r="J26"/>
  <c r="H12"/>
  <c r="I12"/>
  <c r="J12"/>
  <c r="K12"/>
  <c r="Q12" i="27"/>
  <c r="R12"/>
  <c r="S12"/>
  <c r="T12"/>
  <c r="H12"/>
  <c r="I12"/>
  <c r="K12"/>
  <c r="F26" i="8" l="1"/>
  <c r="N26"/>
  <c r="D26"/>
  <c r="P12"/>
  <c r="H26"/>
  <c r="P26" l="1"/>
  <c r="G14" i="25"/>
  <c r="G27"/>
  <c r="G34"/>
  <c r="I12" i="14"/>
  <c r="I13"/>
  <c r="I14"/>
  <c r="I15"/>
  <c r="I16"/>
  <c r="I17"/>
  <c r="I18"/>
  <c r="I19"/>
  <c r="I20"/>
  <c r="I21"/>
  <c r="I22"/>
  <c r="I23"/>
  <c r="I24"/>
  <c r="I25"/>
  <c r="I26"/>
  <c r="I27"/>
  <c r="I11"/>
  <c r="F39" i="25"/>
  <c r="G36" l="1"/>
  <c r="K11" i="46"/>
  <c r="J11"/>
  <c r="I11"/>
  <c r="H11"/>
  <c r="H10"/>
  <c r="D80" i="17" l="1"/>
  <c r="E31" i="45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1" i="10" s="1"/>
  <c r="E53" i="45"/>
  <c r="E54"/>
  <c r="E33" i="10" s="1"/>
  <c r="E55" i="45"/>
  <c r="E56"/>
  <c r="E30"/>
  <c r="E17"/>
  <c r="E18"/>
  <c r="E19"/>
  <c r="E20"/>
  <c r="E21"/>
  <c r="E22"/>
  <c r="E23"/>
  <c r="E24"/>
  <c r="E25"/>
  <c r="E26"/>
  <c r="E16"/>
  <c r="E12"/>
  <c r="E11"/>
  <c r="E10"/>
  <c r="E34" i="25"/>
  <c r="E27"/>
  <c r="E14"/>
  <c r="N36"/>
  <c r="I36"/>
  <c r="C34"/>
  <c r="O33"/>
  <c r="O32"/>
  <c r="O31"/>
  <c r="O30"/>
  <c r="C27"/>
  <c r="O26"/>
  <c r="O25"/>
  <c r="O24"/>
  <c r="O23"/>
  <c r="O22"/>
  <c r="O21"/>
  <c r="O20"/>
  <c r="O19"/>
  <c r="O18"/>
  <c r="O17"/>
  <c r="C14"/>
  <c r="C36" s="1"/>
  <c r="O13"/>
  <c r="O12"/>
  <c r="O11"/>
  <c r="G12" i="14"/>
  <c r="G13"/>
  <c r="G14"/>
  <c r="G15"/>
  <c r="G16"/>
  <c r="G17"/>
  <c r="G18"/>
  <c r="G19"/>
  <c r="G20"/>
  <c r="G21"/>
  <c r="G22"/>
  <c r="G23"/>
  <c r="G24"/>
  <c r="G25"/>
  <c r="G26"/>
  <c r="G27"/>
  <c r="G11"/>
  <c r="O27" i="25" l="1"/>
  <c r="H31"/>
  <c r="H33"/>
  <c r="H18"/>
  <c r="H20"/>
  <c r="H22"/>
  <c r="H24"/>
  <c r="H26"/>
  <c r="H13"/>
  <c r="H11"/>
  <c r="H32"/>
  <c r="H30"/>
  <c r="H19"/>
  <c r="H21"/>
  <c r="H23"/>
  <c r="H25"/>
  <c r="H17"/>
  <c r="H12"/>
  <c r="O34"/>
  <c r="E36"/>
  <c r="F22"/>
  <c r="F18"/>
  <c r="F31"/>
  <c r="F17"/>
  <c r="F23"/>
  <c r="F19"/>
  <c r="F32"/>
  <c r="O14"/>
  <c r="D39"/>
  <c r="D32"/>
  <c r="D30"/>
  <c r="D25"/>
  <c r="D23"/>
  <c r="D21"/>
  <c r="D19"/>
  <c r="D17"/>
  <c r="D12"/>
  <c r="D33"/>
  <c r="D31"/>
  <c r="D26"/>
  <c r="D24"/>
  <c r="D22"/>
  <c r="D20"/>
  <c r="D18"/>
  <c r="D13"/>
  <c r="D11"/>
  <c r="D14" s="1"/>
  <c r="P34" i="14"/>
  <c r="P27"/>
  <c r="Q27" s="1"/>
  <c r="E27"/>
  <c r="P26"/>
  <c r="Q26" s="1"/>
  <c r="E26"/>
  <c r="P25"/>
  <c r="Q25" s="1"/>
  <c r="E25"/>
  <c r="P24"/>
  <c r="Q24" s="1"/>
  <c r="E24"/>
  <c r="P23"/>
  <c r="Q23" s="1"/>
  <c r="E23"/>
  <c r="Q22"/>
  <c r="E22"/>
  <c r="P21"/>
  <c r="Q21" s="1"/>
  <c r="E21"/>
  <c r="P20"/>
  <c r="Q20" s="1"/>
  <c r="E20"/>
  <c r="P19"/>
  <c r="Q19" s="1"/>
  <c r="E19"/>
  <c r="P18"/>
  <c r="Q18" s="1"/>
  <c r="E18"/>
  <c r="P17"/>
  <c r="E17"/>
  <c r="P16"/>
  <c r="E16"/>
  <c r="P15"/>
  <c r="E15"/>
  <c r="P14"/>
  <c r="E14"/>
  <c r="P13"/>
  <c r="Q13" s="1"/>
  <c r="E13"/>
  <c r="P12"/>
  <c r="Q12" s="1"/>
  <c r="E12"/>
  <c r="Q11"/>
  <c r="E11"/>
  <c r="O10" i="8"/>
  <c r="N10"/>
  <c r="L10"/>
  <c r="J10"/>
  <c r="H10"/>
  <c r="F10"/>
  <c r="D10"/>
  <c r="P10" s="1"/>
  <c r="K13" i="2"/>
  <c r="J13" s="1"/>
  <c r="H13"/>
  <c r="F13"/>
  <c r="K10" i="46"/>
  <c r="J10"/>
  <c r="I10"/>
  <c r="K11" i="27"/>
  <c r="J11"/>
  <c r="I11"/>
  <c r="H11"/>
  <c r="L22"/>
  <c r="T10"/>
  <c r="S10"/>
  <c r="R10"/>
  <c r="Q10"/>
  <c r="K10"/>
  <c r="J10"/>
  <c r="I10"/>
  <c r="H10"/>
  <c r="H34" i="25" l="1"/>
  <c r="H27"/>
  <c r="H14"/>
  <c r="Q14" i="14"/>
  <c r="F30" i="25"/>
  <c r="F21"/>
  <c r="F25"/>
  <c r="F13"/>
  <c r="F33"/>
  <c r="F20"/>
  <c r="F24"/>
  <c r="F12"/>
  <c r="F26"/>
  <c r="F11"/>
  <c r="F34"/>
  <c r="Q15" i="14"/>
  <c r="Q16"/>
  <c r="Q17"/>
  <c r="O36" i="25"/>
  <c r="D34"/>
  <c r="D36"/>
  <c r="D27"/>
  <c r="H36" l="1"/>
  <c r="P12"/>
  <c r="P39"/>
  <c r="F14"/>
  <c r="F27"/>
  <c r="F36" s="1"/>
  <c r="P11"/>
  <c r="P22"/>
  <c r="P33"/>
  <c r="P32"/>
  <c r="P23"/>
  <c r="P18"/>
  <c r="P26"/>
  <c r="P25"/>
  <c r="P19"/>
  <c r="P13"/>
  <c r="P20"/>
  <c r="P24"/>
  <c r="P31"/>
  <c r="P21"/>
  <c r="P30"/>
  <c r="P17"/>
  <c r="E37" i="11"/>
  <c r="F12" s="1"/>
  <c r="E35" i="47"/>
  <c r="P14" i="25" l="1"/>
  <c r="P34"/>
  <c r="P27"/>
  <c r="F35" i="11"/>
  <c r="F31"/>
  <c r="F27"/>
  <c r="F23"/>
  <c r="F19"/>
  <c r="F15"/>
  <c r="F11"/>
  <c r="F10"/>
  <c r="F33"/>
  <c r="F29"/>
  <c r="F25"/>
  <c r="F21"/>
  <c r="F17"/>
  <c r="F13"/>
  <c r="F36"/>
  <c r="F34"/>
  <c r="F32"/>
  <c r="F30"/>
  <c r="F28"/>
  <c r="F26"/>
  <c r="F24"/>
  <c r="F22"/>
  <c r="F20"/>
  <c r="F18"/>
  <c r="F16"/>
  <c r="F14"/>
  <c r="Q11" i="27"/>
  <c r="R11"/>
  <c r="S11"/>
  <c r="T11"/>
  <c r="P36" i="25" l="1"/>
  <c r="E29" i="18"/>
  <c r="F27" s="1"/>
  <c r="C29"/>
  <c r="D28" s="1"/>
  <c r="D26"/>
  <c r="D24"/>
  <c r="D22"/>
  <c r="D21"/>
  <c r="D20"/>
  <c r="D19"/>
  <c r="D18"/>
  <c r="D17"/>
  <c r="D16"/>
  <c r="D15"/>
  <c r="D14"/>
  <c r="D13"/>
  <c r="D12"/>
  <c r="D11"/>
  <c r="J66" i="17"/>
  <c r="I66"/>
  <c r="K65" s="1"/>
  <c r="J39"/>
  <c r="I39"/>
  <c r="K38" s="1"/>
  <c r="J9"/>
  <c r="K8"/>
  <c r="I7"/>
  <c r="I9" s="1"/>
  <c r="D23" i="18" l="1"/>
  <c r="D25"/>
  <c r="D27"/>
  <c r="F28"/>
  <c r="F11"/>
  <c r="F12"/>
  <c r="F13"/>
  <c r="F14"/>
  <c r="F15"/>
  <c r="F16"/>
  <c r="F17"/>
  <c r="F18"/>
  <c r="F19"/>
  <c r="F20"/>
  <c r="F21"/>
  <c r="F22"/>
  <c r="F23"/>
  <c r="F24"/>
  <c r="F25"/>
  <c r="F26"/>
  <c r="K31" i="17"/>
  <c r="D29" i="18"/>
  <c r="K35" i="17"/>
  <c r="K64"/>
  <c r="K66" s="1"/>
  <c r="K33"/>
  <c r="K37"/>
  <c r="K32"/>
  <c r="K34"/>
  <c r="K36"/>
  <c r="K7"/>
  <c r="K9" s="1"/>
  <c r="F29" i="18" l="1"/>
  <c r="K39" i="17"/>
  <c r="N37" i="11" l="1"/>
  <c r="M37"/>
  <c r="K37"/>
  <c r="I37"/>
  <c r="G37"/>
  <c r="F37"/>
  <c r="C37"/>
  <c r="G44" i="5"/>
  <c r="G37"/>
  <c r="I31" i="4"/>
  <c r="I32"/>
  <c r="I33"/>
  <c r="H9"/>
  <c r="H8"/>
  <c r="F9"/>
  <c r="F8"/>
  <c r="D9"/>
  <c r="D8"/>
  <c r="L12" i="11" l="1"/>
  <c r="L14"/>
  <c r="L16"/>
  <c r="L18"/>
  <c r="L20"/>
  <c r="L22"/>
  <c r="L24"/>
  <c r="L26"/>
  <c r="L28"/>
  <c r="L30"/>
  <c r="L32"/>
  <c r="L34"/>
  <c r="L36"/>
  <c r="L11"/>
  <c r="L13"/>
  <c r="L15"/>
  <c r="L17"/>
  <c r="L19"/>
  <c r="L21"/>
  <c r="L23"/>
  <c r="L25"/>
  <c r="L27"/>
  <c r="L29"/>
  <c r="L31"/>
  <c r="L33"/>
  <c r="L35"/>
  <c r="L10"/>
  <c r="D7" i="4"/>
  <c r="J12" i="11"/>
  <c r="J14"/>
  <c r="J16"/>
  <c r="J18"/>
  <c r="J20"/>
  <c r="J22"/>
  <c r="J24"/>
  <c r="J26"/>
  <c r="J28"/>
  <c r="J30"/>
  <c r="J32"/>
  <c r="J34"/>
  <c r="J36"/>
  <c r="J11"/>
  <c r="J13"/>
  <c r="J15"/>
  <c r="J17"/>
  <c r="J19"/>
  <c r="J21"/>
  <c r="J23"/>
  <c r="J25"/>
  <c r="J27"/>
  <c r="J29"/>
  <c r="J31"/>
  <c r="J33"/>
  <c r="J35"/>
  <c r="J10"/>
  <c r="H12"/>
  <c r="H18"/>
  <c r="H24"/>
  <c r="H28"/>
  <c r="H34"/>
  <c r="H11"/>
  <c r="H13"/>
  <c r="H15"/>
  <c r="H17"/>
  <c r="H19"/>
  <c r="H21"/>
  <c r="H23"/>
  <c r="H25"/>
  <c r="H27"/>
  <c r="H29"/>
  <c r="H31"/>
  <c r="H33"/>
  <c r="H35"/>
  <c r="H10"/>
  <c r="H14"/>
  <c r="H16"/>
  <c r="H20"/>
  <c r="H22"/>
  <c r="H26"/>
  <c r="H30"/>
  <c r="H32"/>
  <c r="H36"/>
  <c r="F7" i="4"/>
  <c r="H7"/>
  <c r="D12" i="11"/>
  <c r="D14"/>
  <c r="D16"/>
  <c r="D18"/>
  <c r="D20"/>
  <c r="D22"/>
  <c r="D24"/>
  <c r="D26"/>
  <c r="D28"/>
  <c r="D30"/>
  <c r="D32"/>
  <c r="D34"/>
  <c r="D36"/>
  <c r="D11"/>
  <c r="D13"/>
  <c r="D15"/>
  <c r="D17"/>
  <c r="D19"/>
  <c r="D21"/>
  <c r="D23"/>
  <c r="D25"/>
  <c r="D27"/>
  <c r="D29"/>
  <c r="D31"/>
  <c r="D33"/>
  <c r="D35"/>
  <c r="D10"/>
  <c r="P11"/>
  <c r="O12" i="51"/>
  <c r="O13"/>
  <c r="O14"/>
  <c r="O15"/>
  <c r="O16"/>
  <c r="F14" i="2"/>
  <c r="L37" i="11" l="1"/>
  <c r="J37"/>
  <c r="H37"/>
  <c r="P32"/>
  <c r="P36"/>
  <c r="P28"/>
  <c r="P34"/>
  <c r="P30"/>
  <c r="P26"/>
  <c r="P22"/>
  <c r="P18"/>
  <c r="P14"/>
  <c r="P10"/>
  <c r="P33"/>
  <c r="P29"/>
  <c r="P25"/>
  <c r="P21"/>
  <c r="P17"/>
  <c r="P13"/>
  <c r="D37"/>
  <c r="P24"/>
  <c r="P20"/>
  <c r="P16"/>
  <c r="P12"/>
  <c r="P35"/>
  <c r="P31"/>
  <c r="P27"/>
  <c r="P23"/>
  <c r="P19"/>
  <c r="P15"/>
  <c r="L29" i="2"/>
  <c r="C25" i="46"/>
  <c r="P22" i="27"/>
  <c r="Q22" s="1"/>
  <c r="O22"/>
  <c r="N22"/>
  <c r="M22"/>
  <c r="O11" i="8"/>
  <c r="D11" s="1"/>
  <c r="S22" i="27" l="1"/>
  <c r="R22"/>
  <c r="T22"/>
  <c r="P37" i="11"/>
  <c r="L11" i="8"/>
  <c r="F11"/>
  <c r="J11"/>
  <c r="N11"/>
  <c r="H11"/>
  <c r="P11" l="1"/>
  <c r="K14" i="2"/>
  <c r="J14" s="1"/>
  <c r="H14" l="1"/>
  <c r="M25" i="8" l="1"/>
  <c r="K25"/>
  <c r="I25"/>
  <c r="G25"/>
  <c r="E25"/>
  <c r="C25"/>
  <c r="K8" i="4"/>
  <c r="M8" s="1"/>
  <c r="K9"/>
  <c r="M9" s="1"/>
  <c r="K7"/>
  <c r="I9"/>
  <c r="I8"/>
  <c r="I7"/>
  <c r="I29" i="2"/>
  <c r="G29"/>
  <c r="E29"/>
  <c r="D29"/>
  <c r="C29"/>
  <c r="C10" i="4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0" i="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34"/>
  <c r="E35"/>
  <c r="E9"/>
  <c r="C7" i="7"/>
  <c r="E7"/>
  <c r="C8"/>
  <c r="E8"/>
  <c r="C9"/>
  <c r="E9"/>
  <c r="C10"/>
  <c r="E10"/>
  <c r="C11"/>
  <c r="E11"/>
  <c r="C12"/>
  <c r="E12"/>
  <c r="P8" i="4"/>
  <c r="G25" i="46"/>
  <c r="E31" i="50"/>
  <c r="E10" i="49" s="1"/>
  <c r="E32" i="50"/>
  <c r="E11" i="49" s="1"/>
  <c r="E33" i="50"/>
  <c r="E12" i="49" s="1"/>
  <c r="E34" i="50"/>
  <c r="E13" i="49" s="1"/>
  <c r="E35" i="50"/>
  <c r="E14" i="49" s="1"/>
  <c r="E36" i="50"/>
  <c r="E15" i="49" s="1"/>
  <c r="E37" i="50"/>
  <c r="E16" i="49" s="1"/>
  <c r="E38" i="50"/>
  <c r="E17" i="49" s="1"/>
  <c r="E39" i="50"/>
  <c r="E18" i="49" s="1"/>
  <c r="E40" i="50"/>
  <c r="E19" i="49" s="1"/>
  <c r="E41" i="50"/>
  <c r="E20" i="49" s="1"/>
  <c r="E42" i="50"/>
  <c r="E21" i="49" s="1"/>
  <c r="E43" i="50"/>
  <c r="E22" i="49" s="1"/>
  <c r="E44" i="50"/>
  <c r="E23" i="49" s="1"/>
  <c r="E45" i="50"/>
  <c r="E24" i="49" s="1"/>
  <c r="E46" i="50"/>
  <c r="E25" i="49" s="1"/>
  <c r="E47" i="50"/>
  <c r="E26" i="49" s="1"/>
  <c r="E48" i="50"/>
  <c r="E27" i="49" s="1"/>
  <c r="E49" i="50"/>
  <c r="E28" i="49" s="1"/>
  <c r="E50" i="50"/>
  <c r="E29" i="49" s="1"/>
  <c r="E51" i="50"/>
  <c r="E30" i="49" s="1"/>
  <c r="E52" i="50"/>
  <c r="E31" i="49" s="1"/>
  <c r="E53" i="50"/>
  <c r="E32" i="49" s="1"/>
  <c r="E54" i="50"/>
  <c r="E33" i="49" s="1"/>
  <c r="E55" i="50"/>
  <c r="E34" i="49" s="1"/>
  <c r="E56" i="50"/>
  <c r="E35" i="49" s="1"/>
  <c r="E30" i="50"/>
  <c r="E9" i="49" s="1"/>
  <c r="E17" i="50"/>
  <c r="E18"/>
  <c r="E19"/>
  <c r="E20"/>
  <c r="E21"/>
  <c r="E22"/>
  <c r="E23"/>
  <c r="E24"/>
  <c r="E25"/>
  <c r="E26"/>
  <c r="E16"/>
  <c r="G16" s="1"/>
  <c r="H16" s="1"/>
  <c r="E12"/>
  <c r="E11"/>
  <c r="E10"/>
  <c r="G10" s="1"/>
  <c r="H10" s="1"/>
  <c r="D25" i="46"/>
  <c r="E25"/>
  <c r="F25"/>
  <c r="C13" i="7" l="1"/>
  <c r="D8" s="1"/>
  <c r="G10"/>
  <c r="N9" i="4"/>
  <c r="O9"/>
  <c r="G12" i="7"/>
  <c r="G11"/>
  <c r="J8" i="4"/>
  <c r="J9"/>
  <c r="P7"/>
  <c r="L9"/>
  <c r="L8"/>
  <c r="C36" i="10"/>
  <c r="D35" s="1"/>
  <c r="O25" i="8"/>
  <c r="L25" s="1"/>
  <c r="D7" i="7"/>
  <c r="G9"/>
  <c r="G8"/>
  <c r="G7"/>
  <c r="E36" i="10"/>
  <c r="F32" s="1"/>
  <c r="D25" i="8"/>
  <c r="J25" i="46"/>
  <c r="H25"/>
  <c r="K25"/>
  <c r="I25"/>
  <c r="E13" i="7"/>
  <c r="F8" s="1"/>
  <c r="M7" i="4"/>
  <c r="O7"/>
  <c r="N7"/>
  <c r="K29" i="2"/>
  <c r="J29" s="1"/>
  <c r="F29"/>
  <c r="D10" i="10"/>
  <c r="D12" i="7"/>
  <c r="O8" i="4"/>
  <c r="P9"/>
  <c r="N8"/>
  <c r="C14" i="48"/>
  <c r="G19"/>
  <c r="G24"/>
  <c r="C26"/>
  <c r="G37"/>
  <c r="K37"/>
  <c r="C41"/>
  <c r="G44"/>
  <c r="D10" i="7" l="1"/>
  <c r="D11"/>
  <c r="D9"/>
  <c r="D13" s="1"/>
  <c r="D26" i="10"/>
  <c r="D34"/>
  <c r="D18"/>
  <c r="D30"/>
  <c r="D22"/>
  <c r="D14"/>
  <c r="D32"/>
  <c r="D28"/>
  <c r="D24"/>
  <c r="D20"/>
  <c r="D16"/>
  <c r="D12"/>
  <c r="J7" i="4"/>
  <c r="F17" i="10"/>
  <c r="F33"/>
  <c r="F18"/>
  <c r="H25" i="8"/>
  <c r="F25"/>
  <c r="L7" i="4"/>
  <c r="D33" i="10"/>
  <c r="D31"/>
  <c r="D29"/>
  <c r="D27"/>
  <c r="D25"/>
  <c r="D23"/>
  <c r="D21"/>
  <c r="D19"/>
  <c r="D17"/>
  <c r="D15"/>
  <c r="D13"/>
  <c r="D11"/>
  <c r="D9"/>
  <c r="F25"/>
  <c r="F10"/>
  <c r="F34"/>
  <c r="N25" i="8"/>
  <c r="J25"/>
  <c r="F10" i="7"/>
  <c r="F12"/>
  <c r="F7"/>
  <c r="F11"/>
  <c r="F26" i="10"/>
  <c r="F9"/>
  <c r="F29"/>
  <c r="F21"/>
  <c r="F13"/>
  <c r="F14"/>
  <c r="F22"/>
  <c r="F30"/>
  <c r="F35"/>
  <c r="F31"/>
  <c r="F27"/>
  <c r="F23"/>
  <c r="F19"/>
  <c r="F15"/>
  <c r="F11"/>
  <c r="F12"/>
  <c r="F16"/>
  <c r="F20"/>
  <c r="F24"/>
  <c r="F28"/>
  <c r="F9" i="7"/>
  <c r="G13"/>
  <c r="H29" i="2"/>
  <c r="K42" i="48"/>
  <c r="F13" i="7" l="1"/>
  <c r="D36" i="10"/>
  <c r="P25" i="8"/>
  <c r="H29" i="48"/>
  <c r="H30"/>
  <c r="D26"/>
  <c r="F36" i="10"/>
  <c r="D14" i="48"/>
  <c r="L10"/>
  <c r="H11"/>
  <c r="D12"/>
  <c r="L12"/>
  <c r="H13"/>
  <c r="H14"/>
  <c r="H15"/>
  <c r="H16"/>
  <c r="H17"/>
  <c r="H18"/>
  <c r="D19"/>
  <c r="H19"/>
  <c r="D20"/>
  <c r="D21"/>
  <c r="D22"/>
  <c r="L22"/>
  <c r="H23"/>
  <c r="D24"/>
  <c r="H24"/>
  <c r="D25"/>
  <c r="L26"/>
  <c r="L27"/>
  <c r="L28"/>
  <c r="L29"/>
  <c r="H31"/>
  <c r="D31"/>
  <c r="L31"/>
  <c r="H33"/>
  <c r="D33"/>
  <c r="L33"/>
  <c r="H35"/>
  <c r="D35"/>
  <c r="L35"/>
  <c r="L36"/>
  <c r="D38"/>
  <c r="H40"/>
  <c r="H41"/>
  <c r="D41"/>
  <c r="H43"/>
  <c r="L42"/>
  <c r="H44"/>
  <c r="H10"/>
  <c r="D11"/>
  <c r="L11"/>
  <c r="H12"/>
  <c r="D13"/>
  <c r="L13"/>
  <c r="L14"/>
  <c r="L15"/>
  <c r="L16"/>
  <c r="L17"/>
  <c r="L18"/>
  <c r="L19"/>
  <c r="L20"/>
  <c r="L21"/>
  <c r="H22"/>
  <c r="D23"/>
  <c r="L23"/>
  <c r="L24"/>
  <c r="L25"/>
  <c r="H27"/>
  <c r="H28"/>
  <c r="D30"/>
  <c r="L30"/>
  <c r="H32"/>
  <c r="D32"/>
  <c r="L32"/>
  <c r="H34"/>
  <c r="D34"/>
  <c r="L34"/>
  <c r="H36"/>
  <c r="D36"/>
  <c r="D37"/>
  <c r="D39"/>
  <c r="D40"/>
  <c r="H42"/>
  <c r="H37"/>
  <c r="L37"/>
  <c r="G59" i="50" l="1"/>
  <c r="H59" s="1"/>
  <c r="C57"/>
  <c r="G56"/>
  <c r="H56" s="1"/>
  <c r="G54"/>
  <c r="H54" s="1"/>
  <c r="G52"/>
  <c r="H52" s="1"/>
  <c r="G50"/>
  <c r="H50" s="1"/>
  <c r="G48"/>
  <c r="H48" s="1"/>
  <c r="G46"/>
  <c r="H46" s="1"/>
  <c r="G44"/>
  <c r="H44" s="1"/>
  <c r="G42"/>
  <c r="H42" s="1"/>
  <c r="G40"/>
  <c r="H40" s="1"/>
  <c r="G38"/>
  <c r="H38" s="1"/>
  <c r="G36"/>
  <c r="H36" s="1"/>
  <c r="G34"/>
  <c r="H34" s="1"/>
  <c r="G33"/>
  <c r="H33" s="1"/>
  <c r="G32"/>
  <c r="H32" s="1"/>
  <c r="E57"/>
  <c r="C27"/>
  <c r="G25"/>
  <c r="H25" s="1"/>
  <c r="G23"/>
  <c r="H23" s="1"/>
  <c r="G21"/>
  <c r="H21" s="1"/>
  <c r="G19"/>
  <c r="H19" s="1"/>
  <c r="G17"/>
  <c r="H17" s="1"/>
  <c r="C13"/>
  <c r="G12"/>
  <c r="H12" s="1"/>
  <c r="E13"/>
  <c r="E35" i="7"/>
  <c r="E33"/>
  <c r="E34"/>
  <c r="E32"/>
  <c r="E37"/>
  <c r="E36"/>
  <c r="C37"/>
  <c r="C36"/>
  <c r="C35"/>
  <c r="C33"/>
  <c r="C34"/>
  <c r="C32"/>
  <c r="G35"/>
  <c r="H33" i="4"/>
  <c r="H32"/>
  <c r="F33"/>
  <c r="F32"/>
  <c r="D33"/>
  <c r="D32"/>
  <c r="K32"/>
  <c r="K33"/>
  <c r="K31"/>
  <c r="J33"/>
  <c r="F31" l="1"/>
  <c r="L32"/>
  <c r="C38" i="7"/>
  <c r="D35" s="1"/>
  <c r="G37"/>
  <c r="G34"/>
  <c r="G36"/>
  <c r="G32"/>
  <c r="G33"/>
  <c r="J32" i="4"/>
  <c r="J31" s="1"/>
  <c r="P31"/>
  <c r="L33"/>
  <c r="N31"/>
  <c r="M31"/>
  <c r="O31"/>
  <c r="C61" i="50"/>
  <c r="D27" s="1"/>
  <c r="G13"/>
  <c r="H13" s="1"/>
  <c r="G57"/>
  <c r="H57" s="1"/>
  <c r="G11"/>
  <c r="H11" s="1"/>
  <c r="G18"/>
  <c r="H18" s="1"/>
  <c r="G20"/>
  <c r="H20" s="1"/>
  <c r="G22"/>
  <c r="H22" s="1"/>
  <c r="G24"/>
  <c r="H24" s="1"/>
  <c r="G26"/>
  <c r="H26" s="1"/>
  <c r="E27"/>
  <c r="E61" s="1"/>
  <c r="G31"/>
  <c r="H31" s="1"/>
  <c r="G35"/>
  <c r="H35" s="1"/>
  <c r="G37"/>
  <c r="H37" s="1"/>
  <c r="G39"/>
  <c r="H39" s="1"/>
  <c r="G41"/>
  <c r="H41" s="1"/>
  <c r="G43"/>
  <c r="H43" s="1"/>
  <c r="G45"/>
  <c r="H45" s="1"/>
  <c r="G47"/>
  <c r="H47" s="1"/>
  <c r="G49"/>
  <c r="H49" s="1"/>
  <c r="G51"/>
  <c r="H51" s="1"/>
  <c r="G53"/>
  <c r="H53" s="1"/>
  <c r="G55"/>
  <c r="H55" s="1"/>
  <c r="G30"/>
  <c r="H30" s="1"/>
  <c r="C36" i="49"/>
  <c r="D10" s="1"/>
  <c r="E36"/>
  <c r="F9" s="1"/>
  <c r="E38" i="7"/>
  <c r="L31" i="4" l="1"/>
  <c r="D17" i="50"/>
  <c r="D25"/>
  <c r="D12"/>
  <c r="D21"/>
  <c r="D32"/>
  <c r="D42"/>
  <c r="D36"/>
  <c r="D50"/>
  <c r="D57"/>
  <c r="D20"/>
  <c r="D31"/>
  <c r="D39"/>
  <c r="D10"/>
  <c r="D13"/>
  <c r="D19"/>
  <c r="D23"/>
  <c r="D30"/>
  <c r="D34"/>
  <c r="D38"/>
  <c r="D46"/>
  <c r="D54"/>
  <c r="D16"/>
  <c r="D24"/>
  <c r="D35"/>
  <c r="D43"/>
  <c r="G38" i="7"/>
  <c r="D33"/>
  <c r="D36"/>
  <c r="D32"/>
  <c r="D37"/>
  <c r="D34"/>
  <c r="F33"/>
  <c r="F32"/>
  <c r="F36"/>
  <c r="F34"/>
  <c r="F37"/>
  <c r="F35"/>
  <c r="D35" i="49"/>
  <c r="D27"/>
  <c r="D19"/>
  <c r="D11"/>
  <c r="D31"/>
  <c r="D23"/>
  <c r="D15"/>
  <c r="D47" i="50"/>
  <c r="D51"/>
  <c r="D55"/>
  <c r="D40"/>
  <c r="D44"/>
  <c r="D48"/>
  <c r="D52"/>
  <c r="D56"/>
  <c r="D11"/>
  <c r="D18"/>
  <c r="D22"/>
  <c r="D26"/>
  <c r="D33"/>
  <c r="D37"/>
  <c r="D41"/>
  <c r="D45"/>
  <c r="D49"/>
  <c r="D53"/>
  <c r="D59"/>
  <c r="F31"/>
  <c r="F57"/>
  <c r="F45"/>
  <c r="F20"/>
  <c r="F37"/>
  <c r="F53"/>
  <c r="F30"/>
  <c r="F32"/>
  <c r="F56"/>
  <c r="F24"/>
  <c r="F16"/>
  <c r="F49"/>
  <c r="F41"/>
  <c r="G61"/>
  <c r="H61" s="1"/>
  <c r="F33"/>
  <c r="F59"/>
  <c r="F54"/>
  <c r="F25"/>
  <c r="F23"/>
  <c r="F21"/>
  <c r="F19"/>
  <c r="F17"/>
  <c r="F12"/>
  <c r="F10"/>
  <c r="F27"/>
  <c r="G27"/>
  <c r="H27" s="1"/>
  <c r="F52"/>
  <c r="F50"/>
  <c r="F48"/>
  <c r="F46"/>
  <c r="F44"/>
  <c r="F42"/>
  <c r="F40"/>
  <c r="F38"/>
  <c r="F36"/>
  <c r="F34"/>
  <c r="F26"/>
  <c r="F22"/>
  <c r="F18"/>
  <c r="F55"/>
  <c r="F51"/>
  <c r="F47"/>
  <c r="F43"/>
  <c r="F39"/>
  <c r="F35"/>
  <c r="F11"/>
  <c r="F13"/>
  <c r="D33" i="49"/>
  <c r="D29"/>
  <c r="D25"/>
  <c r="D21"/>
  <c r="D17"/>
  <c r="D13"/>
  <c r="D9"/>
  <c r="F34"/>
  <c r="F32"/>
  <c r="F30"/>
  <c r="F28"/>
  <c r="F26"/>
  <c r="F24"/>
  <c r="F22"/>
  <c r="F20"/>
  <c r="F18"/>
  <c r="F16"/>
  <c r="F14"/>
  <c r="F12"/>
  <c r="F10"/>
  <c r="D34"/>
  <c r="D32"/>
  <c r="D30"/>
  <c r="D28"/>
  <c r="D26"/>
  <c r="D24"/>
  <c r="D22"/>
  <c r="D20"/>
  <c r="D18"/>
  <c r="D16"/>
  <c r="D14"/>
  <c r="D12"/>
  <c r="F35"/>
  <c r="F33"/>
  <c r="F31"/>
  <c r="F29"/>
  <c r="F27"/>
  <c r="F25"/>
  <c r="F23"/>
  <c r="F21"/>
  <c r="F19"/>
  <c r="F17"/>
  <c r="F15"/>
  <c r="F13"/>
  <c r="F11"/>
  <c r="O33" i="4"/>
  <c r="H31"/>
  <c r="D61" i="50" l="1"/>
  <c r="D38" i="7"/>
  <c r="F38"/>
  <c r="D36" i="49"/>
  <c r="F36"/>
  <c r="F61" i="50"/>
  <c r="D31" i="4"/>
  <c r="N33"/>
  <c r="P33"/>
  <c r="M33"/>
  <c r="E48" i="47" l="1"/>
  <c r="F47" s="1"/>
  <c r="C48"/>
  <c r="D47" s="1"/>
  <c r="F40"/>
  <c r="E40"/>
  <c r="F39"/>
  <c r="E39"/>
  <c r="F38"/>
  <c r="E38"/>
  <c r="F34"/>
  <c r="C35"/>
  <c r="D34" s="1"/>
  <c r="F27"/>
  <c r="E27"/>
  <c r="F26"/>
  <c r="E26"/>
  <c r="F25"/>
  <c r="E25"/>
  <c r="F22"/>
  <c r="E22"/>
  <c r="E20"/>
  <c r="E19"/>
  <c r="E18"/>
  <c r="E15"/>
  <c r="D13"/>
  <c r="O11" i="51" s="1"/>
  <c r="C13" i="47"/>
  <c r="F12"/>
  <c r="E12"/>
  <c r="F11"/>
  <c r="E11"/>
  <c r="F9"/>
  <c r="E9"/>
  <c r="D30" l="1"/>
  <c r="G22" i="27"/>
  <c r="D31" i="47"/>
  <c r="D44"/>
  <c r="D46"/>
  <c r="F30"/>
  <c r="D33"/>
  <c r="D43"/>
  <c r="D45"/>
  <c r="D32"/>
  <c r="E13"/>
  <c r="F31"/>
  <c r="F32"/>
  <c r="F33"/>
  <c r="F43"/>
  <c r="F44"/>
  <c r="F45"/>
  <c r="F46"/>
  <c r="K22" i="27" l="1"/>
  <c r="I22"/>
  <c r="J22"/>
  <c r="H22"/>
  <c r="D35" i="47"/>
  <c r="F35"/>
  <c r="D48"/>
  <c r="F48"/>
  <c r="E35" i="1" l="1"/>
  <c r="E18"/>
  <c r="F25"/>
  <c r="G19" i="5"/>
  <c r="G32" i="45" l="1"/>
  <c r="H32" s="1"/>
  <c r="G33"/>
  <c r="H33" s="1"/>
  <c r="G34"/>
  <c r="H34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8"/>
  <c r="H48" s="1"/>
  <c r="G49"/>
  <c r="H49" s="1"/>
  <c r="G50"/>
  <c r="H50" s="1"/>
  <c r="G52"/>
  <c r="H52" s="1"/>
  <c r="G53"/>
  <c r="H53" s="1"/>
  <c r="G54"/>
  <c r="H54" s="1"/>
  <c r="G56"/>
  <c r="H56" s="1"/>
  <c r="G17"/>
  <c r="H17" s="1"/>
  <c r="G19"/>
  <c r="H19" s="1"/>
  <c r="G21"/>
  <c r="H21" s="1"/>
  <c r="G23"/>
  <c r="H23" s="1"/>
  <c r="G25"/>
  <c r="H25" s="1"/>
  <c r="G26"/>
  <c r="H26" s="1"/>
  <c r="G12"/>
  <c r="H12" s="1"/>
  <c r="C57"/>
  <c r="G55"/>
  <c r="H55" s="1"/>
  <c r="G51"/>
  <c r="H51" s="1"/>
  <c r="G47"/>
  <c r="H47" s="1"/>
  <c r="G35"/>
  <c r="H35" s="1"/>
  <c r="G31"/>
  <c r="H31" s="1"/>
  <c r="C27"/>
  <c r="G24"/>
  <c r="H24" s="1"/>
  <c r="G22"/>
  <c r="H22" s="1"/>
  <c r="G20"/>
  <c r="H20" s="1"/>
  <c r="G18"/>
  <c r="H18" s="1"/>
  <c r="C13"/>
  <c r="G11"/>
  <c r="H11" s="1"/>
  <c r="F11" i="1"/>
  <c r="G10" i="45" l="1"/>
  <c r="H10" s="1"/>
  <c r="E27"/>
  <c r="G27" s="1"/>
  <c r="H27" s="1"/>
  <c r="E13"/>
  <c r="G13" s="1"/>
  <c r="H13" s="1"/>
  <c r="E57"/>
  <c r="G57" s="1"/>
  <c r="H57" s="1"/>
  <c r="C61"/>
  <c r="G30"/>
  <c r="H30" s="1"/>
  <c r="G16"/>
  <c r="H16" s="1"/>
  <c r="G59"/>
  <c r="H59" s="1"/>
  <c r="D46" l="1"/>
  <c r="D16"/>
  <c r="D31"/>
  <c r="D27"/>
  <c r="D10"/>
  <c r="D57"/>
  <c r="D20"/>
  <c r="D39"/>
  <c r="D55"/>
  <c r="D13"/>
  <c r="D24"/>
  <c r="D35"/>
  <c r="D43"/>
  <c r="D50"/>
  <c r="D25"/>
  <c r="D19"/>
  <c r="D36"/>
  <c r="E61"/>
  <c r="D45"/>
  <c r="D53"/>
  <c r="D11"/>
  <c r="D18"/>
  <c r="D22"/>
  <c r="D26"/>
  <c r="D33"/>
  <c r="D37"/>
  <c r="D41"/>
  <c r="D44"/>
  <c r="D48"/>
  <c r="D52"/>
  <c r="D59"/>
  <c r="D12"/>
  <c r="D17"/>
  <c r="D21"/>
  <c r="D32"/>
  <c r="D40"/>
  <c r="D49"/>
  <c r="D56"/>
  <c r="D23"/>
  <c r="D30"/>
  <c r="D34"/>
  <c r="D38"/>
  <c r="D42"/>
  <c r="D47"/>
  <c r="D51"/>
  <c r="D54"/>
  <c r="F27" l="1"/>
  <c r="F10"/>
  <c r="F33"/>
  <c r="F34"/>
  <c r="F12"/>
  <c r="F51"/>
  <c r="F23"/>
  <c r="F42"/>
  <c r="G61"/>
  <c r="H61" s="1"/>
  <c r="F18"/>
  <c r="F46"/>
  <c r="F50"/>
  <c r="F13"/>
  <c r="F19"/>
  <c r="F30"/>
  <c r="F38"/>
  <c r="F47"/>
  <c r="F54"/>
  <c r="F20"/>
  <c r="F41"/>
  <c r="F31"/>
  <c r="F35"/>
  <c r="F52"/>
  <c r="D61"/>
  <c r="F57"/>
  <c r="F17"/>
  <c r="F21"/>
  <c r="F25"/>
  <c r="F32"/>
  <c r="F36"/>
  <c r="F40"/>
  <c r="F45"/>
  <c r="F49"/>
  <c r="F53"/>
  <c r="F56"/>
  <c r="F16"/>
  <c r="F24"/>
  <c r="F37"/>
  <c r="F44"/>
  <c r="F26"/>
  <c r="F39"/>
  <c r="F22"/>
  <c r="F48"/>
  <c r="F59"/>
  <c r="F55"/>
  <c r="F11"/>
  <c r="F43"/>
  <c r="F61" l="1"/>
  <c r="C41" i="5" l="1"/>
  <c r="K37"/>
  <c r="C26"/>
  <c r="G24"/>
  <c r="C14"/>
  <c r="E48" i="1"/>
  <c r="C48"/>
  <c r="D46" s="1"/>
  <c r="F40"/>
  <c r="E40"/>
  <c r="F39"/>
  <c r="E39"/>
  <c r="F38"/>
  <c r="E38"/>
  <c r="F30"/>
  <c r="C35"/>
  <c r="D34" s="1"/>
  <c r="F27"/>
  <c r="E27"/>
  <c r="F26"/>
  <c r="E26"/>
  <c r="E25"/>
  <c r="F22"/>
  <c r="E22"/>
  <c r="E20"/>
  <c r="E19"/>
  <c r="E15"/>
  <c r="D13"/>
  <c r="C13"/>
  <c r="F12"/>
  <c r="E12"/>
  <c r="E11"/>
  <c r="F9"/>
  <c r="E9"/>
  <c r="K42" i="5" l="1"/>
  <c r="H27" s="1"/>
  <c r="E13" i="1"/>
  <c r="D43"/>
  <c r="D45"/>
  <c r="D44"/>
  <c r="D32"/>
  <c r="D31"/>
  <c r="D33"/>
  <c r="F34"/>
  <c r="F47"/>
  <c r="D47" s="1"/>
  <c r="F43"/>
  <c r="F44"/>
  <c r="F45"/>
  <c r="F46"/>
  <c r="D30"/>
  <c r="F31"/>
  <c r="F32"/>
  <c r="F33"/>
  <c r="H42" i="5" l="1"/>
  <c r="H40"/>
  <c r="H35"/>
  <c r="H33"/>
  <c r="H31"/>
  <c r="H29"/>
  <c r="H43"/>
  <c r="H41"/>
  <c r="H36"/>
  <c r="H34"/>
  <c r="H32"/>
  <c r="H30"/>
  <c r="H28"/>
  <c r="H37"/>
  <c r="H44"/>
  <c r="D48" i="1"/>
  <c r="D35"/>
  <c r="L25" i="5"/>
  <c r="L11"/>
  <c r="D37"/>
  <c r="F48" i="1"/>
  <c r="F35"/>
  <c r="L18" i="5"/>
  <c r="D32"/>
  <c r="L10"/>
  <c r="L14"/>
  <c r="H22"/>
  <c r="L34"/>
  <c r="D41"/>
  <c r="H13"/>
  <c r="H10"/>
  <c r="D13"/>
  <c r="L16"/>
  <c r="L20"/>
  <c r="L23"/>
  <c r="L30"/>
  <c r="D36"/>
  <c r="L42"/>
  <c r="D12"/>
  <c r="H15"/>
  <c r="H17"/>
  <c r="D19"/>
  <c r="D20"/>
  <c r="D22"/>
  <c r="D14"/>
  <c r="D11"/>
  <c r="H12"/>
  <c r="L13"/>
  <c r="L15"/>
  <c r="L17"/>
  <c r="L19"/>
  <c r="L21"/>
  <c r="D23"/>
  <c r="L24"/>
  <c r="D26"/>
  <c r="D30"/>
  <c r="L32"/>
  <c r="D34"/>
  <c r="D38"/>
  <c r="L37" s="1"/>
  <c r="H11"/>
  <c r="L12"/>
  <c r="H14"/>
  <c r="H16"/>
  <c r="H18"/>
  <c r="H19"/>
  <c r="D21"/>
  <c r="L22"/>
  <c r="H23"/>
  <c r="H24"/>
  <c r="L26"/>
  <c r="D24"/>
  <c r="D25"/>
  <c r="L28"/>
  <c r="L27"/>
  <c r="L29"/>
  <c r="D31"/>
  <c r="L31"/>
  <c r="D33"/>
  <c r="L35"/>
  <c r="L33"/>
  <c r="D35"/>
  <c r="L36"/>
  <c r="D40"/>
  <c r="D39"/>
  <c r="P32" i="4" l="1"/>
  <c r="O32"/>
  <c r="N32"/>
  <c r="M32"/>
</calcChain>
</file>

<file path=xl/sharedStrings.xml><?xml version="1.0" encoding="utf-8"?>
<sst xmlns="http://schemas.openxmlformats.org/spreadsheetml/2006/main" count="1168" uniqueCount="426">
  <si>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</si>
  <si>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</si>
  <si>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</si>
  <si>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</si>
  <si>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</si>
  <si>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</si>
  <si>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</si>
  <si>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</si>
  <si>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</si>
  <si>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</si>
  <si>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</si>
  <si>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</si>
  <si>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</si>
  <si>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</si>
  <si>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</si>
  <si>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</si>
  <si>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</si>
  <si>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</si>
  <si>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</si>
  <si>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</si>
  <si>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</si>
  <si>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</si>
  <si>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</si>
  <si>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</si>
  <si>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</si>
  <si>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</si>
  <si>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</si>
  <si>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</si>
  <si>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</si>
  <si>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</si>
  <si>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</si>
  <si>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</si>
  <si>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</si>
  <si>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</si>
  <si>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</si>
  <si>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</si>
  <si>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</si>
  <si>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</si>
  <si>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</si>
  <si>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</si>
  <si>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</si>
  <si>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</si>
  <si>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</si>
  <si>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</si>
  <si>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</si>
  <si>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</si>
  <si>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</si>
  <si>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</si>
  <si>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</si>
  <si>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</si>
  <si>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</si>
  <si>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</si>
  <si>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</si>
  <si>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</si>
  <si>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</si>
  <si>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</si>
  <si>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</si>
  <si>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</si>
  <si>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</si>
  <si>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</si>
  <si>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</si>
  <si>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</si>
  <si>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</si>
  <si>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</si>
  <si>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</si>
  <si>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</si>
  <si>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</si>
  <si>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</si>
  <si>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</si>
  <si>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</si>
  <si>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</si>
  <si>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</si>
  <si>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</si>
  <si>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</si>
  <si>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</si>
  <si>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</si>
  <si>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</si>
  <si>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</si>
  <si>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</si>
  <si>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</si>
  <si>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</si>
  <si>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</si>
  <si>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</si>
  <si>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</si>
  <si>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</si>
  <si>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</si>
  <si>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</si>
  <si>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</si>
  <si>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</si>
  <si>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</si>
  <si>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</si>
  <si>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</si>
  <si>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</si>
  <si>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</si>
  <si>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</si>
  <si>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</si>
  <si>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</si>
  <si>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</si>
  <si>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</si>
  <si>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</si>
  <si>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</si>
  <si>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</si>
  <si>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</si>
  <si>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</si>
  <si>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</si>
  <si>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</si>
  <si>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</si>
  <si>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</si>
  <si>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</si>
  <si>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</si>
  <si>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</si>
  <si>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</si>
  <si>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</si>
  <si>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</si>
  <si>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</si>
  <si>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</si>
  <si>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</si>
  <si>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</si>
  <si>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</si>
  <si>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</si>
  <si>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</si>
  <si>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</si>
  <si>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</si>
  <si>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</si>
  <si>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</si>
  <si>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</si>
  <si>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</si>
  <si>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</si>
  <si>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</si>
  <si>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</si>
  <si>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</si>
  <si>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</si>
  <si>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</si>
  <si>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</si>
  <si>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</si>
  <si>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</si>
  <si>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</si>
  <si>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</si>
  <si>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</si>
  <si>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</si>
  <si>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</si>
  <si>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</si>
  <si>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</si>
  <si>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</si>
  <si>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</si>
  <si>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</si>
  <si>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</si>
  <si>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</si>
  <si>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</si>
  <si>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</si>
  <si>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</si>
  <si>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</si>
  <si>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</si>
  <si>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</si>
  <si>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Marina Vivas Sabido.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</si>
  <si>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</si>
  <si>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</si>
  <si>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</si>
  <si>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</si>
  <si>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</si>
  <si>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</si>
  <si>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Gerente de Estadísticas</t>
  </si>
  <si>
    <t>MÉXICO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</si>
  <si>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</si>
  <si>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</si>
  <si>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</si>
  <si>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</si>
  <si>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</si>
  <si>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</si>
  <si>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</si>
  <si>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</si>
  <si>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</si>
  <si>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</si>
  <si>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</si>
  <si>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</si>
  <si>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</si>
  <si>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</si>
  <si>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</si>
  <si>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</si>
  <si>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</si>
  <si>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</si>
  <si>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</si>
  <si>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</si>
  <si>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</si>
  <si>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</si>
  <si>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</si>
  <si>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</si>
  <si>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</si>
  <si>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</si>
  <si>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</si>
  <si>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</si>
  <si>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</si>
  <si>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</si>
  <si>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</si>
  <si>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</si>
  <si>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</si>
  <si>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</si>
  <si>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</si>
  <si>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</si>
  <si>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</si>
  <si>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</si>
  <si>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</si>
  <si>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</si>
  <si>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</si>
  <si>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</si>
  <si>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</si>
  <si>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</si>
  <si>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</si>
  <si>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</si>
  <si>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</si>
  <si>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</si>
  <si>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</si>
  <si>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</si>
  <si>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</si>
  <si>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</si>
  <si>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</si>
  <si>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</si>
  <si>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</si>
  <si>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</si>
  <si>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</si>
  <si>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</si>
  <si>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</si>
  <si>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</si>
  <si>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</si>
  <si>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</si>
  <si>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</si>
  <si>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</si>
  <si>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</si>
  <si>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</si>
  <si>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</si>
  <si>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</si>
  <si>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</si>
  <si>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</si>
  <si>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</si>
  <si>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</si>
  <si>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</si>
  <si>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</si>
  <si>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</si>
  <si>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</si>
  <si>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</si>
  <si>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</si>
  <si>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</si>
  <si>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</si>
  <si>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</si>
  <si>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</si>
  <si>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</si>
  <si>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</si>
  <si>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</si>
  <si>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</si>
  <si>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</si>
  <si>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</si>
  <si>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</si>
  <si>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</si>
  <si>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</si>
  <si>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</si>
  <si>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</si>
  <si>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</si>
  <si>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</si>
  <si>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</si>
  <si>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</si>
  <si>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</si>
  <si>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</si>
  <si>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</si>
  <si>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</si>
  <si>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</si>
  <si>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</si>
  <si>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</si>
  <si>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</si>
  <si>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</si>
  <si>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</si>
  <si>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</si>
  <si>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</si>
  <si>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</si>
  <si>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</si>
  <si>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</si>
  <si>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</si>
  <si>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</si>
  <si>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</si>
  <si>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</si>
  <si>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</si>
  <si>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</si>
  <si>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</si>
  <si>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</si>
  <si>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</si>
  <si>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</si>
  <si>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</si>
  <si>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</si>
  <si>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</si>
  <si>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</si>
  <si>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Viernes</t>
  </si>
  <si>
    <t>Sábado</t>
  </si>
  <si>
    <t>Domingo</t>
  </si>
  <si>
    <t>Lunes</t>
  </si>
  <si>
    <t>Martes</t>
  </si>
  <si>
    <t>Miércoles</t>
  </si>
  <si>
    <t>Jueves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</si>
  <si>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</si>
  <si>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</si>
  <si>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</si>
  <si>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</si>
  <si>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</si>
  <si>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</si>
  <si>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</si>
  <si>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</si>
  <si>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</si>
  <si>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</si>
  <si>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</si>
  <si>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</si>
  <si>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</si>
  <si>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</si>
  <si>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</si>
  <si>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</si>
  <si>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</si>
  <si>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</si>
  <si>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</si>
  <si>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</si>
  <si>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</si>
  <si>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</si>
  <si>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</si>
  <si>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</si>
  <si>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</si>
  <si>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</si>
  <si>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</si>
  <si>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</si>
  <si>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</si>
  <si>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</si>
  <si>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</si>
  <si>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</si>
  <si>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</si>
  <si>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</si>
  <si>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</si>
  <si>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</si>
  <si>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</si>
  <si>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</si>
  <si>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CUARTOS NOCHE OCUPADOS ACUMULADO</t>
  </si>
  <si>
    <t>OASIS TULUM (antes Be live Riviera Maya)</t>
  </si>
  <si>
    <t>PAVO REAL BEACH RESORT</t>
  </si>
  <si>
    <t>SANDOS CARACOL ECO RESORTS &amp; SPA</t>
  </si>
  <si>
    <t>SANDOS PLAYACAR BEACH RESORTS &amp; SPA</t>
  </si>
  <si>
    <t>FIDEICOMISO DE PROMOCION TURISTICA RIVIERA MAYA</t>
  </si>
  <si>
    <t>DEPARTAMENTO DE ESTADÍSTICA</t>
  </si>
  <si>
    <t>OCUPACIÓN HOTELERA MENSUAL</t>
  </si>
  <si>
    <t>SEP</t>
  </si>
  <si>
    <t>ACUMULADO</t>
  </si>
  <si>
    <t xml:space="preserve">OCUP. HOTELES PEQ. </t>
  </si>
  <si>
    <t>Corea</t>
  </si>
  <si>
    <t>Posición 2014</t>
  </si>
  <si>
    <t>ITALIA</t>
  </si>
  <si>
    <t>BÉLGICA</t>
  </si>
  <si>
    <t>ESPAÑA</t>
  </si>
  <si>
    <t>FRANCIA</t>
  </si>
  <si>
    <t>GRAN BRETAÑA</t>
  </si>
  <si>
    <t>HOLANDA</t>
  </si>
  <si>
    <t>RUSIA</t>
  </si>
  <si>
    <t>SUIZA</t>
  </si>
  <si>
    <t>ARGENTINA</t>
  </si>
  <si>
    <t>BRASIL</t>
  </si>
  <si>
    <t>CHILE</t>
  </si>
  <si>
    <t>TOTAL PRIN. MDOS.</t>
  </si>
  <si>
    <t>TOTAL DESTINO</t>
  </si>
  <si>
    <t>Ctos. Ocup.</t>
  </si>
  <si>
    <t>%PART.</t>
  </si>
  <si>
    <t>SUECIA</t>
  </si>
  <si>
    <t>HARD ROCK RIVIERA MAYA</t>
  </si>
  <si>
    <t>OCCIDENTAL ALLEGRO PLAYACAR</t>
  </si>
  <si>
    <t>OCCIDENTAL GRAND XCARET</t>
  </si>
  <si>
    <t>SEN SERENITY (antes ADONIS TULUM)</t>
  </si>
  <si>
    <t>GENERATIONS MAROMA</t>
  </si>
  <si>
    <t>GENERATIONS RIVIERA MAYA</t>
  </si>
  <si>
    <t>THE REEF COCO BEACH</t>
  </si>
  <si>
    <t>THE ROYAL IN PLAYA DEL CARMEN</t>
  </si>
  <si>
    <t>ALEMANIA</t>
  </si>
  <si>
    <t>2015-11</t>
  </si>
  <si>
    <t>2015-12</t>
  </si>
  <si>
    <t>2015-13</t>
  </si>
  <si>
    <t>2015-14</t>
  </si>
  <si>
    <t>COMPARATIVO OCUPACIÓN Y AFLUENCIA 2011-2015</t>
  </si>
  <si>
    <t>2011-2015</t>
  </si>
  <si>
    <t>TABLA DE OCUPACION HOTELERA AÑO 2015</t>
  </si>
  <si>
    <t>ENERO - DICIEMBRE      2 0 1 5</t>
  </si>
  <si>
    <t>2015-2014</t>
  </si>
  <si>
    <t>AÑO 2015</t>
  </si>
  <si>
    <t>DESGLOSE MENSUAL 2015</t>
  </si>
  <si>
    <t xml:space="preserve"> ENE 2015</t>
  </si>
  <si>
    <t xml:space="preserve"> FEB 2015</t>
  </si>
  <si>
    <t xml:space="preserve"> MAR 2015</t>
  </si>
  <si>
    <t xml:space="preserve"> ABR 2015</t>
  </si>
  <si>
    <t xml:space="preserve"> MAY 2015</t>
  </si>
  <si>
    <t xml:space="preserve"> JUN 2015</t>
  </si>
  <si>
    <t>PRIMER SEMESTRE 2015</t>
  </si>
  <si>
    <t>Posición 2015</t>
  </si>
  <si>
    <t>PRIMER SEMESTRE AÑO 2015</t>
  </si>
  <si>
    <t>2 0 1 5</t>
  </si>
  <si>
    <t>Acumulado Ene-Jun</t>
  </si>
  <si>
    <t>COLOMBIA</t>
  </si>
  <si>
    <t>COMPARATIVO POR PAISES DE LOS AÑOS 2015 VS 2014</t>
  </si>
  <si>
    <t>AKUMAL BAY RESORT</t>
  </si>
  <si>
    <t>PLATINUM YUCATAN PRINCESS</t>
  </si>
  <si>
    <t>M  A  Y  O       2   0   1   5</t>
  </si>
  <si>
    <r>
      <t xml:space="preserve">El Barómetro Turístico de la Riviera Maya en su </t>
    </r>
    <r>
      <rPr>
        <b/>
        <sz val="10"/>
        <rFont val="Calibri"/>
        <family val="2"/>
        <scheme val="minor"/>
      </rPr>
      <t>Du</t>
    </r>
    <r>
      <rPr>
        <b/>
        <sz val="10"/>
        <rFont val="Calibri"/>
        <family val="2"/>
      </rPr>
      <t xml:space="preserve">centésima Octava </t>
    </r>
    <r>
      <rPr>
        <sz val="10"/>
        <rFont val="Calibri"/>
        <family val="2"/>
      </rPr>
      <t>edición correspondiente</t>
    </r>
  </si>
  <si>
    <t>MES  DE  MAYO  DE  2015</t>
  </si>
  <si>
    <t>M  A  Y  O</t>
  </si>
  <si>
    <t>ENERO - MAYO  DE  2015</t>
  </si>
  <si>
    <t>ENERO - MAYO</t>
  </si>
  <si>
    <t>M  A  Y  O    D E      2  0  1  5</t>
  </si>
  <si>
    <t>E N E R O - M  A  Y  O</t>
  </si>
  <si>
    <t>M  A  Y  O     2 0 1 5</t>
  </si>
  <si>
    <t>E N E R O - M  A  Y  O      2 0 15</t>
  </si>
  <si>
    <t xml:space="preserve"> MAYO  2014</t>
  </si>
  <si>
    <t xml:space="preserve"> MAYO  2015</t>
  </si>
  <si>
    <t>ENE - MAY  2014</t>
  </si>
  <si>
    <t>ENE - MAY  2015</t>
  </si>
  <si>
    <t>MAYO  2015  VS  2014</t>
  </si>
  <si>
    <t>ENERO - MAYO  2015  VS  2014</t>
  </si>
  <si>
    <t>ENE-MAY  2014</t>
  </si>
  <si>
    <t>ENE-MAY  2015</t>
  </si>
  <si>
    <t>E  N  E  R  O     -     M  A  Y  O</t>
  </si>
  <si>
    <t>Puente Largo</t>
  </si>
  <si>
    <t xml:space="preserve">Día del trabajo  / Aniversario de la batalla de Puebla </t>
  </si>
  <si>
    <r>
      <t>al mes de Mayo del año 2015, fue elaborado con un muestreo de</t>
    </r>
    <r>
      <rPr>
        <b/>
        <sz val="10"/>
        <rFont val="Calibri"/>
        <family val="2"/>
      </rPr>
      <t xml:space="preserve"> 33,050 </t>
    </r>
    <r>
      <rPr>
        <sz val="10"/>
        <rFont val="Calibri"/>
        <family val="2"/>
      </rPr>
      <t>cuartos, que corresponde</t>
    </r>
  </si>
  <si>
    <r>
      <t>al</t>
    </r>
    <r>
      <rPr>
        <sz val="10"/>
        <rFont val="Calibri"/>
        <family val="2"/>
      </rPr>
      <t xml:space="preserve"> 78.26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42,232 </t>
    </r>
    <r>
      <rPr>
        <sz val="10"/>
        <rFont val="Calibri"/>
        <family val="2"/>
      </rPr>
      <t>de acuerdo al inventario</t>
    </r>
  </si>
  <si>
    <r>
      <t>Nota: Los principales mercados para Riviera Maya de Enero-Mayo representan el</t>
    </r>
    <r>
      <rPr>
        <sz val="9"/>
        <rFont val="Calibri"/>
        <family val="2"/>
      </rPr>
      <t xml:space="preserve"> 96.30% del total de turistas que visitaron el destino.</t>
    </r>
  </si>
  <si>
    <t>401 Hoteles distribuidos en los direrentes Microdestinos de la Riviera Maya a lo largo de 120 kms. de costa</t>
  </si>
  <si>
    <t>M  A  Y  O      2 0 1 5</t>
  </si>
  <si>
    <t>M  A  Y  O     2  0  1  5</t>
  </si>
  <si>
    <t>OCUPACIÓN</t>
  </si>
</sst>
</file>

<file path=xl/styles.xml><?xml version="1.0" encoding="utf-8"?>
<styleSheet xmlns="http://schemas.openxmlformats.org/spreadsheetml/2006/main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7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0"/>
      <color indexed="53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0"/>
      <name val="Arial"/>
      <family val="2"/>
    </font>
    <font>
      <b/>
      <sz val="12"/>
      <color theme="2" tint="-0.49998474074526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color indexed="46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CC99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3" fillId="0" borderId="0" applyFill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60" fillId="0" borderId="0"/>
  </cellStyleXfs>
  <cellXfs count="534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Border="1"/>
    <xf numFmtId="0" fontId="18" fillId="0" borderId="0" xfId="0" applyFont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/>
    <xf numFmtId="17" fontId="20" fillId="0" borderId="0" xfId="0" applyNumberFormat="1" applyFont="1"/>
    <xf numFmtId="0" fontId="19" fillId="0" borderId="0" xfId="0" applyFont="1" applyFill="1"/>
    <xf numFmtId="0" fontId="21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0" borderId="0" xfId="0" applyFont="1"/>
    <xf numFmtId="0" fontId="23" fillId="0" borderId="0" xfId="0" applyFont="1"/>
    <xf numFmtId="10" fontId="23" fillId="0" borderId="0" xfId="0" applyNumberFormat="1" applyFont="1"/>
    <xf numFmtId="3" fontId="23" fillId="0" borderId="0" xfId="0" applyNumberFormat="1" applyFont="1"/>
    <xf numFmtId="0" fontId="20" fillId="0" borderId="0" xfId="0" applyFont="1" applyAlignment="1">
      <alignment horizontal="center"/>
    </xf>
    <xf numFmtId="10" fontId="23" fillId="0" borderId="0" xfId="0" applyNumberFormat="1" applyFont="1" applyAlignment="1">
      <alignment horizontal="center"/>
    </xf>
    <xf numFmtId="10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19" fillId="0" borderId="0" xfId="0" applyFont="1" applyBorder="1" applyAlignment="1">
      <alignment horizontal="left"/>
    </xf>
    <xf numFmtId="17" fontId="25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24" fillId="0" borderId="0" xfId="0" applyFont="1"/>
    <xf numFmtId="0" fontId="27" fillId="0" borderId="0" xfId="0" applyFont="1" applyFill="1" applyBorder="1" applyAlignment="1">
      <alignment horizontal="left"/>
    </xf>
    <xf numFmtId="10" fontId="20" fillId="0" borderId="0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10" fontId="19" fillId="0" borderId="0" xfId="0" applyNumberFormat="1" applyFont="1" applyFill="1" applyBorder="1"/>
    <xf numFmtId="166" fontId="19" fillId="0" borderId="0" xfId="0" applyNumberFormat="1" applyFont="1" applyFill="1" applyBorder="1"/>
    <xf numFmtId="0" fontId="20" fillId="0" borderId="0" xfId="0" applyFont="1" applyFill="1"/>
    <xf numFmtId="0" fontId="22" fillId="0" borderId="0" xfId="0" applyFont="1" applyFill="1" applyBorder="1" applyAlignment="1"/>
    <xf numFmtId="0" fontId="23" fillId="0" borderId="0" xfId="0" applyFont="1" applyBorder="1"/>
    <xf numFmtId="17" fontId="19" fillId="0" borderId="0" xfId="0" applyNumberFormat="1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72" fontId="24" fillId="0" borderId="0" xfId="0" applyNumberFormat="1" applyFont="1" applyAlignment="1">
      <alignment horizontal="left"/>
    </xf>
    <xf numFmtId="0" fontId="24" fillId="0" borderId="11" xfId="0" applyFont="1" applyBorder="1"/>
    <xf numFmtId="3" fontId="23" fillId="0" borderId="11" xfId="0" applyNumberFormat="1" applyFont="1" applyBorder="1"/>
    <xf numFmtId="3" fontId="19" fillId="0" borderId="0" xfId="0" applyNumberFormat="1" applyFont="1"/>
    <xf numFmtId="17" fontId="25" fillId="0" borderId="0" xfId="0" applyNumberFormat="1" applyFont="1" applyAlignment="1">
      <alignment horizontal="center"/>
    </xf>
    <xf numFmtId="17" fontId="25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19" fillId="0" borderId="0" xfId="0" applyFont="1" applyAlignment="1"/>
    <xf numFmtId="0" fontId="19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3" fontId="19" fillId="0" borderId="0" xfId="0" applyNumberFormat="1" applyFont="1" applyBorder="1"/>
    <xf numFmtId="10" fontId="19" fillId="0" borderId="0" xfId="0" applyNumberFormat="1" applyFont="1" applyFill="1" applyBorder="1" applyAlignment="1"/>
    <xf numFmtId="1" fontId="19" fillId="0" borderId="0" xfId="0" applyNumberFormat="1" applyFont="1"/>
    <xf numFmtId="0" fontId="20" fillId="0" borderId="0" xfId="0" applyFont="1" applyFill="1" applyBorder="1" applyAlignment="1">
      <alignment horizontal="left"/>
    </xf>
    <xf numFmtId="1" fontId="19" fillId="0" borderId="0" xfId="0" applyNumberFormat="1" applyFont="1" applyFill="1" applyBorder="1" applyAlignment="1"/>
    <xf numFmtId="0" fontId="19" fillId="0" borderId="0" xfId="0" applyFont="1" applyFill="1" applyBorder="1" applyAlignment="1"/>
    <xf numFmtId="1" fontId="20" fillId="0" borderId="0" xfId="0" applyNumberFormat="1" applyFont="1" applyFill="1" applyBorder="1" applyAlignment="1"/>
    <xf numFmtId="10" fontId="20" fillId="0" borderId="0" xfId="0" applyNumberFormat="1" applyFont="1" applyFill="1" applyBorder="1" applyAlignment="1"/>
    <xf numFmtId="0" fontId="29" fillId="0" borderId="0" xfId="0" applyFont="1"/>
    <xf numFmtId="0" fontId="22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/>
    <xf numFmtId="167" fontId="19" fillId="0" borderId="0" xfId="0" applyNumberFormat="1" applyFont="1" applyFill="1" applyBorder="1" applyAlignment="1"/>
    <xf numFmtId="3" fontId="19" fillId="0" borderId="0" xfId="0" applyNumberFormat="1" applyFont="1" applyFill="1" applyBorder="1" applyAlignment="1"/>
    <xf numFmtId="0" fontId="31" fillId="0" borderId="0" xfId="2" applyFont="1" applyAlignment="1" applyProtection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3" fontId="19" fillId="0" borderId="17" xfId="0" applyNumberFormat="1" applyFont="1" applyBorder="1"/>
    <xf numFmtId="3" fontId="19" fillId="0" borderId="16" xfId="0" applyNumberFormat="1" applyFont="1" applyBorder="1"/>
    <xf numFmtId="0" fontId="19" fillId="0" borderId="18" xfId="0" applyFont="1" applyBorder="1"/>
    <xf numFmtId="3" fontId="19" fillId="0" borderId="18" xfId="0" applyNumberFormat="1" applyFont="1" applyBorder="1"/>
    <xf numFmtId="10" fontId="19" fillId="0" borderId="18" xfId="0" applyNumberFormat="1" applyFont="1" applyBorder="1"/>
    <xf numFmtId="0" fontId="20" fillId="0" borderId="18" xfId="0" applyFont="1" applyBorder="1"/>
    <xf numFmtId="3" fontId="20" fillId="0" borderId="18" xfId="0" applyNumberFormat="1" applyFont="1" applyBorder="1"/>
    <xf numFmtId="10" fontId="20" fillId="0" borderId="18" xfId="0" applyNumberFormat="1" applyFont="1" applyBorder="1"/>
    <xf numFmtId="10" fontId="19" fillId="0" borderId="0" xfId="0" applyNumberFormat="1" applyFont="1"/>
    <xf numFmtId="0" fontId="19" fillId="0" borderId="17" xfId="0" applyFont="1" applyBorder="1"/>
    <xf numFmtId="10" fontId="19" fillId="0" borderId="17" xfId="0" applyNumberFormat="1" applyFont="1" applyBorder="1"/>
    <xf numFmtId="3" fontId="24" fillId="0" borderId="0" xfId="0" applyNumberFormat="1" applyFont="1" applyFill="1"/>
    <xf numFmtId="17" fontId="2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/>
    <xf numFmtId="3" fontId="36" fillId="0" borderId="0" xfId="0" applyNumberFormat="1" applyFont="1" applyFill="1" applyBorder="1" applyAlignment="1">
      <alignment horizontal="right"/>
    </xf>
    <xf numFmtId="37" fontId="36" fillId="0" borderId="0" xfId="0" applyNumberFormat="1" applyFont="1" applyFill="1" applyBorder="1" applyAlignment="1"/>
    <xf numFmtId="0" fontId="36" fillId="0" borderId="0" xfId="0" applyFont="1" applyFill="1" applyBorder="1" applyAlignment="1">
      <alignment horizontal="right"/>
    </xf>
    <xf numFmtId="1" fontId="19" fillId="0" borderId="0" xfId="0" applyNumberFormat="1" applyFont="1" applyFill="1" applyBorder="1" applyAlignment="1">
      <alignment horizontal="left"/>
    </xf>
    <xf numFmtId="37" fontId="37" fillId="0" borderId="0" xfId="0" applyNumberFormat="1" applyFont="1" applyFill="1" applyBorder="1"/>
    <xf numFmtId="167" fontId="37" fillId="0" borderId="0" xfId="0" applyNumberFormat="1" applyFont="1" applyFill="1" applyBorder="1"/>
    <xf numFmtId="167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37" fontId="20" fillId="0" borderId="0" xfId="0" applyNumberFormat="1" applyFont="1" applyFill="1" applyBorder="1"/>
    <xf numFmtId="1" fontId="19" fillId="0" borderId="0" xfId="0" applyNumberFormat="1" applyFont="1" applyFill="1" applyBorder="1"/>
    <xf numFmtId="37" fontId="19" fillId="0" borderId="0" xfId="0" applyNumberFormat="1" applyFont="1" applyFill="1"/>
    <xf numFmtId="167" fontId="20" fillId="0" borderId="0" xfId="0" applyNumberFormat="1" applyFont="1" applyFill="1" applyBorder="1" applyAlignment="1">
      <alignment horizontal="right"/>
    </xf>
    <xf numFmtId="0" fontId="38" fillId="0" borderId="0" xfId="0" applyFont="1" applyFill="1" applyBorder="1"/>
    <xf numFmtId="0" fontId="35" fillId="0" borderId="0" xfId="0" applyFont="1" applyFill="1" applyBorder="1"/>
    <xf numFmtId="1" fontId="39" fillId="0" borderId="0" xfId="0" applyNumberFormat="1" applyFont="1" applyFill="1" applyBorder="1" applyAlignment="1"/>
    <xf numFmtId="0" fontId="40" fillId="0" borderId="0" xfId="0" applyFont="1" applyFill="1" applyBorder="1"/>
    <xf numFmtId="0" fontId="35" fillId="0" borderId="0" xfId="0" applyFont="1" applyFill="1" applyBorder="1" applyAlignment="1">
      <alignment horizontal="left"/>
    </xf>
    <xf numFmtId="0" fontId="40" fillId="0" borderId="0" xfId="0" applyFont="1" applyFill="1"/>
    <xf numFmtId="0" fontId="41" fillId="0" borderId="0" xfId="0" applyFont="1" applyFill="1"/>
    <xf numFmtId="166" fontId="24" fillId="2" borderId="0" xfId="0" applyNumberFormat="1" applyFont="1" applyFill="1" applyBorder="1"/>
    <xf numFmtId="166" fontId="23" fillId="2" borderId="0" xfId="0" applyNumberFormat="1" applyFont="1" applyFill="1" applyBorder="1"/>
    <xf numFmtId="3" fontId="24" fillId="2" borderId="0" xfId="0" applyNumberFormat="1" applyFont="1" applyFill="1" applyBorder="1"/>
    <xf numFmtId="3" fontId="23" fillId="2" borderId="0" xfId="0" applyNumberFormat="1" applyFont="1" applyFill="1" applyBorder="1"/>
    <xf numFmtId="10" fontId="23" fillId="2" borderId="0" xfId="0" applyNumberFormat="1" applyFont="1" applyFill="1" applyBorder="1"/>
    <xf numFmtId="167" fontId="23" fillId="2" borderId="0" xfId="0" applyNumberFormat="1" applyFont="1" applyFill="1" applyBorder="1"/>
    <xf numFmtId="0" fontId="25" fillId="0" borderId="0" xfId="0" applyFont="1" applyAlignment="1">
      <alignment horizontal="center"/>
    </xf>
    <xf numFmtId="0" fontId="0" fillId="0" borderId="0" xfId="0" applyFill="1" applyBorder="1"/>
    <xf numFmtId="167" fontId="15" fillId="0" borderId="0" xfId="0" applyNumberFormat="1" applyFont="1" applyFill="1" applyBorder="1"/>
    <xf numFmtId="10" fontId="15" fillId="0" borderId="0" xfId="0" applyNumberFormat="1" applyFont="1" applyFill="1" applyBorder="1"/>
    <xf numFmtId="37" fontId="17" fillId="0" borderId="0" xfId="0" applyNumberFormat="1" applyFont="1" applyFill="1" applyBorder="1" applyAlignment="1"/>
    <xf numFmtId="10" fontId="23" fillId="0" borderId="0" xfId="0" applyNumberFormat="1" applyFont="1" applyBorder="1"/>
    <xf numFmtId="0" fontId="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Fill="1" applyBorder="1" applyAlignment="1"/>
    <xf numFmtId="0" fontId="14" fillId="0" borderId="0" xfId="0" applyFont="1" applyAlignment="1"/>
    <xf numFmtId="0" fontId="44" fillId="0" borderId="0" xfId="0" applyFont="1" applyBorder="1"/>
    <xf numFmtId="0" fontId="15" fillId="0" borderId="0" xfId="0" applyFont="1" applyBorder="1"/>
    <xf numFmtId="0" fontId="1" fillId="0" borderId="0" xfId="0" applyFont="1" applyBorder="1"/>
    <xf numFmtId="0" fontId="45" fillId="0" borderId="0" xfId="0" applyFont="1" applyAlignment="1">
      <alignment horizontal="center"/>
    </xf>
    <xf numFmtId="1" fontId="23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/>
    <xf numFmtId="0" fontId="48" fillId="0" borderId="0" xfId="0" applyFont="1"/>
    <xf numFmtId="0" fontId="49" fillId="0" borderId="0" xfId="0" applyFont="1" applyFill="1"/>
    <xf numFmtId="0" fontId="50" fillId="0" borderId="0" xfId="0" applyFont="1" applyFill="1"/>
    <xf numFmtId="0" fontId="24" fillId="0" borderId="22" xfId="0" applyFont="1" applyBorder="1"/>
    <xf numFmtId="0" fontId="23" fillId="0" borderId="22" xfId="0" applyFont="1" applyBorder="1"/>
    <xf numFmtId="3" fontId="23" fillId="0" borderId="22" xfId="0" applyNumberFormat="1" applyFont="1" applyBorder="1"/>
    <xf numFmtId="2" fontId="23" fillId="0" borderId="22" xfId="0" applyNumberFormat="1" applyFont="1" applyBorder="1"/>
    <xf numFmtId="0" fontId="19" fillId="0" borderId="22" xfId="0" applyFont="1" applyBorder="1"/>
    <xf numFmtId="3" fontId="24" fillId="0" borderId="22" xfId="0" applyNumberFormat="1" applyFont="1" applyBorder="1"/>
    <xf numFmtId="2" fontId="24" fillId="0" borderId="22" xfId="0" applyNumberFormat="1" applyFont="1" applyBorder="1"/>
    <xf numFmtId="10" fontId="23" fillId="0" borderId="10" xfId="2" applyNumberFormat="1" applyFont="1" applyFill="1" applyBorder="1" applyAlignment="1" applyProtection="1">
      <alignment horizontal="center"/>
    </xf>
    <xf numFmtId="0" fontId="19" fillId="0" borderId="10" xfId="0" applyFont="1" applyBorder="1"/>
    <xf numFmtId="10" fontId="24" fillId="0" borderId="10" xfId="0" applyNumberFormat="1" applyFont="1" applyFill="1" applyBorder="1"/>
    <xf numFmtId="3" fontId="23" fillId="0" borderId="10" xfId="0" applyNumberFormat="1" applyFont="1" applyFill="1" applyBorder="1"/>
    <xf numFmtId="10" fontId="24" fillId="0" borderId="10" xfId="0" applyNumberFormat="1" applyFont="1" applyFill="1" applyBorder="1" applyAlignment="1"/>
    <xf numFmtId="10" fontId="23" fillId="0" borderId="10" xfId="0" applyNumberFormat="1" applyFont="1" applyBorder="1" applyAlignment="1">
      <alignment horizontal="center"/>
    </xf>
    <xf numFmtId="10" fontId="23" fillId="0" borderId="10" xfId="0" applyNumberFormat="1" applyFont="1" applyFill="1" applyBorder="1" applyAlignment="1">
      <alignment horizontal="center"/>
    </xf>
    <xf numFmtId="10" fontId="24" fillId="0" borderId="10" xfId="0" applyNumberFormat="1" applyFont="1" applyFill="1" applyBorder="1" applyAlignment="1">
      <alignment horizontal="right"/>
    </xf>
    <xf numFmtId="0" fontId="24" fillId="0" borderId="10" xfId="0" applyFont="1" applyBorder="1"/>
    <xf numFmtId="0" fontId="20" fillId="0" borderId="10" xfId="0" applyFont="1" applyFill="1" applyBorder="1"/>
    <xf numFmtId="166" fontId="19" fillId="0" borderId="10" xfId="0" applyNumberFormat="1" applyFont="1" applyFill="1" applyBorder="1"/>
    <xf numFmtId="0" fontId="23" fillId="0" borderId="10" xfId="0" applyFont="1" applyBorder="1"/>
    <xf numFmtId="2" fontId="23" fillId="0" borderId="10" xfId="0" applyNumberFormat="1" applyFont="1" applyBorder="1"/>
    <xf numFmtId="2" fontId="24" fillId="0" borderId="10" xfId="0" applyNumberFormat="1" applyFont="1" applyBorder="1"/>
    <xf numFmtId="3" fontId="23" fillId="0" borderId="10" xfId="0" applyNumberFormat="1" applyFont="1" applyBorder="1"/>
    <xf numFmtId="3" fontId="24" fillId="0" borderId="10" xfId="0" applyNumberFormat="1" applyFont="1" applyBorder="1"/>
    <xf numFmtId="3" fontId="19" fillId="0" borderId="10" xfId="0" applyNumberFormat="1" applyFont="1" applyFill="1" applyBorder="1" applyAlignment="1"/>
    <xf numFmtId="10" fontId="19" fillId="0" borderId="10" xfId="0" applyNumberFormat="1" applyFont="1" applyFill="1" applyBorder="1" applyAlignment="1"/>
    <xf numFmtId="0" fontId="19" fillId="0" borderId="10" xfId="0" applyFont="1" applyFill="1" applyBorder="1"/>
    <xf numFmtId="38" fontId="19" fillId="0" borderId="10" xfId="0" applyNumberFormat="1" applyFont="1" applyFill="1" applyBorder="1"/>
    <xf numFmtId="171" fontId="19" fillId="0" borderId="10" xfId="0" applyNumberFormat="1" applyFont="1" applyFill="1" applyBorder="1"/>
    <xf numFmtId="0" fontId="19" fillId="0" borderId="10" xfId="0" applyFont="1" applyFill="1" applyBorder="1" applyAlignment="1"/>
    <xf numFmtId="0" fontId="5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22" xfId="0" applyFont="1" applyFill="1" applyBorder="1" applyAlignment="1">
      <alignment horizontal="left"/>
    </xf>
    <xf numFmtId="3" fontId="23" fillId="0" borderId="22" xfId="0" applyNumberFormat="1" applyFont="1" applyFill="1" applyBorder="1"/>
    <xf numFmtId="10" fontId="24" fillId="0" borderId="22" xfId="0" applyNumberFormat="1" applyFont="1" applyFill="1" applyBorder="1" applyAlignment="1"/>
    <xf numFmtId="10" fontId="23" fillId="0" borderId="22" xfId="2" applyNumberFormat="1" applyFont="1" applyFill="1" applyBorder="1" applyAlignment="1" applyProtection="1">
      <alignment horizontal="center"/>
    </xf>
    <xf numFmtId="10" fontId="23" fillId="0" borderId="22" xfId="0" applyNumberFormat="1" applyFont="1" applyFill="1" applyBorder="1" applyAlignment="1">
      <alignment horizontal="center"/>
    </xf>
    <xf numFmtId="10" fontId="24" fillId="0" borderId="22" xfId="0" applyNumberFormat="1" applyFont="1" applyFill="1" applyBorder="1"/>
    <xf numFmtId="3" fontId="23" fillId="0" borderId="11" xfId="0" applyNumberFormat="1" applyFont="1" applyFill="1" applyBorder="1"/>
    <xf numFmtId="10" fontId="24" fillId="0" borderId="13" xfId="0" applyNumberFormat="1" applyFont="1" applyFill="1" applyBorder="1" applyAlignment="1"/>
    <xf numFmtId="10" fontId="23" fillId="0" borderId="27" xfId="2" applyNumberFormat="1" applyFont="1" applyFill="1" applyBorder="1" applyAlignment="1" applyProtection="1">
      <alignment horizontal="center"/>
    </xf>
    <xf numFmtId="0" fontId="57" fillId="0" borderId="0" xfId="0" applyFont="1" applyAlignment="1"/>
    <xf numFmtId="0" fontId="25" fillId="0" borderId="0" xfId="0" applyFont="1" applyAlignment="1"/>
    <xf numFmtId="17" fontId="25" fillId="0" borderId="0" xfId="0" applyNumberFormat="1" applyFont="1" applyBorder="1" applyAlignment="1">
      <alignment horizontal="center"/>
    </xf>
    <xf numFmtId="0" fontId="24" fillId="2" borderId="28" xfId="0" applyFont="1" applyFill="1" applyBorder="1"/>
    <xf numFmtId="0" fontId="23" fillId="2" borderId="29" xfId="0" applyFont="1" applyFill="1" applyBorder="1"/>
    <xf numFmtId="0" fontId="23" fillId="2" borderId="30" xfId="0" applyFont="1" applyFill="1" applyBorder="1"/>
    <xf numFmtId="0" fontId="23" fillId="2" borderId="31" xfId="0" applyFont="1" applyFill="1" applyBorder="1"/>
    <xf numFmtId="3" fontId="24" fillId="2" borderId="32" xfId="0" applyNumberFormat="1" applyFont="1" applyFill="1" applyBorder="1"/>
    <xf numFmtId="3" fontId="23" fillId="2" borderId="32" xfId="0" applyNumberFormat="1" applyFont="1" applyFill="1" applyBorder="1"/>
    <xf numFmtId="10" fontId="23" fillId="2" borderId="33" xfId="0" applyNumberFormat="1" applyFont="1" applyFill="1" applyBorder="1"/>
    <xf numFmtId="0" fontId="23" fillId="2" borderId="28" xfId="0" applyFont="1" applyFill="1" applyBorder="1"/>
    <xf numFmtId="3" fontId="23" fillId="2" borderId="29" xfId="0" applyNumberFormat="1" applyFont="1" applyFill="1" applyBorder="1"/>
    <xf numFmtId="10" fontId="23" fillId="2" borderId="30" xfId="0" applyNumberFormat="1" applyFont="1" applyFill="1" applyBorder="1"/>
    <xf numFmtId="0" fontId="23" fillId="2" borderId="14" xfId="0" applyFont="1" applyFill="1" applyBorder="1"/>
    <xf numFmtId="10" fontId="23" fillId="2" borderId="34" xfId="0" applyNumberFormat="1" applyFont="1" applyFill="1" applyBorder="1"/>
    <xf numFmtId="10" fontId="23" fillId="2" borderId="32" xfId="0" applyNumberFormat="1" applyFont="1" applyFill="1" applyBorder="1"/>
    <xf numFmtId="10" fontId="24" fillId="2" borderId="32" xfId="0" applyNumberFormat="1" applyFont="1" applyFill="1" applyBorder="1"/>
    <xf numFmtId="0" fontId="23" fillId="2" borderId="11" xfId="0" applyFont="1" applyFill="1" applyBorder="1"/>
    <xf numFmtId="10" fontId="24" fillId="2" borderId="12" xfId="0" applyNumberFormat="1" applyFont="1" applyFill="1" applyBorder="1"/>
    <xf numFmtId="10" fontId="23" fillId="2" borderId="13" xfId="0" applyNumberFormat="1" applyFont="1" applyFill="1" applyBorder="1"/>
    <xf numFmtId="169" fontId="23" fillId="2" borderId="34" xfId="0" applyNumberFormat="1" applyFont="1" applyFill="1" applyBorder="1"/>
    <xf numFmtId="166" fontId="23" fillId="2" borderId="32" xfId="0" applyNumberFormat="1" applyFont="1" applyFill="1" applyBorder="1"/>
    <xf numFmtId="169" fontId="23" fillId="2" borderId="33" xfId="0" applyNumberFormat="1" applyFont="1" applyFill="1" applyBorder="1"/>
    <xf numFmtId="0" fontId="24" fillId="2" borderId="11" xfId="0" applyFont="1" applyFill="1" applyBorder="1"/>
    <xf numFmtId="168" fontId="24" fillId="2" borderId="12" xfId="0" applyNumberFormat="1" applyFont="1" applyFill="1" applyBorder="1"/>
    <xf numFmtId="170" fontId="23" fillId="2" borderId="12" xfId="0" applyNumberFormat="1" applyFont="1" applyFill="1" applyBorder="1"/>
    <xf numFmtId="0" fontId="24" fillId="2" borderId="29" xfId="0" applyFont="1" applyFill="1" applyBorder="1" applyAlignment="1">
      <alignment horizontal="center" vertical="center"/>
    </xf>
    <xf numFmtId="0" fontId="20" fillId="2" borderId="28" xfId="0" applyFont="1" applyFill="1" applyBorder="1"/>
    <xf numFmtId="0" fontId="24" fillId="2" borderId="30" xfId="0" applyFont="1" applyFill="1" applyBorder="1" applyAlignment="1">
      <alignment horizontal="center"/>
    </xf>
    <xf numFmtId="0" fontId="27" fillId="2" borderId="28" xfId="0" applyFont="1" applyFill="1" applyBorder="1"/>
    <xf numFmtId="0" fontId="24" fillId="2" borderId="29" xfId="0" applyFont="1" applyFill="1" applyBorder="1"/>
    <xf numFmtId="0" fontId="23" fillId="2" borderId="29" xfId="0" applyFont="1" applyFill="1" applyBorder="1" applyAlignment="1">
      <alignment horizontal="center"/>
    </xf>
    <xf numFmtId="0" fontId="23" fillId="2" borderId="30" xfId="0" applyFont="1" applyFill="1" applyBorder="1" applyAlignment="1">
      <alignment horizontal="center"/>
    </xf>
    <xf numFmtId="167" fontId="23" fillId="2" borderId="34" xfId="0" applyNumberFormat="1" applyFont="1" applyFill="1" applyBorder="1"/>
    <xf numFmtId="0" fontId="23" fillId="0" borderId="14" xfId="0" applyFont="1" applyBorder="1"/>
    <xf numFmtId="3" fontId="23" fillId="2" borderId="31" xfId="0" applyNumberFormat="1" applyFont="1" applyFill="1" applyBorder="1"/>
    <xf numFmtId="0" fontId="34" fillId="0" borderId="22" xfId="0" applyFont="1" applyFill="1" applyBorder="1" applyAlignment="1">
      <alignment horizontal="right" wrapText="1"/>
    </xf>
    <xf numFmtId="0" fontId="59" fillId="0" borderId="22" xfId="0" applyFont="1" applyFill="1" applyBorder="1" applyAlignment="1">
      <alignment horizontal="left" wrapText="1"/>
    </xf>
    <xf numFmtId="1" fontId="59" fillId="0" borderId="22" xfId="0" applyNumberFormat="1" applyFont="1" applyFill="1" applyBorder="1" applyAlignment="1">
      <alignment wrapText="1"/>
    </xf>
    <xf numFmtId="1" fontId="59" fillId="0" borderId="22" xfId="0" applyNumberFormat="1" applyFont="1" applyFill="1" applyBorder="1" applyAlignment="1"/>
    <xf numFmtId="0" fontId="59" fillId="0" borderId="22" xfId="0" applyFont="1" applyFill="1" applyBorder="1"/>
    <xf numFmtId="0" fontId="42" fillId="0" borderId="22" xfId="0" applyFont="1" applyFill="1" applyBorder="1" applyAlignment="1">
      <alignment horizontal="left"/>
    </xf>
    <xf numFmtId="167" fontId="59" fillId="0" borderId="22" xfId="0" applyNumberFormat="1" applyFont="1" applyFill="1" applyBorder="1" applyAlignment="1"/>
    <xf numFmtId="0" fontId="42" fillId="0" borderId="0" xfId="0" applyFont="1" applyFill="1" applyBorder="1"/>
    <xf numFmtId="37" fontId="42" fillId="0" borderId="0" xfId="0" applyNumberFormat="1" applyFont="1" applyFill="1" applyBorder="1"/>
    <xf numFmtId="167" fontId="42" fillId="0" borderId="0" xfId="0" applyNumberFormat="1" applyFont="1" applyFill="1" applyBorder="1"/>
    <xf numFmtId="37" fontId="59" fillId="0" borderId="22" xfId="0" applyNumberFormat="1" applyFont="1" applyFill="1" applyBorder="1" applyAlignment="1">
      <alignment horizontal="right"/>
    </xf>
    <xf numFmtId="3" fontId="59" fillId="0" borderId="22" xfId="0" applyNumberFormat="1" applyFont="1" applyFill="1" applyBorder="1" applyAlignment="1">
      <alignment horizontal="right"/>
    </xf>
    <xf numFmtId="0" fontId="59" fillId="0" borderId="22" xfId="0" applyFont="1" applyFill="1" applyBorder="1" applyAlignment="1">
      <alignment horizontal="right"/>
    </xf>
    <xf numFmtId="0" fontId="48" fillId="0" borderId="22" xfId="0" applyFont="1" applyFill="1" applyBorder="1" applyAlignment="1">
      <alignment horizontal="left"/>
    </xf>
    <xf numFmtId="1" fontId="48" fillId="0" borderId="22" xfId="0" applyNumberFormat="1" applyFont="1" applyFill="1" applyBorder="1" applyAlignment="1"/>
    <xf numFmtId="167" fontId="48" fillId="0" borderId="22" xfId="0" applyNumberFormat="1" applyFont="1" applyFill="1" applyBorder="1" applyAlignment="1"/>
    <xf numFmtId="0" fontId="19" fillId="0" borderId="13" xfId="0" applyFont="1" applyBorder="1"/>
    <xf numFmtId="10" fontId="24" fillId="2" borderId="10" xfId="0" applyNumberFormat="1" applyFont="1" applyFill="1" applyBorder="1"/>
    <xf numFmtId="10" fontId="23" fillId="0" borderId="22" xfId="0" applyNumberFormat="1" applyFont="1" applyBorder="1"/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Alignment="1"/>
    <xf numFmtId="0" fontId="58" fillId="3" borderId="21" xfId="0" applyFont="1" applyFill="1" applyBorder="1" applyAlignment="1">
      <alignment horizontal="center"/>
    </xf>
    <xf numFmtId="0" fontId="63" fillId="0" borderId="0" xfId="0" applyFont="1" applyAlignment="1">
      <alignment horizontal="left"/>
    </xf>
    <xf numFmtId="164" fontId="23" fillId="0" borderId="22" xfId="0" applyNumberFormat="1" applyFont="1" applyFill="1" applyBorder="1" applyAlignment="1"/>
    <xf numFmtId="3" fontId="23" fillId="0" borderId="22" xfId="0" applyNumberFormat="1" applyFont="1" applyFill="1" applyBorder="1" applyAlignment="1"/>
    <xf numFmtId="10" fontId="23" fillId="0" borderId="22" xfId="0" applyNumberFormat="1" applyFont="1" applyFill="1" applyBorder="1" applyAlignment="1"/>
    <xf numFmtId="165" fontId="23" fillId="0" borderId="22" xfId="0" applyNumberFormat="1" applyFont="1" applyFill="1" applyBorder="1" applyAlignment="1"/>
    <xf numFmtId="3" fontId="48" fillId="0" borderId="39" xfId="0" applyNumberFormat="1" applyFont="1" applyFill="1" applyBorder="1" applyAlignment="1"/>
    <xf numFmtId="3" fontId="48" fillId="0" borderId="40" xfId="0" applyNumberFormat="1" applyFont="1" applyFill="1" applyBorder="1" applyAlignment="1"/>
    <xf numFmtId="3" fontId="48" fillId="0" borderId="41" xfId="0" applyNumberFormat="1" applyFont="1" applyFill="1" applyBorder="1" applyAlignment="1"/>
    <xf numFmtId="3" fontId="23" fillId="2" borderId="10" xfId="0" applyNumberFormat="1" applyFont="1" applyFill="1" applyBorder="1"/>
    <xf numFmtId="37" fontId="23" fillId="0" borderId="10" xfId="0" applyNumberFormat="1" applyFont="1" applyFill="1" applyBorder="1"/>
    <xf numFmtId="10" fontId="23" fillId="0" borderId="10" xfId="0" applyNumberFormat="1" applyFont="1" applyFill="1" applyBorder="1"/>
    <xf numFmtId="166" fontId="23" fillId="0" borderId="10" xfId="0" applyNumberFormat="1" applyFont="1" applyFill="1" applyBorder="1"/>
    <xf numFmtId="0" fontId="21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3" fontId="19" fillId="0" borderId="22" xfId="0" applyNumberFormat="1" applyFont="1" applyFill="1" applyBorder="1" applyAlignment="1"/>
    <xf numFmtId="0" fontId="19" fillId="0" borderId="16" xfId="0" applyFont="1" applyBorder="1"/>
    <xf numFmtId="10" fontId="19" fillId="0" borderId="16" xfId="0" applyNumberFormat="1" applyFont="1" applyBorder="1"/>
    <xf numFmtId="10" fontId="20" fillId="0" borderId="17" xfId="0" applyNumberFormat="1" applyFont="1" applyBorder="1"/>
    <xf numFmtId="172" fontId="64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17" fontId="25" fillId="0" borderId="0" xfId="0" applyNumberFormat="1" applyFont="1" applyBorder="1" applyAlignment="1">
      <alignment horizontal="center"/>
    </xf>
    <xf numFmtId="0" fontId="24" fillId="2" borderId="29" xfId="0" applyFont="1" applyFill="1" applyBorder="1" applyAlignment="1">
      <alignment horizontal="right"/>
    </xf>
    <xf numFmtId="0" fontId="24" fillId="2" borderId="29" xfId="0" applyFont="1" applyFill="1" applyBorder="1" applyAlignment="1">
      <alignment horizontal="right" vertical="center"/>
    </xf>
    <xf numFmtId="0" fontId="23" fillId="2" borderId="29" xfId="0" applyFont="1" applyFill="1" applyBorder="1" applyAlignment="1">
      <alignment horizontal="right"/>
    </xf>
    <xf numFmtId="0" fontId="24" fillId="0" borderId="10" xfId="0" applyFont="1" applyFill="1" applyBorder="1" applyAlignment="1">
      <alignment horizontal="left"/>
    </xf>
    <xf numFmtId="0" fontId="62" fillId="0" borderId="38" xfId="0" applyFont="1" applyFill="1" applyBorder="1" applyAlignment="1">
      <alignment horizontal="center"/>
    </xf>
    <xf numFmtId="0" fontId="51" fillId="0" borderId="23" xfId="0" applyFont="1" applyFill="1" applyBorder="1"/>
    <xf numFmtId="0" fontId="52" fillId="0" borderId="18" xfId="0" applyFont="1" applyFill="1" applyBorder="1"/>
    <xf numFmtId="0" fontId="53" fillId="0" borderId="18" xfId="0" applyFont="1" applyFill="1" applyBorder="1"/>
    <xf numFmtId="0" fontId="54" fillId="0" borderId="18" xfId="0" applyFont="1" applyBorder="1"/>
    <xf numFmtId="0" fontId="56" fillId="0" borderId="18" xfId="0" applyFont="1" applyBorder="1"/>
    <xf numFmtId="0" fontId="55" fillId="0" borderId="18" xfId="0" applyFont="1" applyBorder="1"/>
    <xf numFmtId="164" fontId="23" fillId="0" borderId="22" xfId="0" applyNumberFormat="1" applyFont="1" applyFill="1" applyBorder="1" applyAlignment="1">
      <alignment horizontal="left"/>
    </xf>
    <xf numFmtId="165" fontId="23" fillId="0" borderId="22" xfId="0" applyNumberFormat="1" applyFont="1" applyFill="1" applyBorder="1" applyAlignment="1">
      <alignment horizontal="left"/>
    </xf>
    <xf numFmtId="0" fontId="23" fillId="0" borderId="1" xfId="0" applyFont="1" applyFill="1" applyBorder="1"/>
    <xf numFmtId="38" fontId="23" fillId="0" borderId="2" xfId="0" applyNumberFormat="1" applyFont="1" applyFill="1" applyBorder="1"/>
    <xf numFmtId="171" fontId="23" fillId="0" borderId="2" xfId="0" applyNumberFormat="1" applyFont="1" applyFill="1" applyBorder="1"/>
    <xf numFmtId="166" fontId="23" fillId="0" borderId="3" xfId="0" applyNumberFormat="1" applyFont="1" applyFill="1" applyBorder="1"/>
    <xf numFmtId="0" fontId="23" fillId="0" borderId="4" xfId="0" applyFont="1" applyFill="1" applyBorder="1"/>
    <xf numFmtId="38" fontId="23" fillId="0" borderId="5" xfId="0" applyNumberFormat="1" applyFont="1" applyFill="1" applyBorder="1"/>
    <xf numFmtId="171" fontId="23" fillId="0" borderId="5" xfId="0" applyNumberFormat="1" applyFont="1" applyFill="1" applyBorder="1"/>
    <xf numFmtId="166" fontId="23" fillId="0" borderId="6" xfId="0" applyNumberFormat="1" applyFont="1" applyFill="1" applyBorder="1"/>
    <xf numFmtId="0" fontId="23" fillId="0" borderId="7" xfId="0" applyFont="1" applyFill="1" applyBorder="1"/>
    <xf numFmtId="38" fontId="23" fillId="0" borderId="8" xfId="0" applyNumberFormat="1" applyFont="1" applyFill="1" applyBorder="1"/>
    <xf numFmtId="171" fontId="23" fillId="0" borderId="8" xfId="0" applyNumberFormat="1" applyFont="1" applyFill="1" applyBorder="1"/>
    <xf numFmtId="0" fontId="23" fillId="0" borderId="8" xfId="0" applyFont="1" applyFill="1" applyBorder="1"/>
    <xf numFmtId="166" fontId="23" fillId="0" borderId="9" xfId="0" applyNumberFormat="1" applyFont="1" applyFill="1" applyBorder="1"/>
    <xf numFmtId="0" fontId="23" fillId="0" borderId="10" xfId="0" applyFont="1" applyFill="1" applyBorder="1"/>
    <xf numFmtId="1" fontId="19" fillId="0" borderId="22" xfId="0" applyNumberFormat="1" applyFont="1" applyFill="1" applyBorder="1" applyAlignment="1"/>
    <xf numFmtId="0" fontId="19" fillId="0" borderId="22" xfId="0" applyFont="1" applyFill="1" applyBorder="1" applyAlignment="1"/>
    <xf numFmtId="167" fontId="19" fillId="0" borderId="22" xfId="3" applyNumberFormat="1" applyFont="1" applyFill="1" applyBorder="1"/>
    <xf numFmtId="167" fontId="19" fillId="0" borderId="22" xfId="0" applyNumberFormat="1" applyFont="1" applyFill="1" applyBorder="1" applyAlignment="1"/>
    <xf numFmtId="0" fontId="22" fillId="0" borderId="22" xfId="0" applyFont="1" applyFill="1" applyBorder="1" applyAlignment="1"/>
    <xf numFmtId="3" fontId="20" fillId="0" borderId="22" xfId="0" applyNumberFormat="1" applyFont="1" applyFill="1" applyBorder="1" applyAlignment="1"/>
    <xf numFmtId="167" fontId="22" fillId="0" borderId="22" xfId="0" applyNumberFormat="1" applyFont="1" applyFill="1" applyBorder="1" applyAlignment="1"/>
    <xf numFmtId="0" fontId="19" fillId="0" borderId="22" xfId="0" applyFont="1" applyFill="1" applyBorder="1"/>
    <xf numFmtId="0" fontId="34" fillId="0" borderId="27" xfId="0" applyFont="1" applyFill="1" applyBorder="1" applyAlignment="1">
      <alignment horizontal="right" wrapText="1"/>
    </xf>
    <xf numFmtId="0" fontId="59" fillId="0" borderId="21" xfId="0" applyFont="1" applyFill="1" applyBorder="1" applyAlignment="1">
      <alignment horizontal="left" wrapText="1"/>
    </xf>
    <xf numFmtId="1" fontId="59" fillId="0" borderId="21" xfId="0" applyNumberFormat="1" applyFont="1" applyFill="1" applyBorder="1" applyAlignment="1">
      <alignment wrapText="1"/>
    </xf>
    <xf numFmtId="1" fontId="59" fillId="0" borderId="21" xfId="0" applyNumberFormat="1" applyFont="1" applyFill="1" applyBorder="1" applyAlignment="1"/>
    <xf numFmtId="0" fontId="59" fillId="0" borderId="21" xfId="0" applyFont="1" applyFill="1" applyBorder="1"/>
    <xf numFmtId="0" fontId="42" fillId="0" borderId="27" xfId="0" applyFont="1" applyFill="1" applyBorder="1" applyAlignment="1">
      <alignment horizontal="left"/>
    </xf>
    <xf numFmtId="37" fontId="59" fillId="0" borderId="27" xfId="0" applyNumberFormat="1" applyFont="1" applyFill="1" applyBorder="1" applyAlignment="1"/>
    <xf numFmtId="167" fontId="59" fillId="0" borderId="27" xfId="0" applyNumberFormat="1" applyFont="1" applyFill="1" applyBorder="1" applyAlignment="1"/>
    <xf numFmtId="0" fontId="42" fillId="0" borderId="21" xfId="0" applyFont="1" applyFill="1" applyBorder="1" applyAlignment="1">
      <alignment horizontal="left"/>
    </xf>
    <xf numFmtId="37" fontId="59" fillId="2" borderId="21" xfId="4" applyNumberFormat="1" applyFont="1" applyFill="1" applyBorder="1" applyAlignment="1"/>
    <xf numFmtId="167" fontId="59" fillId="0" borderId="21" xfId="0" applyNumberFormat="1" applyFont="1" applyFill="1" applyBorder="1" applyAlignment="1"/>
    <xf numFmtId="37" fontId="59" fillId="0" borderId="27" xfId="0" applyNumberFormat="1" applyFont="1" applyFill="1" applyBorder="1" applyAlignment="1">
      <alignment horizontal="right"/>
    </xf>
    <xf numFmtId="3" fontId="59" fillId="0" borderId="21" xfId="0" applyNumberFormat="1" applyFont="1" applyFill="1" applyBorder="1"/>
    <xf numFmtId="37" fontId="59" fillId="2" borderId="27" xfId="4" applyNumberFormat="1" applyFont="1" applyFill="1" applyBorder="1" applyAlignment="1"/>
    <xf numFmtId="37" fontId="24" fillId="0" borderId="10" xfId="0" applyNumberFormat="1" applyFont="1" applyFill="1" applyBorder="1"/>
    <xf numFmtId="173" fontId="23" fillId="0" borderId="10" xfId="0" applyNumberFormat="1" applyFont="1" applyFill="1" applyBorder="1"/>
    <xf numFmtId="0" fontId="21" fillId="4" borderId="28" xfId="0" applyFont="1" applyFill="1" applyBorder="1" applyAlignment="1">
      <alignment horizontal="center"/>
    </xf>
    <xf numFmtId="0" fontId="21" fillId="4" borderId="31" xfId="0" applyFont="1" applyFill="1" applyBorder="1" applyAlignment="1">
      <alignment horizontal="center"/>
    </xf>
    <xf numFmtId="0" fontId="24" fillId="4" borderId="32" xfId="0" applyFont="1" applyFill="1" applyBorder="1" applyAlignment="1">
      <alignment horizontal="right" vertical="center"/>
    </xf>
    <xf numFmtId="0" fontId="24" fillId="4" borderId="32" xfId="0" applyFont="1" applyFill="1" applyBorder="1" applyAlignment="1">
      <alignment horizontal="right"/>
    </xf>
    <xf numFmtId="0" fontId="24" fillId="4" borderId="33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left"/>
    </xf>
    <xf numFmtId="10" fontId="24" fillId="4" borderId="10" xfId="0" applyNumberFormat="1" applyFont="1" applyFill="1" applyBorder="1" applyAlignment="1">
      <alignment horizontal="center"/>
    </xf>
    <xf numFmtId="10" fontId="24" fillId="4" borderId="10" xfId="0" applyNumberFormat="1" applyFont="1" applyFill="1" applyBorder="1"/>
    <xf numFmtId="3" fontId="24" fillId="4" borderId="10" xfId="0" applyNumberFormat="1" applyFont="1" applyFill="1" applyBorder="1"/>
    <xf numFmtId="10" fontId="24" fillId="4" borderId="10" xfId="0" applyNumberFormat="1" applyFont="1" applyFill="1" applyBorder="1" applyAlignment="1"/>
    <xf numFmtId="0" fontId="24" fillId="4" borderId="22" xfId="0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/>
    </xf>
    <xf numFmtId="0" fontId="27" fillId="4" borderId="10" xfId="0" applyFont="1" applyFill="1" applyBorder="1"/>
    <xf numFmtId="0" fontId="27" fillId="4" borderId="10" xfId="0" applyFont="1" applyFill="1" applyBorder="1" applyAlignment="1">
      <alignment horizontal="center"/>
    </xf>
    <xf numFmtId="167" fontId="24" fillId="0" borderId="27" xfId="0" applyNumberFormat="1" applyFont="1" applyFill="1" applyBorder="1"/>
    <xf numFmtId="167" fontId="24" fillId="0" borderId="27" xfId="0" applyNumberFormat="1" applyFont="1" applyFill="1" applyBorder="1" applyAlignment="1"/>
    <xf numFmtId="167" fontId="23" fillId="0" borderId="22" xfId="0" applyNumberFormat="1" applyFont="1" applyFill="1" applyBorder="1"/>
    <xf numFmtId="167" fontId="23" fillId="0" borderId="22" xfId="0" applyNumberFormat="1" applyFont="1" applyFill="1" applyBorder="1" applyAlignment="1"/>
    <xf numFmtId="0" fontId="21" fillId="0" borderId="0" xfId="0" applyFont="1"/>
    <xf numFmtId="10" fontId="21" fillId="0" borderId="0" xfId="0" applyNumberFormat="1" applyFont="1"/>
    <xf numFmtId="10" fontId="21" fillId="0" borderId="0" xfId="0" applyNumberFormat="1" applyFont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17" fontId="21" fillId="0" borderId="0" xfId="0" applyNumberFormat="1" applyFont="1" applyAlignment="1">
      <alignment horizontal="center"/>
    </xf>
    <xf numFmtId="0" fontId="48" fillId="0" borderId="0" xfId="0" applyFont="1" applyBorder="1"/>
    <xf numFmtId="0" fontId="21" fillId="0" borderId="0" xfId="0" applyFont="1" applyFill="1" applyBorder="1" applyAlignment="1">
      <alignment horizontal="center"/>
    </xf>
    <xf numFmtId="10" fontId="48" fillId="0" borderId="0" xfId="0" applyNumberFormat="1" applyFont="1"/>
    <xf numFmtId="0" fontId="48" fillId="0" borderId="0" xfId="0" applyFont="1" applyBorder="1" applyAlignment="1">
      <alignment wrapText="1"/>
    </xf>
    <xf numFmtId="0" fontId="48" fillId="0" borderId="0" xfId="0" applyFont="1" applyFill="1" applyBorder="1"/>
    <xf numFmtId="0" fontId="21" fillId="0" borderId="18" xfId="0" applyFont="1" applyFill="1" applyBorder="1" applyAlignment="1">
      <alignment horizontal="center"/>
    </xf>
    <xf numFmtId="0" fontId="65" fillId="0" borderId="18" xfId="0" applyFont="1" applyFill="1" applyBorder="1" applyAlignment="1"/>
    <xf numFmtId="0" fontId="33" fillId="0" borderId="0" xfId="0" applyFont="1" applyFill="1"/>
    <xf numFmtId="0" fontId="21" fillId="0" borderId="18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10" fontId="33" fillId="0" borderId="18" xfId="0" applyNumberFormat="1" applyFont="1" applyBorder="1" applyAlignment="1">
      <alignment horizontal="center"/>
    </xf>
    <xf numFmtId="0" fontId="33" fillId="0" borderId="18" xfId="0" applyFont="1" applyBorder="1"/>
    <xf numFmtId="0" fontId="33" fillId="0" borderId="0" xfId="0" applyFont="1"/>
    <xf numFmtId="0" fontId="66" fillId="0" borderId="18" xfId="0" applyFont="1" applyBorder="1"/>
    <xf numFmtId="10" fontId="21" fillId="0" borderId="18" xfId="0" applyNumberFormat="1" applyFont="1" applyBorder="1" applyAlignment="1">
      <alignment vertical="center"/>
    </xf>
    <xf numFmtId="10" fontId="21" fillId="0" borderId="18" xfId="0" applyNumberFormat="1" applyFont="1" applyBorder="1" applyAlignment="1">
      <alignment horizontal="center" vertical="center"/>
    </xf>
    <xf numFmtId="10" fontId="2" fillId="0" borderId="0" xfId="0" applyNumberFormat="1" applyFont="1" applyBorder="1"/>
    <xf numFmtId="0" fontId="67" fillId="0" borderId="0" xfId="0" applyFont="1" applyFill="1" applyBorder="1"/>
    <xf numFmtId="0" fontId="68" fillId="0" borderId="18" xfId="0" applyFont="1" applyFill="1" applyBorder="1"/>
    <xf numFmtId="10" fontId="48" fillId="0" borderId="18" xfId="0" applyNumberFormat="1" applyFont="1" applyBorder="1" applyAlignment="1">
      <alignment vertical="center"/>
    </xf>
    <xf numFmtId="10" fontId="48" fillId="0" borderId="18" xfId="0" applyNumberFormat="1" applyFont="1" applyBorder="1" applyAlignment="1">
      <alignment horizontal="center" vertical="center"/>
    </xf>
    <xf numFmtId="0" fontId="69" fillId="0" borderId="0" xfId="0" applyFont="1" applyFill="1"/>
    <xf numFmtId="0" fontId="52" fillId="0" borderId="18" xfId="0" applyFont="1" applyBorder="1"/>
    <xf numFmtId="0" fontId="70" fillId="0" borderId="0" xfId="0" applyFont="1" applyFill="1"/>
    <xf numFmtId="0" fontId="71" fillId="0" borderId="18" xfId="0" applyFont="1" applyBorder="1"/>
    <xf numFmtId="0" fontId="71" fillId="0" borderId="0" xfId="0" applyFont="1"/>
    <xf numFmtId="0" fontId="53" fillId="0" borderId="18" xfId="0" applyFont="1" applyBorder="1"/>
    <xf numFmtId="10" fontId="48" fillId="0" borderId="18" xfId="0" applyNumberFormat="1" applyFont="1" applyFill="1" applyBorder="1" applyAlignment="1">
      <alignment horizontal="center" vertical="center"/>
    </xf>
    <xf numFmtId="0" fontId="72" fillId="0" borderId="0" xfId="0" applyFont="1"/>
    <xf numFmtId="0" fontId="73" fillId="0" borderId="18" xfId="0" applyFont="1" applyBorder="1"/>
    <xf numFmtId="0" fontId="74" fillId="0" borderId="0" xfId="0" applyFont="1"/>
    <xf numFmtId="167" fontId="21" fillId="0" borderId="0" xfId="0" applyNumberFormat="1" applyFont="1" applyAlignment="1"/>
    <xf numFmtId="0" fontId="75" fillId="0" borderId="0" xfId="0" applyFont="1" applyBorder="1"/>
    <xf numFmtId="0" fontId="76" fillId="0" borderId="0" xfId="0" applyFont="1" applyBorder="1"/>
    <xf numFmtId="0" fontId="23" fillId="4" borderId="10" xfId="0" applyFont="1" applyFill="1" applyBorder="1"/>
    <xf numFmtId="2" fontId="24" fillId="4" borderId="10" xfId="0" applyNumberFormat="1" applyFont="1" applyFill="1" applyBorder="1"/>
    <xf numFmtId="165" fontId="24" fillId="4" borderId="22" xfId="0" applyNumberFormat="1" applyFont="1" applyFill="1" applyBorder="1" applyAlignment="1"/>
    <xf numFmtId="3" fontId="24" fillId="4" borderId="22" xfId="0" applyNumberFormat="1" applyFont="1" applyFill="1" applyBorder="1" applyAlignment="1"/>
    <xf numFmtId="10" fontId="24" fillId="4" borderId="22" xfId="0" applyNumberFormat="1" applyFont="1" applyFill="1" applyBorder="1" applyAlignment="1"/>
    <xf numFmtId="165" fontId="24" fillId="4" borderId="22" xfId="0" applyNumberFormat="1" applyFont="1" applyFill="1" applyBorder="1" applyAlignment="1">
      <alignment horizontal="left"/>
    </xf>
    <xf numFmtId="0" fontId="24" fillId="4" borderId="36" xfId="0" applyFont="1" applyFill="1" applyBorder="1" applyAlignment="1">
      <alignment horizontal="center"/>
    </xf>
    <xf numFmtId="0" fontId="24" fillId="4" borderId="37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left"/>
    </xf>
    <xf numFmtId="3" fontId="20" fillId="4" borderId="10" xfId="0" applyNumberFormat="1" applyFont="1" applyFill="1" applyBorder="1" applyAlignment="1"/>
    <xf numFmtId="10" fontId="20" fillId="4" borderId="10" xfId="0" applyNumberFormat="1" applyFont="1" applyFill="1" applyBorder="1" applyAlignment="1"/>
    <xf numFmtId="0" fontId="20" fillId="4" borderId="10" xfId="0" applyFont="1" applyFill="1" applyBorder="1" applyAlignment="1">
      <alignment horizontal="center"/>
    </xf>
    <xf numFmtId="0" fontId="23" fillId="0" borderId="22" xfId="0" applyFont="1" applyFill="1" applyBorder="1" applyAlignment="1"/>
    <xf numFmtId="0" fontId="32" fillId="4" borderId="22" xfId="0" applyFont="1" applyFill="1" applyBorder="1" applyAlignment="1">
      <alignment horizontal="left"/>
    </xf>
    <xf numFmtId="10" fontId="19" fillId="0" borderId="22" xfId="0" applyNumberFormat="1" applyFont="1" applyFill="1" applyBorder="1" applyAlignment="1"/>
    <xf numFmtId="3" fontId="19" fillId="0" borderId="22" xfId="0" applyNumberFormat="1" applyFont="1" applyFill="1" applyBorder="1"/>
    <xf numFmtId="0" fontId="30" fillId="4" borderId="22" xfId="0" applyFont="1" applyFill="1" applyBorder="1" applyAlignment="1">
      <alignment horizontal="center" vertical="center"/>
    </xf>
    <xf numFmtId="3" fontId="20" fillId="4" borderId="22" xfId="0" applyNumberFormat="1" applyFont="1" applyFill="1" applyBorder="1" applyAlignment="1">
      <alignment horizontal="right" vertical="center"/>
    </xf>
    <xf numFmtId="10" fontId="20" fillId="4" borderId="22" xfId="0" applyNumberFormat="1" applyFont="1" applyFill="1" applyBorder="1" applyAlignment="1">
      <alignment horizontal="right" vertical="center"/>
    </xf>
    <xf numFmtId="10" fontId="20" fillId="4" borderId="22" xfId="0" applyNumberFormat="1" applyFont="1" applyFill="1" applyBorder="1" applyAlignment="1">
      <alignment horizontal="center"/>
    </xf>
    <xf numFmtId="167" fontId="20" fillId="4" borderId="22" xfId="0" applyNumberFormat="1" applyFont="1" applyFill="1" applyBorder="1" applyAlignment="1">
      <alignment horizontal="right"/>
    </xf>
    <xf numFmtId="3" fontId="20" fillId="4" borderId="13" xfId="0" applyNumberFormat="1" applyFont="1" applyFill="1" applyBorder="1" applyAlignment="1">
      <alignment horizontal="right" vertical="center"/>
    </xf>
    <xf numFmtId="0" fontId="19" fillId="5" borderId="46" xfId="0" applyFont="1" applyFill="1" applyBorder="1"/>
    <xf numFmtId="0" fontId="19" fillId="5" borderId="47" xfId="0" applyFont="1" applyFill="1" applyBorder="1"/>
    <xf numFmtId="0" fontId="19" fillId="5" borderId="47" xfId="0" applyFont="1" applyFill="1" applyBorder="1" applyAlignment="1">
      <alignment horizontal="center"/>
    </xf>
    <xf numFmtId="0" fontId="20" fillId="5" borderId="19" xfId="0" applyFont="1" applyFill="1" applyBorder="1"/>
    <xf numFmtId="3" fontId="20" fillId="5" borderId="15" xfId="0" applyNumberFormat="1" applyFont="1" applyFill="1" applyBorder="1"/>
    <xf numFmtId="10" fontId="20" fillId="5" borderId="15" xfId="0" applyNumberFormat="1" applyFont="1" applyFill="1" applyBorder="1"/>
    <xf numFmtId="10" fontId="20" fillId="5" borderId="20" xfId="0" applyNumberFormat="1" applyFont="1" applyFill="1" applyBorder="1"/>
    <xf numFmtId="0" fontId="33" fillId="5" borderId="18" xfId="0" applyFont="1" applyFill="1" applyBorder="1"/>
    <xf numFmtId="3" fontId="33" fillId="5" borderId="18" xfId="0" applyNumberFormat="1" applyFont="1" applyFill="1" applyBorder="1"/>
    <xf numFmtId="10" fontId="21" fillId="5" borderId="18" xfId="0" applyNumberFormat="1" applyFont="1" applyFill="1" applyBorder="1"/>
    <xf numFmtId="3" fontId="21" fillId="5" borderId="18" xfId="0" applyNumberFormat="1" applyFont="1" applyFill="1" applyBorder="1"/>
    <xf numFmtId="0" fontId="42" fillId="4" borderId="10" xfId="0" applyFont="1" applyFill="1" applyBorder="1" applyAlignment="1">
      <alignment horizontal="center" vertical="center"/>
    </xf>
    <xf numFmtId="3" fontId="59" fillId="0" borderId="22" xfId="0" applyNumberFormat="1" applyFont="1" applyFill="1" applyBorder="1" applyAlignment="1">
      <alignment wrapText="1"/>
    </xf>
    <xf numFmtId="0" fontId="35" fillId="4" borderId="19" xfId="0" applyFont="1" applyFill="1" applyBorder="1"/>
    <xf numFmtId="0" fontId="43" fillId="4" borderId="15" xfId="0" applyFont="1" applyFill="1" applyBorder="1" applyAlignment="1">
      <alignment horizontal="center" vertical="top" wrapText="1"/>
    </xf>
    <xf numFmtId="3" fontId="43" fillId="4" borderId="15" xfId="0" applyNumberFormat="1" applyFont="1" applyFill="1" applyBorder="1" applyAlignment="1">
      <alignment horizontal="center" vertical="center"/>
    </xf>
    <xf numFmtId="0" fontId="35" fillId="4" borderId="15" xfId="0" applyFont="1" applyFill="1" applyBorder="1"/>
    <xf numFmtId="0" fontId="35" fillId="4" borderId="20" xfId="0" applyFont="1" applyFill="1" applyBorder="1"/>
    <xf numFmtId="0" fontId="42" fillId="4" borderId="10" xfId="0" applyFont="1" applyFill="1" applyBorder="1"/>
    <xf numFmtId="37" fontId="42" fillId="4" borderId="10" xfId="0" applyNumberFormat="1" applyFont="1" applyFill="1" applyBorder="1"/>
    <xf numFmtId="167" fontId="42" fillId="4" borderId="10" xfId="0" applyNumberFormat="1" applyFont="1" applyFill="1" applyBorder="1"/>
    <xf numFmtId="0" fontId="42" fillId="4" borderId="10" xfId="0" applyFont="1" applyFill="1" applyBorder="1" applyAlignment="1">
      <alignment horizontal="center"/>
    </xf>
    <xf numFmtId="167" fontId="42" fillId="4" borderId="10" xfId="0" applyNumberFormat="1" applyFont="1" applyFill="1" applyBorder="1" applyAlignment="1"/>
    <xf numFmtId="0" fontId="43" fillId="4" borderId="22" xfId="0" applyFont="1" applyFill="1" applyBorder="1" applyAlignment="1">
      <alignment horizontal="center"/>
    </xf>
    <xf numFmtId="0" fontId="43" fillId="4" borderId="22" xfId="0" applyFont="1" applyFill="1" applyBorder="1" applyAlignment="1">
      <alignment horizontal="left"/>
    </xf>
    <xf numFmtId="1" fontId="43" fillId="4" borderId="22" xfId="0" applyNumberFormat="1" applyFont="1" applyFill="1" applyBorder="1" applyAlignment="1"/>
    <xf numFmtId="167" fontId="43" fillId="4" borderId="22" xfId="0" applyNumberFormat="1" applyFont="1" applyFill="1" applyBorder="1" applyAlignment="1"/>
    <xf numFmtId="3" fontId="43" fillId="4" borderId="22" xfId="0" applyNumberFormat="1" applyFont="1" applyFill="1" applyBorder="1" applyAlignment="1"/>
    <xf numFmtId="10" fontId="15" fillId="0" borderId="0" xfId="3" applyNumberFormat="1" applyFont="1" applyBorder="1"/>
    <xf numFmtId="0" fontId="24" fillId="4" borderId="22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 vertical="center"/>
    </xf>
    <xf numFmtId="0" fontId="42" fillId="4" borderId="10" xfId="0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center"/>
    </xf>
    <xf numFmtId="0" fontId="22" fillId="0" borderId="38" xfId="0" applyFont="1" applyFill="1" applyBorder="1" applyAlignment="1">
      <alignment horizontal="center" vertical="center"/>
    </xf>
    <xf numFmtId="0" fontId="20" fillId="0" borderId="22" xfId="0" applyFont="1" applyBorder="1"/>
    <xf numFmtId="0" fontId="22" fillId="4" borderId="22" xfId="0" applyFont="1" applyFill="1" applyBorder="1" applyAlignment="1">
      <alignment horizontal="left"/>
    </xf>
    <xf numFmtId="3" fontId="20" fillId="4" borderId="22" xfId="0" applyNumberFormat="1" applyFont="1" applyFill="1" applyBorder="1" applyAlignment="1"/>
    <xf numFmtId="10" fontId="20" fillId="4" borderId="22" xfId="0" applyNumberFormat="1" applyFont="1" applyFill="1" applyBorder="1" applyAlignment="1"/>
    <xf numFmtId="0" fontId="23" fillId="0" borderId="27" xfId="0" applyFont="1" applyFill="1" applyBorder="1" applyAlignment="1">
      <alignment horizontal="left" wrapText="1"/>
    </xf>
    <xf numFmtId="1" fontId="23" fillId="0" borderId="27" xfId="0" applyNumberFormat="1" applyFont="1" applyFill="1" applyBorder="1" applyAlignment="1">
      <alignment wrapText="1"/>
    </xf>
    <xf numFmtId="1" fontId="23" fillId="0" borderId="27" xfId="0" applyNumberFormat="1" applyFont="1" applyFill="1" applyBorder="1" applyAlignment="1"/>
    <xf numFmtId="0" fontId="23" fillId="0" borderId="27" xfId="0" applyFont="1" applyFill="1" applyBorder="1"/>
    <xf numFmtId="38" fontId="23" fillId="0" borderId="10" xfId="0" applyNumberFormat="1" applyFont="1" applyFill="1" applyBorder="1"/>
    <xf numFmtId="0" fontId="24" fillId="4" borderId="22" xfId="0" applyFont="1" applyFill="1" applyBorder="1" applyAlignment="1">
      <alignment horizontal="center"/>
    </xf>
    <xf numFmtId="168" fontId="23" fillId="2" borderId="12" xfId="0" applyNumberFormat="1" applyFont="1" applyFill="1" applyBorder="1"/>
    <xf numFmtId="0" fontId="24" fillId="0" borderId="2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62" fillId="6" borderId="38" xfId="0" applyFont="1" applyFill="1" applyBorder="1" applyAlignment="1">
      <alignment horizontal="center"/>
    </xf>
    <xf numFmtId="0" fontId="62" fillId="7" borderId="38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4" fillId="0" borderId="0" xfId="0" applyFont="1" applyAlignment="1"/>
    <xf numFmtId="0" fontId="74" fillId="0" borderId="0" xfId="0" applyFont="1" applyBorder="1" applyAlignment="1">
      <alignment horizontal="center"/>
    </xf>
    <xf numFmtId="10" fontId="24" fillId="0" borderId="27" xfId="0" applyNumberFormat="1" applyFont="1" applyBorder="1" applyAlignment="1"/>
    <xf numFmtId="167" fontId="78" fillId="4" borderId="22" xfId="0" applyNumberFormat="1" applyFont="1" applyFill="1" applyBorder="1" applyAlignment="1">
      <alignment horizontal="right"/>
    </xf>
    <xf numFmtId="0" fontId="23" fillId="4" borderId="11" xfId="0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17" fontId="28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4" fillId="4" borderId="29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/>
    </xf>
    <xf numFmtId="0" fontId="24" fillId="4" borderId="12" xfId="0" applyFont="1" applyFill="1" applyBorder="1" applyAlignment="1">
      <alignment horizontal="center"/>
    </xf>
    <xf numFmtId="0" fontId="24" fillId="4" borderId="13" xfId="0" applyFont="1" applyFill="1" applyBorder="1" applyAlignment="1">
      <alignment horizontal="center"/>
    </xf>
    <xf numFmtId="17" fontId="25" fillId="0" borderId="0" xfId="0" applyNumberFormat="1" applyFont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23" fillId="4" borderId="22" xfId="0" applyFont="1" applyFill="1" applyBorder="1" applyAlignment="1"/>
    <xf numFmtId="0" fontId="20" fillId="4" borderId="10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27" fillId="4" borderId="10" xfId="0" applyFont="1" applyFill="1" applyBorder="1" applyAlignment="1">
      <alignment horizontal="center"/>
    </xf>
    <xf numFmtId="0" fontId="20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wrapText="1"/>
    </xf>
    <xf numFmtId="0" fontId="0" fillId="4" borderId="24" xfId="0" applyFill="1" applyBorder="1" applyAlignment="1">
      <alignment wrapText="1"/>
    </xf>
    <xf numFmtId="0" fontId="74" fillId="0" borderId="0" xfId="0" applyFont="1" applyAlignment="1">
      <alignment horizontal="center"/>
    </xf>
    <xf numFmtId="0" fontId="24" fillId="4" borderId="26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0" fillId="0" borderId="20" xfId="0" applyBorder="1" applyAlignment="1"/>
    <xf numFmtId="0" fontId="0" fillId="0" borderId="20" xfId="0" applyBorder="1" applyAlignment="1">
      <alignment horizont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0" fillId="0" borderId="22" xfId="0" applyBorder="1" applyAlignment="1"/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4" borderId="15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 wrapText="1"/>
    </xf>
    <xf numFmtId="17" fontId="24" fillId="4" borderId="11" xfId="0" applyNumberFormat="1" applyFont="1" applyFill="1" applyBorder="1" applyAlignment="1">
      <alignment horizontal="center"/>
    </xf>
    <xf numFmtId="17" fontId="24" fillId="4" borderId="13" xfId="0" applyNumberFormat="1" applyFont="1" applyFill="1" applyBorder="1" applyAlignment="1">
      <alignment horizontal="center"/>
    </xf>
    <xf numFmtId="17" fontId="24" fillId="4" borderId="22" xfId="0" applyNumberFormat="1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/>
    </xf>
    <xf numFmtId="0" fontId="32" fillId="5" borderId="15" xfId="0" applyFont="1" applyFill="1" applyBorder="1" applyAlignment="1">
      <alignment horizontal="center"/>
    </xf>
    <xf numFmtId="0" fontId="32" fillId="5" borderId="20" xfId="0" applyFont="1" applyFill="1" applyBorder="1" applyAlignment="1">
      <alignment horizontal="center"/>
    </xf>
    <xf numFmtId="0" fontId="20" fillId="5" borderId="42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20" fillId="5" borderId="43" xfId="0" applyFont="1" applyFill="1" applyBorder="1" applyAlignment="1">
      <alignment horizontal="center"/>
    </xf>
    <xf numFmtId="0" fontId="20" fillId="5" borderId="44" xfId="0" applyFont="1" applyFill="1" applyBorder="1" applyAlignment="1">
      <alignment horizontal="center"/>
    </xf>
    <xf numFmtId="0" fontId="32" fillId="5" borderId="11" xfId="0" applyFont="1" applyFill="1" applyBorder="1" applyAlignment="1">
      <alignment horizontal="center"/>
    </xf>
    <xf numFmtId="0" fontId="32" fillId="5" borderId="12" xfId="0" applyFont="1" applyFill="1" applyBorder="1" applyAlignment="1">
      <alignment horizontal="center"/>
    </xf>
    <xf numFmtId="0" fontId="32" fillId="5" borderId="1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" fontId="25" fillId="0" borderId="0" xfId="0" applyNumberFormat="1" applyFont="1" applyFill="1" applyBorder="1" applyAlignment="1">
      <alignment horizontal="center"/>
    </xf>
    <xf numFmtId="0" fontId="42" fillId="4" borderId="1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</cellXfs>
  <cellStyles count="5">
    <cellStyle name="Estilo 1" xfId="1"/>
    <cellStyle name="Hipervínculo" xfId="2" builtinId="8"/>
    <cellStyle name="Normal" xfId="0" builtinId="0"/>
    <cellStyle name="Normal 2" xfId="4"/>
    <cellStyle name="Porcentual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9999FF"/>
      <color rgb="FFCCCCFF"/>
      <color rgb="FFFFFF99"/>
      <color rgb="FFFFFFCC"/>
      <color rgb="FFF0F9E7"/>
      <color rgb="FFCC9900"/>
      <color rgb="FFFF3300"/>
      <color rgb="FFFF9900"/>
      <color rgb="FFFFC46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0.79669999999999996</c:v>
                </c:pt>
                <c:pt idx="1">
                  <c:v>0.80620000000000003</c:v>
                </c:pt>
                <c:pt idx="2">
                  <c:v>0.85768638475566239</c:v>
                </c:pt>
                <c:pt idx="3">
                  <c:v>0.85967994512711055</c:v>
                </c:pt>
                <c:pt idx="4">
                  <c:v>0.87757554236527369</c:v>
                </c:pt>
              </c:numCache>
            </c:numRef>
          </c:val>
        </c:ser>
        <c:dLbls>
          <c:showVal val="1"/>
        </c:dLbls>
        <c:marker val="1"/>
        <c:axId val="86156800"/>
        <c:axId val="86925312"/>
      </c:lineChart>
      <c:catAx>
        <c:axId val="86156800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86925312"/>
        <c:crossesAt val="0.1"/>
        <c:lblAlgn val="ctr"/>
        <c:lblOffset val="100"/>
        <c:tickLblSkip val="1"/>
        <c:tickMarkSkip val="1"/>
      </c:catAx>
      <c:valAx>
        <c:axId val="86925312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61568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176640912432E-2"/>
          <c:y val="4.3086370960386734E-2"/>
          <c:w val="0.95012975351765261"/>
          <c:h val="0.79268292682926556"/>
        </c:manualLayout>
      </c:layout>
      <c:barChart>
        <c:barDir val="bar"/>
        <c:grouping val="clustered"/>
        <c:ser>
          <c:idx val="0"/>
          <c:order val="0"/>
          <c:tx>
            <c:strRef>
              <c:f>PROCEDENCIA!$I$5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390941</c:v>
                </c:pt>
                <c:pt idx="1">
                  <c:v>90561</c:v>
                </c:pt>
                <c:pt idx="2">
                  <c:v>300380</c:v>
                </c:pt>
              </c:numCache>
            </c:numRef>
          </c:val>
        </c:ser>
        <c:ser>
          <c:idx val="1"/>
          <c:order val="1"/>
          <c:tx>
            <c:strRef>
              <c:f>PROCEDENCIA!$G$5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349764</c:v>
                </c:pt>
                <c:pt idx="1">
                  <c:v>85925</c:v>
                </c:pt>
                <c:pt idx="2">
                  <c:v>263839</c:v>
                </c:pt>
              </c:numCache>
            </c:numRef>
          </c:val>
        </c:ser>
        <c:ser>
          <c:idx val="2"/>
          <c:order val="2"/>
          <c:tx>
            <c:strRef>
              <c:f>PROCEDENCIA!$E$5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309775</c:v>
                </c:pt>
                <c:pt idx="1">
                  <c:v>71697</c:v>
                </c:pt>
                <c:pt idx="2">
                  <c:v>238078</c:v>
                </c:pt>
              </c:numCache>
            </c:numRef>
          </c:val>
        </c:ser>
        <c:ser>
          <c:idx val="3"/>
          <c:order val="3"/>
          <c:tx>
            <c:strRef>
              <c:f>PROCEDENCIA!$C$5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291353</c:v>
                </c:pt>
                <c:pt idx="1">
                  <c:v>58312</c:v>
                </c:pt>
                <c:pt idx="2">
                  <c:v>233041</c:v>
                </c:pt>
              </c:numCache>
            </c:numRef>
          </c:val>
        </c:ser>
        <c:ser>
          <c:idx val="4"/>
          <c:order val="4"/>
          <c:tx>
            <c:strRef>
              <c:f>PROCEDENCIA!$K$5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441929</c:v>
                </c:pt>
                <c:pt idx="1">
                  <c:v>96401</c:v>
                </c:pt>
                <c:pt idx="2">
                  <c:v>345528</c:v>
                </c:pt>
              </c:numCache>
            </c:numRef>
          </c:val>
        </c:ser>
        <c:dLbls>
          <c:showVal val="1"/>
        </c:dLbls>
        <c:axId val="70177536"/>
        <c:axId val="70179072"/>
      </c:barChart>
      <c:catAx>
        <c:axId val="70177536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70179072"/>
        <c:crosses val="autoZero"/>
        <c:auto val="1"/>
        <c:lblAlgn val="ctr"/>
        <c:lblOffset val="100"/>
        <c:tickLblSkip val="1"/>
        <c:tickMarkSkip val="1"/>
      </c:catAx>
      <c:valAx>
        <c:axId val="70179072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0177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875"/>
          <c:y val="0.91707317073170658"/>
          <c:w val="0.23866021518302591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21" r="0.75000000000001421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701E-2"/>
          <c:y val="2.7642276422765896E-2"/>
          <c:w val="0.95012975351765261"/>
          <c:h val="0.79268292682926556"/>
        </c:manualLayout>
      </c:layout>
      <c:barChart>
        <c:barDir val="bar"/>
        <c:grouping val="clustered"/>
        <c:ser>
          <c:idx val="0"/>
          <c:order val="0"/>
          <c:tx>
            <c:strRef>
              <c:f>PROCEDENCIA!$I$29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1856924</c:v>
                </c:pt>
                <c:pt idx="1">
                  <c:v>286544</c:v>
                </c:pt>
                <c:pt idx="2">
                  <c:v>1570380</c:v>
                </c:pt>
              </c:numCache>
            </c:numRef>
          </c:val>
        </c:ser>
        <c:ser>
          <c:idx val="1"/>
          <c:order val="1"/>
          <c:tx>
            <c:strRef>
              <c:f>PROCEDENCIA!$G$29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1751903</c:v>
                </c:pt>
                <c:pt idx="1">
                  <c:v>288725</c:v>
                </c:pt>
                <c:pt idx="2">
                  <c:v>1463178</c:v>
                </c:pt>
              </c:numCache>
            </c:numRef>
          </c:val>
        </c:ser>
        <c:ser>
          <c:idx val="2"/>
          <c:order val="2"/>
          <c:tx>
            <c:strRef>
              <c:f>PROCEDENCIA!$E$29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1655650</c:v>
                </c:pt>
                <c:pt idx="1">
                  <c:v>247705</c:v>
                </c:pt>
                <c:pt idx="2">
                  <c:v>1407945</c:v>
                </c:pt>
              </c:numCache>
            </c:numRef>
          </c:val>
        </c:ser>
        <c:ser>
          <c:idx val="3"/>
          <c:order val="3"/>
          <c:tx>
            <c:strRef>
              <c:f>PROCEDENCIA!$C$29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1557527</c:v>
                </c:pt>
                <c:pt idx="1">
                  <c:v>209701</c:v>
                </c:pt>
                <c:pt idx="2">
                  <c:v>1347826</c:v>
                </c:pt>
              </c:numCache>
            </c:numRef>
          </c:val>
        </c:ser>
        <c:ser>
          <c:idx val="4"/>
          <c:order val="4"/>
          <c:tx>
            <c:strRef>
              <c:f>PROCEDENCIA!$K$29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1969860</c:v>
                </c:pt>
                <c:pt idx="1">
                  <c:v>283963</c:v>
                </c:pt>
                <c:pt idx="2">
                  <c:v>1685897</c:v>
                </c:pt>
              </c:numCache>
            </c:numRef>
          </c:val>
        </c:ser>
        <c:dLbls>
          <c:showVal val="1"/>
        </c:dLbls>
        <c:axId val="80976512"/>
        <c:axId val="80990592"/>
      </c:barChart>
      <c:catAx>
        <c:axId val="8097651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0990592"/>
        <c:crosses val="autoZero"/>
        <c:auto val="1"/>
        <c:lblAlgn val="ctr"/>
        <c:lblOffset val="100"/>
        <c:tickLblSkip val="1"/>
        <c:tickMarkSkip val="1"/>
      </c:catAx>
      <c:valAx>
        <c:axId val="80990592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0976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891"/>
          <c:y val="0.91707317073170658"/>
          <c:w val="0.26249624331309734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43" r="0.75000000000001443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MAYO   2015 VS 2014</a:t>
            </a:r>
          </a:p>
        </c:rich>
      </c:tx>
      <c:layout>
        <c:manualLayout>
          <c:xMode val="edge"/>
          <c:yMode val="edge"/>
          <c:x val="0.33933976562789386"/>
          <c:y val="1.6143737538132242E-2"/>
        </c:manualLayout>
      </c:layout>
    </c:title>
    <c:plotArea>
      <c:layout>
        <c:manualLayout>
          <c:layoutTarget val="inner"/>
          <c:xMode val="edge"/>
          <c:yMode val="edge"/>
          <c:x val="0.18318345178692769"/>
          <c:y val="0.15149372522766641"/>
          <c:w val="0.76568965916298315"/>
          <c:h val="0.61933947527814903"/>
        </c:manualLayout>
      </c:layout>
      <c:barChart>
        <c:barDir val="col"/>
        <c:grouping val="clustered"/>
        <c:ser>
          <c:idx val="0"/>
          <c:order val="0"/>
          <c:tx>
            <c:strRef>
              <c:f>'REGIONES MAYO'!$E$5:$F$5</c:f>
              <c:strCache>
                <c:ptCount val="1"/>
                <c:pt idx="0">
                  <c:v> MAYO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8417392661598053E-2"/>
                  <c:y val="6.367554917228331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863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11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548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MAYO'!$B$7:$B$12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MAYO'!$F$7:$F$12</c:f>
              <c:numCache>
                <c:formatCode>0.00%</c:formatCode>
                <c:ptCount val="6"/>
                <c:pt idx="0">
                  <c:v>0.18680149978842756</c:v>
                </c:pt>
                <c:pt idx="1">
                  <c:v>0.37924417723208931</c:v>
                </c:pt>
                <c:pt idx="2">
                  <c:v>0.11448897899888896</c:v>
                </c:pt>
                <c:pt idx="3">
                  <c:v>0.2181368500369969</c:v>
                </c:pt>
                <c:pt idx="4">
                  <c:v>8.44343774678738E-2</c:v>
                </c:pt>
                <c:pt idx="5">
                  <c:v>1.6894116475723475E-2</c:v>
                </c:pt>
              </c:numCache>
            </c:numRef>
          </c:val>
        </c:ser>
        <c:ser>
          <c:idx val="1"/>
          <c:order val="1"/>
          <c:tx>
            <c:strRef>
              <c:f>'REGIONES MAYO'!$C$5:$D$5</c:f>
              <c:strCache>
                <c:ptCount val="1"/>
                <c:pt idx="0">
                  <c:v> MAYO  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2.0271294916964725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1875017970171571E-2"/>
                  <c:y val="3.133111770123991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076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MAYO'!$B$7:$B$12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MAYO'!$D$7:$D$12</c:f>
              <c:numCache>
                <c:formatCode>0.00%</c:formatCode>
                <c:ptCount val="6"/>
                <c:pt idx="0">
                  <c:v>0.21283262691812832</c:v>
                </c:pt>
                <c:pt idx="1">
                  <c:v>0.36289363356619031</c:v>
                </c:pt>
                <c:pt idx="2">
                  <c:v>0.11473854110978383</c:v>
                </c:pt>
                <c:pt idx="3">
                  <c:v>0.23164876541473009</c:v>
                </c:pt>
                <c:pt idx="4">
                  <c:v>6.5416520651453799E-2</c:v>
                </c:pt>
                <c:pt idx="5">
                  <c:v>1.2469912339713665E-2</c:v>
                </c:pt>
              </c:numCache>
            </c:numRef>
          </c:val>
        </c:ser>
        <c:dLbls>
          <c:showVal val="1"/>
        </c:dLbls>
        <c:axId val="81132928"/>
        <c:axId val="81183872"/>
      </c:barChart>
      <c:catAx>
        <c:axId val="8113292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1183872"/>
        <c:crosses val="autoZero"/>
        <c:auto val="1"/>
        <c:lblAlgn val="ctr"/>
        <c:lblOffset val="100"/>
        <c:tickLblSkip val="1"/>
        <c:tickMarkSkip val="1"/>
      </c:catAx>
      <c:valAx>
        <c:axId val="81183872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1132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4342439510174"/>
          <c:y val="0.89273859421785018"/>
          <c:w val="0.39545805166637132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ENERO - MAYO  2015 VS 2014</a:t>
            </a:r>
          </a:p>
        </c:rich>
      </c:tx>
      <c:layout>
        <c:manualLayout>
          <c:xMode val="edge"/>
          <c:yMode val="edge"/>
          <c:x val="0.33933986020858492"/>
          <c:y val="1.6230625590286363E-2"/>
        </c:manualLayout>
      </c:layout>
    </c:title>
    <c:plotArea>
      <c:layout>
        <c:manualLayout>
          <c:layoutTarget val="inner"/>
          <c:xMode val="edge"/>
          <c:yMode val="edge"/>
          <c:x val="0.18318345178692777"/>
          <c:y val="0.15149372522766641"/>
          <c:w val="0.76568965916298348"/>
          <c:h val="0.61933947527814925"/>
        </c:manualLayout>
      </c:layout>
      <c:barChart>
        <c:barDir val="col"/>
        <c:grouping val="clustered"/>
        <c:ser>
          <c:idx val="0"/>
          <c:order val="0"/>
          <c:tx>
            <c:strRef>
              <c:f>'REGIONES MAYO'!$E$30:$F$30</c:f>
              <c:strCache>
                <c:ptCount val="1"/>
                <c:pt idx="0">
                  <c:v>ENE - MAY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17E-2"/>
                  <c:y val="-1.101512108557302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87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13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574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MAYO'!$B$32:$B$37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MAYO'!$F$32:$F$37</c:f>
              <c:numCache>
                <c:formatCode>0.00%</c:formatCode>
                <c:ptCount val="6"/>
                <c:pt idx="0">
                  <c:v>0.1799325840415055</c:v>
                </c:pt>
                <c:pt idx="1">
                  <c:v>0.3868300285299463</c:v>
                </c:pt>
                <c:pt idx="2">
                  <c:v>0.21268719604438893</c:v>
                </c:pt>
                <c:pt idx="3">
                  <c:v>0.14415389926187647</c:v>
                </c:pt>
                <c:pt idx="4">
                  <c:v>6.5745789040845548E-2</c:v>
                </c:pt>
                <c:pt idx="5">
                  <c:v>1.065050308143726E-2</c:v>
                </c:pt>
              </c:numCache>
            </c:numRef>
          </c:val>
        </c:ser>
        <c:ser>
          <c:idx val="1"/>
          <c:order val="1"/>
          <c:tx>
            <c:strRef>
              <c:f>'REGIONES MAYO'!$C$30:$D$30</c:f>
              <c:strCache>
                <c:ptCount val="1"/>
                <c:pt idx="0">
                  <c:v>ENE - MAY  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271294916964742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083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MAYO'!$B$32:$B$37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MAYO'!$D$32:$D$37</c:f>
              <c:numCache>
                <c:formatCode>0.00%</c:formatCode>
                <c:ptCount val="6"/>
                <c:pt idx="0">
                  <c:v>0.210353789385026</c:v>
                </c:pt>
                <c:pt idx="1">
                  <c:v>0.35514862212993098</c:v>
                </c:pt>
                <c:pt idx="2">
                  <c:v>0.22014201981341186</c:v>
                </c:pt>
                <c:pt idx="3">
                  <c:v>0.15431110804750223</c:v>
                </c:pt>
                <c:pt idx="4">
                  <c:v>5.2385019526916557E-2</c:v>
                </c:pt>
                <c:pt idx="5">
                  <c:v>7.6594410972123791E-3</c:v>
                </c:pt>
              </c:numCache>
            </c:numRef>
          </c:val>
        </c:ser>
        <c:dLbls>
          <c:showVal val="1"/>
        </c:dLbls>
        <c:axId val="81295616"/>
        <c:axId val="81305600"/>
      </c:barChart>
      <c:catAx>
        <c:axId val="8129561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1305600"/>
        <c:crosses val="autoZero"/>
        <c:auto val="1"/>
        <c:lblAlgn val="ctr"/>
        <c:lblOffset val="100"/>
        <c:tickLblSkip val="1"/>
        <c:tickMarkSkip val="1"/>
      </c:catAx>
      <c:valAx>
        <c:axId val="81305600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1295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99267466762142"/>
          <c:y val="0.88198591059778575"/>
          <c:w val="0.47034104356300233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49572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70807</c:v>
                </c:pt>
                <c:pt idx="1">
                  <c:v>131554</c:v>
                </c:pt>
                <c:pt idx="2">
                  <c:v>93591</c:v>
                </c:pt>
                <c:pt idx="3">
                  <c:v>27278</c:v>
                </c:pt>
                <c:pt idx="4">
                  <c:v>45956</c:v>
                </c:pt>
                <c:pt idx="5">
                  <c:v>3650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64591</c:v>
                </c:pt>
                <c:pt idx="1">
                  <c:v>138390</c:v>
                </c:pt>
                <c:pt idx="2">
                  <c:v>94121</c:v>
                </c:pt>
                <c:pt idx="3">
                  <c:v>22562</c:v>
                </c:pt>
                <c:pt idx="4">
                  <c:v>35202</c:v>
                </c:pt>
                <c:pt idx="5">
                  <c:v>3017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  <c:pt idx="0">
                  <c:v>65914</c:v>
                </c:pt>
                <c:pt idx="1">
                  <c:v>162995</c:v>
                </c:pt>
                <c:pt idx="2">
                  <c:v>100726</c:v>
                </c:pt>
                <c:pt idx="3">
                  <c:v>19688</c:v>
                </c:pt>
                <c:pt idx="4">
                  <c:v>47349</c:v>
                </c:pt>
                <c:pt idx="5">
                  <c:v>3235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  <c:pt idx="0">
                  <c:v>70577</c:v>
                </c:pt>
                <c:pt idx="1">
                  <c:v>161463</c:v>
                </c:pt>
                <c:pt idx="2">
                  <c:v>79930</c:v>
                </c:pt>
                <c:pt idx="3">
                  <c:v>22668</c:v>
                </c:pt>
                <c:pt idx="4">
                  <c:v>59055</c:v>
                </c:pt>
                <c:pt idx="5">
                  <c:v>3612</c:v>
                </c:pt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  <c:pt idx="0">
                  <c:v>82553</c:v>
                </c:pt>
                <c:pt idx="1">
                  <c:v>167599</c:v>
                </c:pt>
                <c:pt idx="2">
                  <c:v>50596</c:v>
                </c:pt>
                <c:pt idx="3">
                  <c:v>37314</c:v>
                </c:pt>
                <c:pt idx="4">
                  <c:v>96401</c:v>
                </c:pt>
                <c:pt idx="5">
                  <c:v>7466</c:v>
                </c:pt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</c:numCache>
            </c:numRef>
          </c:val>
        </c:ser>
        <c:axId val="81586048"/>
        <c:axId val="81587584"/>
      </c:barChart>
      <c:catAx>
        <c:axId val="81586048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587584"/>
        <c:crosses val="autoZero"/>
        <c:lblAlgn val="ctr"/>
        <c:lblOffset val="80"/>
        <c:tickLblSkip val="1"/>
        <c:tickMarkSkip val="1"/>
      </c:catAx>
      <c:valAx>
        <c:axId val="81587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586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421" r="0.75000000000001421" t="1" header="0" footer="0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MAYO
2015  VS  2014</a:t>
            </a:r>
          </a:p>
        </c:rich>
      </c:tx>
      <c:layout>
        <c:manualLayout>
          <c:xMode val="edge"/>
          <c:yMode val="edge"/>
          <c:x val="0.3652397282115436"/>
          <c:y val="2.5690430314707791E-3"/>
        </c:manualLayout>
      </c:layout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39183E-3"/>
          <c:w val="0.84672974475189944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MAYO'!$C$7:$D$7</c:f>
              <c:strCache>
                <c:ptCount val="1"/>
                <c:pt idx="0">
                  <c:v> MAYO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6"/>
              <c:delete val="1"/>
            </c:dLbl>
            <c:showVal val="1"/>
          </c:dLbls>
          <c:cat>
            <c:strRef>
              <c:f>'EUROPA MAYO'!$B$9:$B$35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MAYO'!$D$9:$D$35</c:f>
              <c:numCache>
                <c:formatCode>0.00%</c:formatCode>
                <c:ptCount val="27"/>
                <c:pt idx="0">
                  <c:v>0.14121747491136349</c:v>
                </c:pt>
                <c:pt idx="1">
                  <c:v>2.3315906496003845E-3</c:v>
                </c:pt>
                <c:pt idx="2">
                  <c:v>1.9097410011417584E-2</c:v>
                </c:pt>
                <c:pt idx="3">
                  <c:v>1.4422210203713718E-4</c:v>
                </c:pt>
                <c:pt idx="4">
                  <c:v>5.5285139114235921E-4</c:v>
                </c:pt>
                <c:pt idx="5">
                  <c:v>0.15697373955892074</c:v>
                </c:pt>
                <c:pt idx="6">
                  <c:v>3.8459227209903249E-4</c:v>
                </c:pt>
                <c:pt idx="7">
                  <c:v>7.3108587224325464E-2</c:v>
                </c:pt>
                <c:pt idx="8">
                  <c:v>0.41098491677182863</c:v>
                </c:pt>
                <c:pt idx="9">
                  <c:v>3.2449972958355867E-4</c:v>
                </c:pt>
                <c:pt idx="10">
                  <c:v>4.4708851631512531E-2</c:v>
                </c:pt>
                <c:pt idx="11">
                  <c:v>3.8459227209903249E-4</c:v>
                </c:pt>
                <c:pt idx="12">
                  <c:v>2.0912204795384892E-3</c:v>
                </c:pt>
                <c:pt idx="13">
                  <c:v>1.8027762754642149E-4</c:v>
                </c:pt>
                <c:pt idx="14">
                  <c:v>8.8215852412715581E-2</c:v>
                </c:pt>
                <c:pt idx="15">
                  <c:v>1.5624061054023196E-4</c:v>
                </c:pt>
                <c:pt idx="16">
                  <c:v>3.4853674658974823E-4</c:v>
                </c:pt>
                <c:pt idx="17">
                  <c:v>6.8265128297578274E-3</c:v>
                </c:pt>
                <c:pt idx="18">
                  <c:v>1.5143320713899406E-3</c:v>
                </c:pt>
                <c:pt idx="19">
                  <c:v>3.07673817679226E-3</c:v>
                </c:pt>
                <c:pt idx="20">
                  <c:v>8.2927708671353881E-4</c:v>
                </c:pt>
                <c:pt idx="21">
                  <c:v>3.8459227209903249E-4</c:v>
                </c:pt>
                <c:pt idx="22">
                  <c:v>3.0226548885283335E-2</c:v>
                </c:pt>
                <c:pt idx="23">
                  <c:v>3.2449972958355867E-4</c:v>
                </c:pt>
                <c:pt idx="24">
                  <c:v>1.8388318009734991E-3</c:v>
                </c:pt>
                <c:pt idx="25">
                  <c:v>6.4058650321495107E-3</c:v>
                </c:pt>
                <c:pt idx="26">
                  <c:v>7.3673457123970918E-3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MAYO'!$E$7:$F$7</c:f>
              <c:strCache>
                <c:ptCount val="1"/>
                <c:pt idx="0">
                  <c:v> MAYO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20298E-17"/>
                  <c:y val="-1.2995451591942821E-2"/>
                </c:manualLayout>
              </c:layout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2.3391812865497099E-2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2.4922118380062306E-3"/>
                  <c:y val="-2.3391812865497082E-2"/>
                </c:manualLayout>
              </c:layout>
              <c:showVal val="1"/>
            </c:dLbl>
            <c:dLbl>
              <c:idx val="25"/>
              <c:layout>
                <c:manualLayout>
                  <c:x val="0"/>
                  <c:y val="-7.7972709551656924E-3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MAYO'!$B$9:$B$35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MAYO'!$F$9:$F$35</c:f>
              <c:numCache>
                <c:formatCode>0.00%</c:formatCode>
                <c:ptCount val="27"/>
                <c:pt idx="0">
                  <c:v>0.19437210034765545</c:v>
                </c:pt>
                <c:pt idx="1">
                  <c:v>2.9920172495245478E-3</c:v>
                </c:pt>
                <c:pt idx="2">
                  <c:v>1.5953387520744249E-2</c:v>
                </c:pt>
                <c:pt idx="3">
                  <c:v>1.0902087144016571E-4</c:v>
                </c:pt>
                <c:pt idx="4">
                  <c:v>1.4536116192022096E-4</c:v>
                </c:pt>
                <c:pt idx="5">
                  <c:v>0.16030913473768366</c:v>
                </c:pt>
                <c:pt idx="6">
                  <c:v>8.4794011120128881E-5</c:v>
                </c:pt>
                <c:pt idx="7">
                  <c:v>8.4200453042287987E-2</c:v>
                </c:pt>
                <c:pt idx="8">
                  <c:v>0.37859314622121548</c:v>
                </c:pt>
                <c:pt idx="9">
                  <c:v>6.5412522864099424E-4</c:v>
                </c:pt>
                <c:pt idx="10">
                  <c:v>4.7000109020871442E-2</c:v>
                </c:pt>
                <c:pt idx="11">
                  <c:v>3.0283575400046032E-4</c:v>
                </c:pt>
                <c:pt idx="12">
                  <c:v>2.3863457415236274E-3</c:v>
                </c:pt>
                <c:pt idx="13">
                  <c:v>3.6340290480055239E-5</c:v>
                </c:pt>
                <c:pt idx="14">
                  <c:v>7.6108681695395683E-2</c:v>
                </c:pt>
                <c:pt idx="15">
                  <c:v>4.8453720640073648E-5</c:v>
                </c:pt>
                <c:pt idx="16">
                  <c:v>0</c:v>
                </c:pt>
                <c:pt idx="17">
                  <c:v>6.1172822308092987E-3</c:v>
                </c:pt>
                <c:pt idx="18">
                  <c:v>1.9502622557629643E-3</c:v>
                </c:pt>
                <c:pt idx="19">
                  <c:v>4.7363511925671989E-3</c:v>
                </c:pt>
                <c:pt idx="20">
                  <c:v>1.4778384795222463E-3</c:v>
                </c:pt>
                <c:pt idx="21">
                  <c:v>3.8762976512058918E-4</c:v>
                </c:pt>
                <c:pt idx="22">
                  <c:v>5.5600644434484515E-3</c:v>
                </c:pt>
                <c:pt idx="23">
                  <c:v>1.5747459208023936E-4</c:v>
                </c:pt>
                <c:pt idx="24">
                  <c:v>1.8896951049628724E-3</c:v>
                </c:pt>
                <c:pt idx="25">
                  <c:v>8.8670308771334784E-3</c:v>
                </c:pt>
                <c:pt idx="26">
                  <c:v>5.5600644434484515E-3</c:v>
                </c:pt>
              </c:numCache>
            </c:numRef>
          </c:val>
          <c:shape val="box"/>
        </c:ser>
        <c:dLbls>
          <c:showVal val="1"/>
        </c:dLbls>
        <c:shape val="cylinder"/>
        <c:axId val="86076032"/>
        <c:axId val="86090112"/>
        <c:axId val="0"/>
      </c:bar3DChart>
      <c:catAx>
        <c:axId val="8607603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6090112"/>
        <c:crosses val="autoZero"/>
        <c:auto val="1"/>
        <c:lblAlgn val="ctr"/>
        <c:lblOffset val="80"/>
        <c:tickLblSkip val="1"/>
        <c:tickMarkSkip val="1"/>
      </c:catAx>
      <c:valAx>
        <c:axId val="86090112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607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765001441859718"/>
          <c:y val="0.13281861168132256"/>
          <c:w val="0.18571533306940155"/>
          <c:h val="0.11281116176267439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21" r="0.75000000000001421" t="1" header="0" footer="0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100"/>
            </a:pPr>
            <a:r>
              <a:rPr lang="es-MX" sz="1100"/>
              <a:t>ENERO</a:t>
            </a:r>
            <a:r>
              <a:rPr lang="es-MX" sz="1100" baseline="0"/>
              <a:t> - MAYO</a:t>
            </a:r>
            <a:r>
              <a:rPr lang="es-MX" sz="1100"/>
              <a:t>
2015 VS 2014</a:t>
            </a:r>
          </a:p>
        </c:rich>
      </c:tx>
      <c:layout>
        <c:manualLayout>
          <c:xMode val="edge"/>
          <c:yMode val="edge"/>
          <c:x val="0.6567214843285083"/>
          <c:y val="2.9216111765556871E-2"/>
        </c:manualLayout>
      </c:layout>
    </c:title>
    <c:plotArea>
      <c:layout>
        <c:manualLayout>
          <c:layoutTarget val="inner"/>
          <c:xMode val="edge"/>
          <c:yMode val="edge"/>
          <c:x val="0.12710291974200472"/>
          <c:y val="9.6899408194439408E-3"/>
          <c:w val="0.84672974475189999"/>
          <c:h val="0.95349017663323765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ENERO-MAYO'!$C$7:$D$7</c:f>
              <c:strCache>
                <c:ptCount val="1"/>
                <c:pt idx="0">
                  <c:v>ENE-MAY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266E-2"/>
                </c:manualLayout>
              </c:layout>
              <c:showVal val="1"/>
            </c:dLbl>
            <c:dLbl>
              <c:idx val="6"/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LblPos val="outEnd"/>
              <c:showVal val="1"/>
            </c:dLbl>
            <c:dLbl>
              <c:idx val="25"/>
              <c:layout>
                <c:manualLayout>
                  <c:x val="-4.9844236760124613E-3"/>
                  <c:y val="1.0396361273554254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ENERO-MAYO'!$B$9:$B$35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ENERO-MAYO'!$D$9:$D$35</c:f>
              <c:numCache>
                <c:formatCode>0.00%</c:formatCode>
                <c:ptCount val="27"/>
                <c:pt idx="0">
                  <c:v>0.16233029791787737</c:v>
                </c:pt>
                <c:pt idx="1">
                  <c:v>4.3931174493293838E-3</c:v>
                </c:pt>
                <c:pt idx="2">
                  <c:v>1.8442900993571609E-2</c:v>
                </c:pt>
                <c:pt idx="3">
                  <c:v>3.148912857036796E-4</c:v>
                </c:pt>
                <c:pt idx="4">
                  <c:v>2.163277531866742E-3</c:v>
                </c:pt>
                <c:pt idx="5">
                  <c:v>0.11935659774046302</c:v>
                </c:pt>
                <c:pt idx="6">
                  <c:v>5.578439931287137E-3</c:v>
                </c:pt>
                <c:pt idx="7">
                  <c:v>0.10449014492679418</c:v>
                </c:pt>
                <c:pt idx="8">
                  <c:v>0.27544539196284795</c:v>
                </c:pt>
                <c:pt idx="9">
                  <c:v>7.833880766286664E-4</c:v>
                </c:pt>
                <c:pt idx="10">
                  <c:v>3.2331398757331466E-2</c:v>
                </c:pt>
                <c:pt idx="11">
                  <c:v>9.1907293957415432E-4</c:v>
                </c:pt>
                <c:pt idx="12">
                  <c:v>3.2257156096474498E-3</c:v>
                </c:pt>
                <c:pt idx="13">
                  <c:v>5.3249908476719801E-4</c:v>
                </c:pt>
                <c:pt idx="14">
                  <c:v>8.7829067793789725E-2</c:v>
                </c:pt>
                <c:pt idx="15">
                  <c:v>3.6865321253113709E-4</c:v>
                </c:pt>
                <c:pt idx="16">
                  <c:v>1.7408623925081474E-4</c:v>
                </c:pt>
                <c:pt idx="17">
                  <c:v>8.7990353574272095E-3</c:v>
                </c:pt>
                <c:pt idx="18">
                  <c:v>5.5272380962133683E-3</c:v>
                </c:pt>
                <c:pt idx="19">
                  <c:v>2.2656812020142802E-3</c:v>
                </c:pt>
                <c:pt idx="20">
                  <c:v>1.5078940429224983E-3</c:v>
                </c:pt>
                <c:pt idx="21">
                  <c:v>5.862610115946556E-4</c:v>
                </c:pt>
                <c:pt idx="22">
                  <c:v>6.8157322758447658E-2</c:v>
                </c:pt>
                <c:pt idx="23">
                  <c:v>2.688096341372875E-4</c:v>
                </c:pt>
                <c:pt idx="24">
                  <c:v>5.810128234995942E-2</c:v>
                </c:pt>
                <c:pt idx="25">
                  <c:v>1.4167547764911895E-2</c:v>
                </c:pt>
                <c:pt idx="26">
                  <c:v>2.1939986329110036E-2</c:v>
                </c:pt>
              </c:numCache>
            </c:numRef>
          </c:val>
        </c:ser>
        <c:ser>
          <c:idx val="1"/>
          <c:order val="1"/>
          <c:tx>
            <c:strRef>
              <c:f>'EUROPA ENERO-MAYO'!$E$7:$F$7</c:f>
              <c:strCache>
                <c:ptCount val="1"/>
                <c:pt idx="0">
                  <c:v>ENE-MAY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83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83E-2"/>
                </c:manualLayout>
              </c:layout>
              <c:dLblPos val="outEnd"/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ENERO-MAYO'!$B$9:$B$35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ENERO-MAYO'!$F$9:$F$35</c:f>
              <c:numCache>
                <c:formatCode>0.00%</c:formatCode>
                <c:ptCount val="27"/>
                <c:pt idx="0">
                  <c:v>0.18346866342024928</c:v>
                </c:pt>
                <c:pt idx="1">
                  <c:v>4.477460346121509E-3</c:v>
                </c:pt>
                <c:pt idx="2">
                  <c:v>1.5091326648647733E-2</c:v>
                </c:pt>
                <c:pt idx="3">
                  <c:v>2.9341895147866223E-4</c:v>
                </c:pt>
                <c:pt idx="4">
                  <c:v>2.2824608821753628E-3</c:v>
                </c:pt>
                <c:pt idx="5">
                  <c:v>0.11767228488723119</c:v>
                </c:pt>
                <c:pt idx="6">
                  <c:v>1.8790098238922024E-3</c:v>
                </c:pt>
                <c:pt idx="7">
                  <c:v>0.11964722013756834</c:v>
                </c:pt>
                <c:pt idx="8">
                  <c:v>0.28979353462625762</c:v>
                </c:pt>
                <c:pt idx="9">
                  <c:v>4.9091247651237722E-4</c:v>
                </c:pt>
                <c:pt idx="10">
                  <c:v>4.0249180401871108E-2</c:v>
                </c:pt>
                <c:pt idx="11">
                  <c:v>1.015680985887677E-3</c:v>
                </c:pt>
                <c:pt idx="12">
                  <c:v>2.2203914885933385E-3</c:v>
                </c:pt>
                <c:pt idx="13">
                  <c:v>1.6645882824270261E-4</c:v>
                </c:pt>
                <c:pt idx="14">
                  <c:v>8.4087100287212016E-2</c:v>
                </c:pt>
                <c:pt idx="15">
                  <c:v>2.6520559075956011E-4</c:v>
                </c:pt>
                <c:pt idx="16">
                  <c:v>5.6426721438204273E-5</c:v>
                </c:pt>
                <c:pt idx="17">
                  <c:v>7.8940983292047785E-3</c:v>
                </c:pt>
                <c:pt idx="18">
                  <c:v>1.318692480010834E-2</c:v>
                </c:pt>
                <c:pt idx="19">
                  <c:v>2.8354427522697648E-3</c:v>
                </c:pt>
                <c:pt idx="20">
                  <c:v>2.2119274803776077E-3</c:v>
                </c:pt>
                <c:pt idx="21">
                  <c:v>5.3887518973485084E-4</c:v>
                </c:pt>
                <c:pt idx="22">
                  <c:v>1.9264082699002941E-2</c:v>
                </c:pt>
                <c:pt idx="23">
                  <c:v>2.5109891040000902E-4</c:v>
                </c:pt>
                <c:pt idx="24">
                  <c:v>5.5478752518042442E-2</c:v>
                </c:pt>
                <c:pt idx="25">
                  <c:v>1.610982897060732E-2</c:v>
                </c:pt>
                <c:pt idx="26">
                  <c:v>1.9072231846113046E-2</c:v>
                </c:pt>
              </c:numCache>
            </c:numRef>
          </c:val>
        </c:ser>
        <c:dLbls>
          <c:showVal val="1"/>
        </c:dLbls>
        <c:axId val="86485248"/>
        <c:axId val="86646784"/>
      </c:barChart>
      <c:catAx>
        <c:axId val="86485248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6646784"/>
        <c:crosses val="autoZero"/>
        <c:auto val="1"/>
        <c:lblAlgn val="ctr"/>
        <c:lblOffset val="80"/>
        <c:tickLblSkip val="1"/>
        <c:tickMarkSkip val="1"/>
      </c:catAx>
      <c:valAx>
        <c:axId val="86646784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6485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342718375155093"/>
          <c:y val="0.22900502934209246"/>
          <c:w val="0.40957398683696156"/>
          <c:h val="9.4498728997458065E-2"/>
        </c:manualLayout>
      </c:layout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</a:t>
            </a:r>
            <a:r>
              <a:rPr lang="es-MX"/>
              <a:t>MAYO
2015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5855"/>
          <c:w val="0.43171345092033209"/>
          <c:h val="0.47070799934501906"/>
        </c:manualLayout>
      </c:layout>
      <c:pie3DChart>
        <c:varyColors val="1"/>
        <c:ser>
          <c:idx val="0"/>
          <c:order val="0"/>
          <c:tx>
            <c:strRef>
              <c:f>'PRINCIPALES MERCADOS 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203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92"/>
                  <c:y val="-0.16397500088023131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344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1835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4567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5408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28583770778652667"/>
                  <c:y val="-0.2559592778175479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31661247205210696"/>
                  <c:y val="-0.18525178292107441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4355630893360553"/>
                  <c:y val="-0.12242424242424345"/>
                </c:manualLayout>
              </c:layout>
              <c:showVal val="1"/>
              <c:showCatName val="1"/>
            </c:dLbl>
            <c:dLbl>
              <c:idx val="15"/>
              <c:layout>
                <c:manualLayout>
                  <c:x val="0.22397370467580438"/>
                  <c:y val="-5.9124579124579107E-2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I'!$C$11:$C$26</c:f>
              <c:strCache>
                <c:ptCount val="16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Suecia</c:v>
                </c:pt>
                <c:pt idx="12">
                  <c:v>Suiza</c:v>
                </c:pt>
                <c:pt idx="13">
                  <c:v>Argentina</c:v>
                </c:pt>
                <c:pt idx="14">
                  <c:v>Brasil</c:v>
                </c:pt>
                <c:pt idx="15">
                  <c:v>Chile</c:v>
                </c:pt>
              </c:strCache>
            </c:strRef>
          </c:cat>
          <c:val>
            <c:numRef>
              <c:f>'PRINCIPALES MERCADOS I'!$Q$11:$Q$26</c:f>
              <c:numCache>
                <c:formatCode>0.00%</c:formatCode>
                <c:ptCount val="16"/>
                <c:pt idx="0">
                  <c:v>0.3868300285299463</c:v>
                </c:pt>
                <c:pt idx="1">
                  <c:v>0.21268719604438893</c:v>
                </c:pt>
                <c:pt idx="2">
                  <c:v>0.14415389926187647</c:v>
                </c:pt>
                <c:pt idx="3">
                  <c:v>3.3011990699846692E-2</c:v>
                </c:pt>
                <c:pt idx="4">
                  <c:v>2.7154214005056195E-3</c:v>
                </c:pt>
                <c:pt idx="5">
                  <c:v>2.1173078289827705E-2</c:v>
                </c:pt>
                <c:pt idx="6">
                  <c:v>2.1528433492735526E-2</c:v>
                </c:pt>
                <c:pt idx="7">
                  <c:v>5.214329952382403E-2</c:v>
                </c:pt>
                <c:pt idx="8">
                  <c:v>7.2421390352613892E-3</c:v>
                </c:pt>
                <c:pt idx="9">
                  <c:v>1.5130009239235276E-2</c:v>
                </c:pt>
                <c:pt idx="10">
                  <c:v>3.4662361792208583E-3</c:v>
                </c:pt>
                <c:pt idx="11">
                  <c:v>3.7413826363294853E-3</c:v>
                </c:pt>
                <c:pt idx="12">
                  <c:v>2.8986831551480814E-3</c:v>
                </c:pt>
                <c:pt idx="13">
                  <c:v>3.6316286436599558E-2</c:v>
                </c:pt>
                <c:pt idx="14">
                  <c:v>6.1532291634938526E-3</c:v>
                </c:pt>
                <c:pt idx="15">
                  <c:v>9.2387276253134733E-3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21" r="0.75000000000001421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70112E-2"/>
          <c:y val="2.5735317217046888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NOCH.I'!$B$16,'PRINC. MDOS. PROD.CTOS. NOCH.I'!$B$12,'PRINC. MDOS. PROD.CTOS. NOCH.I'!$B$11,'PRINC. MDOS. PROD.CTOS. NOCH.I'!$B$29,'PRINC.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NOCH.I'!$C$27,'PRINC. MDOS. PROD.CTOS. NOCH.I'!$C$12,'PRINC. MDOS. PROD.CTOS. NOCH.I'!$C$11,'PRINC. MDOS. PROD.CTOS. NOCH.I'!$C$33,'PRINC. MDOS. PROD.CTOS. NOCH.I'!$C$13)</c:f>
              <c:numCache>
                <c:formatCode>#,##0</c:formatCode>
                <c:ptCount val="5"/>
                <c:pt idx="0">
                  <c:v>291804</c:v>
                </c:pt>
                <c:pt idx="1">
                  <c:v>298737</c:v>
                </c:pt>
                <c:pt idx="2">
                  <c:v>304561</c:v>
                </c:pt>
                <c:pt idx="3">
                  <c:v>7633</c:v>
                </c:pt>
                <c:pt idx="4">
                  <c:v>82529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2015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NOCH.I'!$E$27,'PRINC. MDOS. PROD.CTOS. NOCH.I'!$E$12,'PRINC. MDOS. PROD.CTOS. NOCH.I'!$E$11,'PRINC. MDOS. PROD.CTOS. NOCH.I'!$E$33,'PRINC. MDOS. PROD.CTOS. NOCH.I'!$E$13)</c:f>
              <c:numCache>
                <c:formatCode>#,##0</c:formatCode>
                <c:ptCount val="5"/>
                <c:pt idx="0">
                  <c:v>253399</c:v>
                </c:pt>
                <c:pt idx="1">
                  <c:v>341362</c:v>
                </c:pt>
                <c:pt idx="2">
                  <c:v>310599</c:v>
                </c:pt>
                <c:pt idx="3">
                  <c:v>2525</c:v>
                </c:pt>
                <c:pt idx="4">
                  <c:v>56177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NOCH.I'!$G$27,'PRINC. MDOS. PROD.CTOS. NOCH.I'!$G$12,'PRINC. MDOS. PROD.CTOS. NOCH.I'!$G$11,'PRINC. MDOS. PROD.CTOS. NOCH.I'!$G$33,'PRINC. MDOS. PROD.CTOS. NOCH.I'!$G$13)</c:f>
              <c:numCache>
                <c:formatCode>#,##0</c:formatCode>
                <c:ptCount val="5"/>
                <c:pt idx="0">
                  <c:v>271491</c:v>
                </c:pt>
                <c:pt idx="1">
                  <c:v>379643</c:v>
                </c:pt>
                <c:pt idx="2">
                  <c:v>310572</c:v>
                </c:pt>
                <c:pt idx="3">
                  <c:v>3749</c:v>
                </c:pt>
                <c:pt idx="4">
                  <c:v>72405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2015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NOCH.I'!$I$27,'PRINC. MDOS. PROD.CTOS. NOCH.I'!$I$12,'PRINC. MDOS. PROD.CTOS. NOCH.I'!$I$11,'PRINC. MDOS. PROD.CTOS. NOCH.I'!$I$33,'PRINC. MDOS. PROD.CTOS. NOCH.I'!$I$13)</c:f>
              <c:numCache>
                <c:formatCode>#,##0</c:formatCode>
                <c:ptCount val="5"/>
                <c:pt idx="0">
                  <c:v>293683</c:v>
                </c:pt>
                <c:pt idx="1">
                  <c:v>393566</c:v>
                </c:pt>
                <c:pt idx="2">
                  <c:v>236127</c:v>
                </c:pt>
                <c:pt idx="3">
                  <c:v>3512</c:v>
                </c:pt>
                <c:pt idx="4">
                  <c:v>104823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NOCH.I'!$K$27,'PRINC. MDOS. PROD.CTOS. NOCH.I'!$K$12,'PRINC. MDOS. PROD.CTOS. NOCH.I'!$K$11,'PRINC. MDOS. PROD.CTOS. NOCH.I'!$K$33,'PRINC. MDOS. PROD.CTOS. NOCH.I'!$K$13)</c:f>
              <c:numCache>
                <c:formatCode>#,##0</c:formatCode>
                <c:ptCount val="5"/>
                <c:pt idx="0">
                  <c:v>331090</c:v>
                </c:pt>
                <c:pt idx="1">
                  <c:v>374304</c:v>
                </c:pt>
                <c:pt idx="2">
                  <c:v>136398</c:v>
                </c:pt>
                <c:pt idx="3">
                  <c:v>6371</c:v>
                </c:pt>
                <c:pt idx="4">
                  <c:v>136568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NOCH.I'!$M$27,'PRINC. MDOS. PROD.CTOS. NOCH.I'!$M$12,'PRINC. MDOS. PROD.CTOS. NOCH.I'!$M$11,'PRINC. MDOS. PROD.CTOS. NOCH.I'!$M$33,'PRINC. MDOS. PROD.CTOS. NOCH.I'!$M$13)</c:f>
              <c:numCache>
                <c:formatCode>#,##0</c:formatCode>
                <c:ptCount val="5"/>
              </c:numCache>
            </c:numRef>
          </c:val>
          <c:shape val="cylinder"/>
        </c:ser>
        <c:shape val="box"/>
        <c:axId val="86427136"/>
        <c:axId val="86428672"/>
        <c:axId val="0"/>
      </c:bar3DChart>
      <c:catAx>
        <c:axId val="8642713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428672"/>
        <c:crosses val="autoZero"/>
        <c:auto val="1"/>
        <c:lblAlgn val="ctr"/>
        <c:lblOffset val="100"/>
        <c:tickLblSkip val="1"/>
        <c:tickMarkSkip val="1"/>
      </c:catAx>
      <c:valAx>
        <c:axId val="86428672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427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48119783202699"/>
          <c:y val="0.90257430137409289"/>
          <c:w val="0.71607789619229401"/>
          <c:h val="8.2720588235294226E-2"/>
        </c:manualLayout>
      </c:layout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21" r="0.75000000000001421" t="1" header="0" footer="0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602479943336"/>
          <c:y val="4.385983803306637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6806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3.0018951956789537</c:v>
                </c:pt>
                <c:pt idx="1">
                  <c:v>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MAYO</a:t>
            </a:r>
          </a:p>
        </c:rich>
      </c:tx>
    </c:title>
    <c:plotArea>
      <c:layout/>
      <c:lineChart>
        <c:grouping val="stacked"/>
        <c:ser>
          <c:idx val="0"/>
          <c:order val="0"/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numFmt formatCode="0.00%" sourceLinked="0"/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0.79669999999999996</c:v>
                </c:pt>
                <c:pt idx="1">
                  <c:v>0.80620000000000003</c:v>
                </c:pt>
                <c:pt idx="2">
                  <c:v>0.85768638475566239</c:v>
                </c:pt>
                <c:pt idx="3">
                  <c:v>0.85967994512711055</c:v>
                </c:pt>
                <c:pt idx="4">
                  <c:v>0.87757554236527369</c:v>
                </c:pt>
              </c:numCache>
            </c:numRef>
          </c:val>
        </c:ser>
        <c:dLbls>
          <c:showVal val="1"/>
        </c:dLbls>
        <c:marker val="1"/>
        <c:axId val="66035712"/>
        <c:axId val="66037248"/>
      </c:lineChart>
      <c:catAx>
        <c:axId val="66035712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6037248"/>
        <c:crossesAt val="0.1"/>
        <c:lblAlgn val="ctr"/>
        <c:lblOffset val="100"/>
        <c:tickLblSkip val="1"/>
        <c:tickMarkSkip val="1"/>
      </c:catAx>
      <c:valAx>
        <c:axId val="66037248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6035712"/>
        <c:crosses val="autoZero"/>
        <c:crossBetween val="between"/>
      </c:valAx>
    </c:plotArea>
    <c:plotVisOnly val="1"/>
    <c:dispBlanksAs val="zero"/>
  </c:chart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4442843338767E-3"/>
          <c:y val="0.91375291375291356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1061"/>
          <c:w val="0.74064993509801713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PLAN'!$H$30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568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Val val="1"/>
            </c:dLbl>
            <c:dLbl>
              <c:idx val="7"/>
              <c:layout>
                <c:manualLayout>
                  <c:x val="-0.11845950628720428"/>
                  <c:y val="-0.14097131215242287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PLAN'!$H$31:$H$38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PLAN'!$K$31:$K$38</c:f>
              <c:numCache>
                <c:formatCode>0.0%</c:formatCode>
                <c:ptCount val="8"/>
                <c:pt idx="0">
                  <c:v>1.5154385300246258E-3</c:v>
                </c:pt>
                <c:pt idx="1">
                  <c:v>1.030024625876113E-2</c:v>
                </c:pt>
                <c:pt idx="2">
                  <c:v>5.1193407842394394E-2</c:v>
                </c:pt>
                <c:pt idx="3">
                  <c:v>8.2283576434930852E-2</c:v>
                </c:pt>
                <c:pt idx="4">
                  <c:v>0.59405190376965333</c:v>
                </c:pt>
                <c:pt idx="5">
                  <c:v>3.5376018185262363E-2</c:v>
                </c:pt>
                <c:pt idx="6">
                  <c:v>0.17046315590073877</c:v>
                </c:pt>
                <c:pt idx="7">
                  <c:v>5.4816253078234511E-2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075198570606E-2"/>
          <c:y val="3.89862557502892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789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PLAN'!$H$64:$H$65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PLAN'!$K$64:$K$65</c:f>
              <c:numCache>
                <c:formatCode>0.0%</c:formatCode>
                <c:ptCount val="2"/>
                <c:pt idx="0">
                  <c:v>0.17351771168781965</c:v>
                </c:pt>
                <c:pt idx="1">
                  <c:v>0.82648228831218029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486E-2"/>
          <c:y val="0.19707560748454817"/>
          <c:w val="0.22912514756617008"/>
          <c:h val="0.1719171566436294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4014"/>
                </c:manualLayout>
              </c:layout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showVal val="1"/>
            </c:dLbl>
            <c:dLbl>
              <c:idx val="2"/>
              <c:layout>
                <c:manualLayout>
                  <c:x val="2.9038112522686621E-2"/>
                  <c:y val="-0.14617945297981466"/>
                </c:manualLayout>
              </c:layout>
              <c:showVal val="1"/>
            </c:dLbl>
            <c:dLbl>
              <c:idx val="3"/>
              <c:layout>
                <c:manualLayout>
                  <c:x val="7.2595281306716527E-3"/>
                  <c:y val="-6.6445205899915732E-2"/>
                </c:manualLayout>
              </c:layout>
              <c:showVal val="1"/>
            </c:dLbl>
            <c:dLbl>
              <c:idx val="4"/>
              <c:layout>
                <c:manualLayout>
                  <c:x val="5.0816696914702475E-2"/>
                  <c:y val="-0.26578082359966998"/>
                </c:manualLayout>
              </c:layout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Val val="1"/>
            </c:dLbl>
            <c:dLbl>
              <c:idx val="6"/>
              <c:layout>
                <c:manualLayout>
                  <c:x val="2.4198427102238127E-3"/>
                  <c:y val="-0.18161689612644019"/>
                </c:manualLayout>
              </c:layout>
              <c:showVal val="1"/>
            </c:dLbl>
            <c:dLbl>
              <c:idx val="7"/>
              <c:layout>
                <c:manualLayout>
                  <c:x val="4.3557168784028856E-2"/>
                  <c:y val="-0.27906986477965506"/>
                </c:manualLayout>
              </c:layout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Val val="1"/>
            </c:dLbl>
            <c:dLbl>
              <c:idx val="9"/>
              <c:layout>
                <c:manualLayout>
                  <c:x val="7.2595281306716527E-3"/>
                  <c:y val="-7.5304566686571303E-2"/>
                </c:manualLayout>
              </c:layout>
              <c:showVal val="1"/>
            </c:dLbl>
            <c:dLbl>
              <c:idx val="10"/>
              <c:layout>
                <c:manualLayout>
                  <c:x val="2.9038112522686604E-2"/>
                  <c:y val="-0.18604657651976444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Val val="1"/>
            </c:dLbl>
            <c:dLbl>
              <c:idx val="12"/>
              <c:layout>
                <c:manualLayout>
                  <c:x val="7.2595281306716527E-3"/>
                  <c:y val="-0.11517169022652129"/>
                </c:manualLayout>
              </c:layout>
              <c:showVal val="1"/>
            </c:dLbl>
            <c:dLbl>
              <c:idx val="13"/>
              <c:layout>
                <c:manualLayout>
                  <c:x val="7.2595281306716527E-3"/>
                  <c:y val="-9.3023288259883263E-2"/>
                </c:manualLayout>
              </c:layout>
              <c:showVal val="1"/>
            </c:dLbl>
            <c:dLbl>
              <c:idx val="14"/>
              <c:layout>
                <c:manualLayout>
                  <c:x val="1.2099213551119016E-2"/>
                  <c:y val="-4.4296803933277194E-2"/>
                </c:manualLayout>
              </c:layout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Val val="1"/>
            </c:dLbl>
            <c:dLbl>
              <c:idx val="16"/>
              <c:layout>
                <c:manualLayout>
                  <c:x val="7.2595281306716527E-3"/>
                  <c:y val="-7.0874886293243483E-2"/>
                </c:manualLayout>
              </c:layout>
              <c:showVal val="1"/>
            </c:dLbl>
            <c:dLbl>
              <c:idx val="17"/>
              <c:layout>
                <c:manualLayout>
                  <c:x val="2.9038112522686604E-2"/>
                  <c:y val="-7.5304566686571164E-2"/>
                </c:manualLayout>
              </c:layout>
              <c:showVal val="1"/>
            </c:dLbl>
            <c:numFmt formatCode="0.00%" sourceLinked="0"/>
            <c:showVal val="1"/>
          </c:dLbls>
          <c:cat>
            <c:strRef>
              <c:f>'[2]CUARTOS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9.4714908126539113E-2</c:v>
                </c:pt>
                <c:pt idx="1">
                  <c:v>1.1602576245501042E-3</c:v>
                </c:pt>
                <c:pt idx="2">
                  <c:v>6.9520742564879709E-2</c:v>
                </c:pt>
                <c:pt idx="3">
                  <c:v>4.7357454063269561E-4</c:v>
                </c:pt>
                <c:pt idx="4">
                  <c:v>0.18339174086001137</c:v>
                </c:pt>
                <c:pt idx="5">
                  <c:v>1.2786512597082781E-2</c:v>
                </c:pt>
                <c:pt idx="6">
                  <c:v>9.1305171433983714E-2</c:v>
                </c:pt>
                <c:pt idx="7">
                  <c:v>0.15893161583633264</c:v>
                </c:pt>
                <c:pt idx="8">
                  <c:v>0.12402917219170298</c:v>
                </c:pt>
                <c:pt idx="9">
                  <c:v>1.1129001704868347E-3</c:v>
                </c:pt>
                <c:pt idx="10">
                  <c:v>0.11055597651070279</c:v>
                </c:pt>
                <c:pt idx="11">
                  <c:v>1.6101534381511649E-2</c:v>
                </c:pt>
                <c:pt idx="12">
                  <c:v>5.1501231293805648E-2</c:v>
                </c:pt>
                <c:pt idx="13">
                  <c:v>1.7995832544042433E-3</c:v>
                </c:pt>
                <c:pt idx="14">
                  <c:v>3.3150217844288691E-3</c:v>
                </c:pt>
                <c:pt idx="15">
                  <c:v>5.0435688577382079E-2</c:v>
                </c:pt>
                <c:pt idx="16">
                  <c:v>1.7759045273726085E-2</c:v>
                </c:pt>
                <c:pt idx="17">
                  <c:v>1.1105322977836712E-2</c:v>
                </c:pt>
              </c:numCache>
            </c:numRef>
          </c:val>
        </c:ser>
        <c:dLbls>
          <c:showVal val="1"/>
        </c:dLbls>
        <c:gapWidth val="75"/>
        <c:shape val="cylinder"/>
        <c:axId val="51759744"/>
        <c:axId val="51761536"/>
        <c:axId val="0"/>
      </c:bar3DChart>
      <c:catAx>
        <c:axId val="517597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51761536"/>
        <c:crosses val="autoZero"/>
        <c:auto val="1"/>
        <c:lblAlgn val="ctr"/>
        <c:lblOffset val="100"/>
      </c:catAx>
      <c:valAx>
        <c:axId val="51761536"/>
        <c:scaling>
          <c:orientation val="minMax"/>
        </c:scaling>
        <c:delete val="1"/>
        <c:axPos val="l"/>
        <c:numFmt formatCode="0.0%" sourceLinked="1"/>
        <c:tickLblPos val="none"/>
        <c:crossAx val="51759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MAYO</a:t>
            </a:r>
          </a:p>
        </c:rich>
      </c:tx>
    </c:title>
    <c:plotArea>
      <c:layout>
        <c:manualLayout>
          <c:layoutTarget val="inner"/>
          <c:xMode val="edge"/>
          <c:yMode val="edge"/>
          <c:x val="0.14798840769904212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numFmt formatCode="#,##0" sourceLinked="0"/>
            <c:dLblPos val="t"/>
            <c:showVal val="1"/>
          </c:dLbls>
          <c:cat>
            <c:numRef>
              <c:f>'COMPART. OCUP. AFLU. 2011-2015'!$L$9:$P$9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2011-2015'!$L$22:$P$22</c:f>
              <c:numCache>
                <c:formatCode>#,##0</c:formatCode>
                <c:ptCount val="5"/>
                <c:pt idx="0">
                  <c:v>1557527</c:v>
                </c:pt>
                <c:pt idx="1">
                  <c:v>1655650</c:v>
                </c:pt>
                <c:pt idx="2">
                  <c:v>1751903</c:v>
                </c:pt>
                <c:pt idx="3">
                  <c:v>1856924</c:v>
                </c:pt>
                <c:pt idx="4">
                  <c:v>1969860</c:v>
                </c:pt>
              </c:numCache>
            </c:numRef>
          </c:val>
        </c:ser>
        <c:dLbls>
          <c:showVal val="1"/>
        </c:dLbls>
        <c:marker val="1"/>
        <c:axId val="66135168"/>
        <c:axId val="66136704"/>
      </c:lineChart>
      <c:catAx>
        <c:axId val="661351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6136704"/>
        <c:crosses val="autoZero"/>
        <c:auto val="1"/>
        <c:lblAlgn val="ctr"/>
        <c:lblOffset val="100"/>
      </c:catAx>
      <c:valAx>
        <c:axId val="6613670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6135168"/>
        <c:crosses val="autoZero"/>
        <c:crossBetween val="between"/>
      </c:valAx>
    </c:plotArea>
    <c:plotVisOnly val="1"/>
    <c:dispBlanksAs val="gap"/>
  </c:chart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layout/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2011-2015'!$C$8</c:f>
              <c:strCache>
                <c:ptCount val="1"/>
                <c:pt idx="0">
                  <c:v>CUARTOS NOCHE OCUPADOS MENSUAL</c:v>
                </c:pt>
              </c:strCache>
            </c:strRef>
          </c:tx>
          <c:spPr>
            <a:gradFill flip="none" rotWithShape="1">
              <a:gsLst>
                <a:gs pos="0">
                  <a:srgbClr val="7030A0">
                    <a:tint val="66000"/>
                    <a:satMod val="160000"/>
                  </a:srgbClr>
                </a:gs>
                <a:gs pos="50000">
                  <a:srgbClr val="7030A0">
                    <a:tint val="44500"/>
                    <a:satMod val="160000"/>
                  </a:srgbClr>
                </a:gs>
                <a:gs pos="100000">
                  <a:srgbClr val="7030A0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</c:spPr>
          <c:dLbls>
            <c:dLbl>
              <c:idx val="0"/>
              <c:layout>
                <c:manualLayout>
                  <c:x val="-3.8986330839845392E-3"/>
                  <c:y val="5.525543786660743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2.38948536129771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2.7290431587891774E-2"/>
                  <c:y val="4.7789707225954266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8986330839845384E-3"/>
                  <c:y val="1.3590339103720976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1695899251953615E-2"/>
                  <c:y val="1.9115882890381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2011-2015'!$C$14:$G$14</c:f>
              <c:numCache>
                <c:formatCode>#,##0</c:formatCode>
                <c:ptCount val="5"/>
                <c:pt idx="0">
                  <c:v>808932</c:v>
                </c:pt>
                <c:pt idx="1">
                  <c:v>863027</c:v>
                </c:pt>
                <c:pt idx="2">
                  <c:v>970720</c:v>
                </c:pt>
                <c:pt idx="3">
                  <c:v>1036819</c:v>
                </c:pt>
                <c:pt idx="4">
                  <c:v>1116279</c:v>
                </c:pt>
              </c:numCache>
            </c:numRef>
          </c:val>
        </c:ser>
        <c:axId val="66190336"/>
        <c:axId val="66192128"/>
      </c:barChart>
      <c:catAx>
        <c:axId val="661903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66192128"/>
        <c:crosses val="autoZero"/>
        <c:auto val="1"/>
        <c:lblAlgn val="ctr"/>
        <c:lblOffset val="100"/>
      </c:catAx>
      <c:valAx>
        <c:axId val="66192128"/>
        <c:scaling>
          <c:orientation val="minMax"/>
        </c:scaling>
        <c:axPos val="l"/>
        <c:numFmt formatCode="#,##0" sourceLinked="1"/>
        <c:tickLblPos val="nextTo"/>
        <c:crossAx val="66190336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layout/>
      <c:txPr>
        <a:bodyPr/>
        <a:lstStyle/>
        <a:p>
          <a:pPr>
            <a:defRPr sz="10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2011-2015'!$C$23</c:f>
              <c:strCache>
                <c:ptCount val="1"/>
                <c:pt idx="0">
                  <c:v>CUARTOS NOCHE OCUPADOS ACUMULADO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2.339179850390723E-2"/>
                  <c:y val="2.113180501883759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7972661679690776E-3"/>
                  <c:y val="1.476014760147601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-4.9204366059408637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339179850390723E-2"/>
                  <c:y val="2.3148250380141615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1695899251953698E-2"/>
                  <c:y val="-9.8400984009840205E-3"/>
                </c:manualLayout>
              </c:layout>
              <c:dLblPos val="outEnd"/>
              <c:showVal val="1"/>
            </c:dLbl>
            <c:dLblPos val="outEnd"/>
            <c:showVal val="1"/>
          </c:dLbls>
          <c:cat>
            <c:numRef>
              <c:f>'COMP.CTOS.NOCHE OCUP. 2011-2015'!$C$24:$G$24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2011-2015'!$C$28:$G$28</c:f>
              <c:numCache>
                <c:formatCode>#,##0</c:formatCode>
                <c:ptCount val="5"/>
                <c:pt idx="0">
                  <c:v>4592262</c:v>
                </c:pt>
                <c:pt idx="1">
                  <c:v>4896740</c:v>
                </c:pt>
                <c:pt idx="2">
                  <c:v>5206948</c:v>
                </c:pt>
                <c:pt idx="3">
                  <c:v>5269042</c:v>
                </c:pt>
                <c:pt idx="4">
                  <c:v>5550689</c:v>
                </c:pt>
              </c:numCache>
            </c:numRef>
          </c:val>
        </c:ser>
        <c:axId val="66224512"/>
        <c:axId val="66226048"/>
      </c:barChart>
      <c:catAx>
        <c:axId val="66224512"/>
        <c:scaling>
          <c:orientation val="minMax"/>
        </c:scaling>
        <c:axPos val="b"/>
        <c:numFmt formatCode="General" sourceLinked="1"/>
        <c:tickLblPos val="nextTo"/>
        <c:crossAx val="66226048"/>
        <c:crosses val="autoZero"/>
        <c:auto val="1"/>
        <c:lblAlgn val="ctr"/>
        <c:lblOffset val="100"/>
      </c:catAx>
      <c:valAx>
        <c:axId val="66226048"/>
        <c:scaling>
          <c:orientation val="minMax"/>
        </c:scaling>
        <c:axPos val="l"/>
        <c:numFmt formatCode="#,##0" sourceLinked="1"/>
        <c:tickLblPos val="nextTo"/>
        <c:crossAx val="66224512"/>
        <c:crosses val="autoZero"/>
        <c:crossBetween val="between"/>
      </c:valAx>
    </c:plotArea>
    <c:plotVisOnly val="1"/>
  </c:chart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69762048"/>
        <c:axId val="69768704"/>
      </c:lineChart>
      <c:catAx>
        <c:axId val="697620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9768704"/>
        <c:crosses val="autoZero"/>
        <c:auto val="1"/>
        <c:lblAlgn val="ctr"/>
        <c:lblOffset val="100"/>
        <c:tickLblSkip val="1"/>
        <c:tickMarkSkip val="1"/>
      </c:catAx>
      <c:valAx>
        <c:axId val="69768704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9762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21" r="0.75000000000001421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[1]Hoja1!$A$13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[1]Hoja1!$A$14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[1]Hoja1!$A$15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[1]Hoja1!$B$15:$AF$15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[1]Hoja1!$A$16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[1]Hoja1!$A$17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[1]Hoja1!$B$17:$AF$17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[1]Hoja1!$A$18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[1]Hoja1!$B$18:$AF$18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69809664"/>
        <c:axId val="69820416"/>
      </c:lineChart>
      <c:catAx>
        <c:axId val="698096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9820416"/>
        <c:crosses val="autoZero"/>
        <c:auto val="1"/>
        <c:lblAlgn val="ctr"/>
        <c:lblOffset val="100"/>
        <c:tickLblSkip val="1"/>
        <c:tickMarkSkip val="1"/>
      </c:catAx>
      <c:valAx>
        <c:axId val="69820416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9809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21" r="0.75000000000001421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M  A  Y  O        2   0   1   5</a:t>
            </a:r>
          </a:p>
          <a:p>
            <a:pPr>
              <a:defRPr/>
            </a:pPr>
            <a:r>
              <a:rPr lang="en-US"/>
              <a:t>OCUPACIÓN HOTELERA RIVIERA MAYA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'RESUMEN OCUP. DIARIA MAYO'!$A$10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MAYO'!$B$9:$AE$9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MAYO'!$B$10:$AE$10</c:f>
              <c:numCache>
                <c:formatCode>0.0%</c:formatCode>
                <c:ptCount val="30"/>
                <c:pt idx="0">
                  <c:v>0.85140000000000005</c:v>
                </c:pt>
                <c:pt idx="1">
                  <c:v>0.94830000000000003</c:v>
                </c:pt>
                <c:pt idx="2">
                  <c:v>0.96440000000000003</c:v>
                </c:pt>
                <c:pt idx="3">
                  <c:v>0.88090000000000002</c:v>
                </c:pt>
                <c:pt idx="4">
                  <c:v>0.85570000000000002</c:v>
                </c:pt>
                <c:pt idx="5">
                  <c:v>0.85450000000000004</c:v>
                </c:pt>
                <c:pt idx="6">
                  <c:v>0.88429999999999997</c:v>
                </c:pt>
                <c:pt idx="7">
                  <c:v>0.9012</c:v>
                </c:pt>
                <c:pt idx="8">
                  <c:v>0.88660000000000005</c:v>
                </c:pt>
                <c:pt idx="9">
                  <c:v>0.87080000000000002</c:v>
                </c:pt>
                <c:pt idx="10">
                  <c:v>0.81140000000000001</c:v>
                </c:pt>
                <c:pt idx="11">
                  <c:v>0.80720000000000003</c:v>
                </c:pt>
                <c:pt idx="12">
                  <c:v>0.81620000000000004</c:v>
                </c:pt>
                <c:pt idx="13">
                  <c:v>0.86</c:v>
                </c:pt>
                <c:pt idx="14">
                  <c:v>0.89639999999999997</c:v>
                </c:pt>
                <c:pt idx="15">
                  <c:v>0.91520000000000001</c:v>
                </c:pt>
                <c:pt idx="16">
                  <c:v>0.90710000000000002</c:v>
                </c:pt>
                <c:pt idx="17">
                  <c:v>0.83530000000000004</c:v>
                </c:pt>
                <c:pt idx="18">
                  <c:v>0.82279999999999998</c:v>
                </c:pt>
                <c:pt idx="19">
                  <c:v>0.81620000000000004</c:v>
                </c:pt>
                <c:pt idx="20">
                  <c:v>0.83090000000000008</c:v>
                </c:pt>
                <c:pt idx="21">
                  <c:v>0.86630000000000007</c:v>
                </c:pt>
                <c:pt idx="22">
                  <c:v>0.90039999999999998</c:v>
                </c:pt>
                <c:pt idx="23">
                  <c:v>0.89470000000000005</c:v>
                </c:pt>
                <c:pt idx="24">
                  <c:v>0.82050000000000001</c:v>
                </c:pt>
                <c:pt idx="25">
                  <c:v>0.80520000000000003</c:v>
                </c:pt>
                <c:pt idx="26">
                  <c:v>0.8175</c:v>
                </c:pt>
                <c:pt idx="27">
                  <c:v>0.79570000000000007</c:v>
                </c:pt>
                <c:pt idx="28">
                  <c:v>0.82940000000000003</c:v>
                </c:pt>
                <c:pt idx="29">
                  <c:v>0.83679999999999999</c:v>
                </c:pt>
              </c:numCache>
            </c:numRef>
          </c:val>
        </c:ser>
        <c:ser>
          <c:idx val="1"/>
          <c:order val="1"/>
          <c:tx>
            <c:strRef>
              <c:f>'RESUMEN OCUP. DIARIA MAYO'!$A$11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MAYO'!$B$9:$AE$9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MAYO'!$B$11:$AE$11</c:f>
              <c:numCache>
                <c:formatCode>0.0%</c:formatCode>
                <c:ptCount val="30"/>
                <c:pt idx="0">
                  <c:v>0.93979999999999997</c:v>
                </c:pt>
                <c:pt idx="1">
                  <c:v>0.97009999999999996</c:v>
                </c:pt>
                <c:pt idx="2">
                  <c:v>0.97409999999999997</c:v>
                </c:pt>
                <c:pt idx="3">
                  <c:v>0.94899999999999995</c:v>
                </c:pt>
                <c:pt idx="4">
                  <c:v>0.93630000000000002</c:v>
                </c:pt>
                <c:pt idx="5">
                  <c:v>0.92800000000000005</c:v>
                </c:pt>
                <c:pt idx="6">
                  <c:v>0.92910000000000004</c:v>
                </c:pt>
                <c:pt idx="7">
                  <c:v>0.94520000000000004</c:v>
                </c:pt>
                <c:pt idx="8">
                  <c:v>0.92610000000000003</c:v>
                </c:pt>
                <c:pt idx="9">
                  <c:v>0.89670000000000005</c:v>
                </c:pt>
                <c:pt idx="10">
                  <c:v>0.82650000000000001</c:v>
                </c:pt>
                <c:pt idx="11">
                  <c:v>0.86860000000000004</c:v>
                </c:pt>
                <c:pt idx="12">
                  <c:v>0.9042</c:v>
                </c:pt>
                <c:pt idx="13">
                  <c:v>0.91390000000000005</c:v>
                </c:pt>
                <c:pt idx="14">
                  <c:v>0.94089999999999996</c:v>
                </c:pt>
                <c:pt idx="15">
                  <c:v>0.93310000000000004</c:v>
                </c:pt>
                <c:pt idx="16">
                  <c:v>0.92910000000000004</c:v>
                </c:pt>
                <c:pt idx="17">
                  <c:v>0.90129999999999999</c:v>
                </c:pt>
                <c:pt idx="18">
                  <c:v>0.90129999999999999</c:v>
                </c:pt>
                <c:pt idx="19">
                  <c:v>0.90559999999999996</c:v>
                </c:pt>
                <c:pt idx="20">
                  <c:v>0.92390000000000005</c:v>
                </c:pt>
                <c:pt idx="21">
                  <c:v>0.92610000000000003</c:v>
                </c:pt>
                <c:pt idx="22">
                  <c:v>0.92959999999999998</c:v>
                </c:pt>
                <c:pt idx="23">
                  <c:v>0.91180000000000005</c:v>
                </c:pt>
                <c:pt idx="24">
                  <c:v>0.91830000000000001</c:v>
                </c:pt>
                <c:pt idx="25">
                  <c:v>0.91259999999999997</c:v>
                </c:pt>
                <c:pt idx="26">
                  <c:v>0.89529999999999998</c:v>
                </c:pt>
                <c:pt idx="27">
                  <c:v>0.88619999999999999</c:v>
                </c:pt>
                <c:pt idx="28">
                  <c:v>0.89290000000000003</c:v>
                </c:pt>
                <c:pt idx="29">
                  <c:v>0.88800000000000001</c:v>
                </c:pt>
              </c:numCache>
            </c:numRef>
          </c:val>
        </c:ser>
        <c:ser>
          <c:idx val="2"/>
          <c:order val="2"/>
          <c:tx>
            <c:strRef>
              <c:f>'RESUMEN OCUP. DIARIA MAYO'!$A$12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MAYO'!$B$9:$AE$9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MAYO'!$B$12:$AE$12</c:f>
              <c:numCache>
                <c:formatCode>0.0%</c:formatCode>
                <c:ptCount val="30"/>
                <c:pt idx="0">
                  <c:v>0.88460000000000005</c:v>
                </c:pt>
                <c:pt idx="1">
                  <c:v>0.93759999999999999</c:v>
                </c:pt>
                <c:pt idx="2">
                  <c:v>0.9506</c:v>
                </c:pt>
                <c:pt idx="3">
                  <c:v>0.83960000000000001</c:v>
                </c:pt>
                <c:pt idx="4">
                  <c:v>0.81930000000000003</c:v>
                </c:pt>
                <c:pt idx="5">
                  <c:v>0.75719999999999998</c:v>
                </c:pt>
                <c:pt idx="6">
                  <c:v>0.78410000000000002</c:v>
                </c:pt>
                <c:pt idx="7">
                  <c:v>0.83150000000000002</c:v>
                </c:pt>
                <c:pt idx="8">
                  <c:v>0.87119999999999997</c:v>
                </c:pt>
                <c:pt idx="9">
                  <c:v>0.83940000000000003</c:v>
                </c:pt>
                <c:pt idx="10">
                  <c:v>0.74070000000000003</c:v>
                </c:pt>
                <c:pt idx="11">
                  <c:v>0.73</c:v>
                </c:pt>
                <c:pt idx="12">
                  <c:v>0.68259999999999998</c:v>
                </c:pt>
                <c:pt idx="13">
                  <c:v>0.77380000000000004</c:v>
                </c:pt>
                <c:pt idx="14">
                  <c:v>0.84050000000000002</c:v>
                </c:pt>
                <c:pt idx="15">
                  <c:v>0.85260000000000002</c:v>
                </c:pt>
                <c:pt idx="16">
                  <c:v>0.85670000000000002</c:v>
                </c:pt>
                <c:pt idx="17">
                  <c:v>0.75470000000000004</c:v>
                </c:pt>
                <c:pt idx="18">
                  <c:v>0.77039999999999997</c:v>
                </c:pt>
                <c:pt idx="19">
                  <c:v>0.74409999999999998</c:v>
                </c:pt>
                <c:pt idx="20">
                  <c:v>0.75860000000000005</c:v>
                </c:pt>
                <c:pt idx="21">
                  <c:v>0.80279999999999996</c:v>
                </c:pt>
                <c:pt idx="22">
                  <c:v>0.84350000000000003</c:v>
                </c:pt>
                <c:pt idx="23">
                  <c:v>0.86040000000000005</c:v>
                </c:pt>
                <c:pt idx="24">
                  <c:v>0.74629999999999996</c:v>
                </c:pt>
                <c:pt idx="25">
                  <c:v>0.75319999999999998</c:v>
                </c:pt>
                <c:pt idx="26">
                  <c:v>0.73760000000000003</c:v>
                </c:pt>
                <c:pt idx="27">
                  <c:v>0.72489999999999999</c:v>
                </c:pt>
                <c:pt idx="28">
                  <c:v>0.77129999999999999</c:v>
                </c:pt>
                <c:pt idx="29">
                  <c:v>0.79259999999999997</c:v>
                </c:pt>
              </c:numCache>
            </c:numRef>
          </c:val>
        </c:ser>
        <c:ser>
          <c:idx val="3"/>
          <c:order val="3"/>
          <c:tx>
            <c:strRef>
              <c:f>'RESUMEN OCUP. DIARIA MAYO'!$A$13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MAYO'!$B$9:$AE$9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MAYO'!$B$13:$AE$13</c:f>
              <c:numCache>
                <c:formatCode>0.0%</c:formatCode>
                <c:ptCount val="30"/>
                <c:pt idx="0">
                  <c:v>0.79820000000000002</c:v>
                </c:pt>
                <c:pt idx="1">
                  <c:v>0.83420000000000005</c:v>
                </c:pt>
                <c:pt idx="2">
                  <c:v>0.89129999999999998</c:v>
                </c:pt>
                <c:pt idx="3">
                  <c:v>0.7802</c:v>
                </c:pt>
                <c:pt idx="4">
                  <c:v>0.73150000000000004</c:v>
                </c:pt>
                <c:pt idx="5">
                  <c:v>0.72540000000000004</c:v>
                </c:pt>
                <c:pt idx="6">
                  <c:v>0.75560000000000005</c:v>
                </c:pt>
                <c:pt idx="7">
                  <c:v>0.77229999999999999</c:v>
                </c:pt>
                <c:pt idx="8">
                  <c:v>0.72189999999999999</c:v>
                </c:pt>
                <c:pt idx="9">
                  <c:v>0.67469999999999997</c:v>
                </c:pt>
                <c:pt idx="10">
                  <c:v>0.59109999999999996</c:v>
                </c:pt>
                <c:pt idx="11">
                  <c:v>0.59860000000000002</c:v>
                </c:pt>
                <c:pt idx="12">
                  <c:v>0.62219999999999998</c:v>
                </c:pt>
                <c:pt idx="13">
                  <c:v>0.68440000000000001</c:v>
                </c:pt>
                <c:pt idx="14">
                  <c:v>0.71179999999999999</c:v>
                </c:pt>
                <c:pt idx="15">
                  <c:v>0.72209999999999996</c:v>
                </c:pt>
                <c:pt idx="16">
                  <c:v>0.73450000000000004</c:v>
                </c:pt>
                <c:pt idx="17">
                  <c:v>0.66920000000000002</c:v>
                </c:pt>
                <c:pt idx="18">
                  <c:v>0.63149999999999995</c:v>
                </c:pt>
                <c:pt idx="19">
                  <c:v>0.64749999999999996</c:v>
                </c:pt>
                <c:pt idx="20">
                  <c:v>0.66520000000000001</c:v>
                </c:pt>
                <c:pt idx="21">
                  <c:v>0.69589999999999996</c:v>
                </c:pt>
                <c:pt idx="22">
                  <c:v>0.73560000000000003</c:v>
                </c:pt>
                <c:pt idx="23">
                  <c:v>0.74809999999999999</c:v>
                </c:pt>
                <c:pt idx="24">
                  <c:v>0.71760000000000002</c:v>
                </c:pt>
                <c:pt idx="25">
                  <c:v>0.69069999999999998</c:v>
                </c:pt>
                <c:pt idx="26">
                  <c:v>0.71189999999999998</c:v>
                </c:pt>
                <c:pt idx="27">
                  <c:v>0.65900000000000003</c:v>
                </c:pt>
                <c:pt idx="28">
                  <c:v>0.69259999999999999</c:v>
                </c:pt>
                <c:pt idx="29">
                  <c:v>0.71230000000000004</c:v>
                </c:pt>
              </c:numCache>
            </c:numRef>
          </c:val>
        </c:ser>
        <c:ser>
          <c:idx val="4"/>
          <c:order val="4"/>
          <c:tx>
            <c:strRef>
              <c:f>'RESUMEN OCUP. DIARIA MAYO'!$A$14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MAYO'!$B$9:$AE$9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MAYO'!$B$14:$AE$14</c:f>
              <c:numCache>
                <c:formatCode>0.0%</c:formatCode>
                <c:ptCount val="30"/>
                <c:pt idx="0">
                  <c:v>0.85830000000000006</c:v>
                </c:pt>
                <c:pt idx="1">
                  <c:v>0.96530000000000005</c:v>
                </c:pt>
                <c:pt idx="2">
                  <c:v>0.97460000000000002</c:v>
                </c:pt>
                <c:pt idx="3">
                  <c:v>0.89560000000000006</c:v>
                </c:pt>
                <c:pt idx="4">
                  <c:v>0.87450000000000006</c:v>
                </c:pt>
                <c:pt idx="5">
                  <c:v>0.874</c:v>
                </c:pt>
                <c:pt idx="6">
                  <c:v>0.90370000000000006</c:v>
                </c:pt>
                <c:pt idx="7">
                  <c:v>0.92159999999999997</c:v>
                </c:pt>
                <c:pt idx="8">
                  <c:v>0.91200000000000003</c:v>
                </c:pt>
                <c:pt idx="9">
                  <c:v>0.90139999999999998</c:v>
                </c:pt>
                <c:pt idx="10">
                  <c:v>0.84599999999999997</c:v>
                </c:pt>
                <c:pt idx="11">
                  <c:v>0.83979999999999999</c:v>
                </c:pt>
                <c:pt idx="12">
                  <c:v>0.84440000000000004</c:v>
                </c:pt>
                <c:pt idx="13">
                  <c:v>0.88690000000000002</c:v>
                </c:pt>
                <c:pt idx="14">
                  <c:v>0.92480000000000007</c:v>
                </c:pt>
                <c:pt idx="15">
                  <c:v>0.94520000000000004</c:v>
                </c:pt>
                <c:pt idx="16">
                  <c:v>0.93369999999999997</c:v>
                </c:pt>
                <c:pt idx="17">
                  <c:v>0.8609</c:v>
                </c:pt>
                <c:pt idx="18">
                  <c:v>0.85270000000000001</c:v>
                </c:pt>
                <c:pt idx="19">
                  <c:v>0.84099999999999997</c:v>
                </c:pt>
                <c:pt idx="20">
                  <c:v>0.85640000000000005</c:v>
                </c:pt>
                <c:pt idx="21">
                  <c:v>0.89260000000000006</c:v>
                </c:pt>
                <c:pt idx="22">
                  <c:v>0.92510000000000003</c:v>
                </c:pt>
                <c:pt idx="23">
                  <c:v>0.91639999999999999</c:v>
                </c:pt>
                <c:pt idx="24">
                  <c:v>0.83489999999999998</c:v>
                </c:pt>
                <c:pt idx="25">
                  <c:v>0.82220000000000004</c:v>
                </c:pt>
                <c:pt idx="26">
                  <c:v>0.83299999999999996</c:v>
                </c:pt>
                <c:pt idx="27">
                  <c:v>0.81620000000000004</c:v>
                </c:pt>
                <c:pt idx="28">
                  <c:v>0.84870000000000001</c:v>
                </c:pt>
                <c:pt idx="29">
                  <c:v>0.85540000000000005</c:v>
                </c:pt>
              </c:numCache>
            </c:numRef>
          </c:val>
        </c:ser>
        <c:ser>
          <c:idx val="5"/>
          <c:order val="5"/>
          <c:tx>
            <c:strRef>
              <c:f>'RESUMEN OCUP. DIARIA MAYO'!$A$15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MAYO'!$B$9:$AE$9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MAYO'!$B$15:$AE$15</c:f>
              <c:numCache>
                <c:formatCode>0.0%</c:formatCode>
                <c:ptCount val="30"/>
                <c:pt idx="0">
                  <c:v>0.73909999999999998</c:v>
                </c:pt>
                <c:pt idx="1">
                  <c:v>0.84</c:v>
                </c:pt>
                <c:pt idx="2">
                  <c:v>0.86890000000000001</c:v>
                </c:pt>
                <c:pt idx="3">
                  <c:v>0.7288</c:v>
                </c:pt>
                <c:pt idx="4">
                  <c:v>0.65720000000000001</c:v>
                </c:pt>
                <c:pt idx="5">
                  <c:v>0.59360000000000002</c:v>
                </c:pt>
                <c:pt idx="6">
                  <c:v>0.62849999999999995</c:v>
                </c:pt>
                <c:pt idx="7">
                  <c:v>0.64639999999999997</c:v>
                </c:pt>
                <c:pt idx="8">
                  <c:v>0.67510000000000003</c:v>
                </c:pt>
                <c:pt idx="9">
                  <c:v>0.64100000000000001</c:v>
                </c:pt>
                <c:pt idx="10">
                  <c:v>0.53269999999999995</c:v>
                </c:pt>
                <c:pt idx="11">
                  <c:v>0.50070000000000003</c:v>
                </c:pt>
                <c:pt idx="12">
                  <c:v>0.50919999999999999</c:v>
                </c:pt>
                <c:pt idx="13">
                  <c:v>0.59519999999999995</c:v>
                </c:pt>
                <c:pt idx="14">
                  <c:v>0.64680000000000004</c:v>
                </c:pt>
                <c:pt idx="15">
                  <c:v>0.64680000000000004</c:v>
                </c:pt>
                <c:pt idx="16">
                  <c:v>0.66600000000000004</c:v>
                </c:pt>
                <c:pt idx="17">
                  <c:v>0.58240000000000003</c:v>
                </c:pt>
                <c:pt idx="18">
                  <c:v>0.54910000000000003</c:v>
                </c:pt>
                <c:pt idx="19">
                  <c:v>0.57440000000000002</c:v>
                </c:pt>
                <c:pt idx="20">
                  <c:v>0.57720000000000005</c:v>
                </c:pt>
                <c:pt idx="21">
                  <c:v>0.60850000000000004</c:v>
                </c:pt>
                <c:pt idx="22">
                  <c:v>0.6794</c:v>
                </c:pt>
                <c:pt idx="23">
                  <c:v>0.67779999999999996</c:v>
                </c:pt>
                <c:pt idx="24">
                  <c:v>0.61299999999999999</c:v>
                </c:pt>
                <c:pt idx="25">
                  <c:v>0.58899999999999997</c:v>
                </c:pt>
                <c:pt idx="26">
                  <c:v>0.60980000000000001</c:v>
                </c:pt>
                <c:pt idx="27">
                  <c:v>0.54720000000000002</c:v>
                </c:pt>
                <c:pt idx="28">
                  <c:v>0.57140000000000002</c:v>
                </c:pt>
                <c:pt idx="29">
                  <c:v>0.59099999999999997</c:v>
                </c:pt>
              </c:numCache>
            </c:numRef>
          </c:val>
        </c:ser>
        <c:marker val="1"/>
        <c:axId val="69881216"/>
        <c:axId val="69907584"/>
      </c:lineChart>
      <c:catAx>
        <c:axId val="698812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69907584"/>
        <c:crosses val="autoZero"/>
        <c:auto val="1"/>
        <c:lblAlgn val="ctr"/>
        <c:lblOffset val="100"/>
      </c:catAx>
      <c:valAx>
        <c:axId val="69907584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6988121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600" b="1"/>
          </a:pPr>
          <a:endParaRPr lang="es-MX"/>
        </a:p>
      </c:txPr>
    </c:legend>
    <c:plotVisOnly val="1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0"/>
            </a:pPr>
            <a:r>
              <a:rPr lang="es-MX" sz="2000"/>
              <a:t>ENERO - DICIEMBRE 2015
OCUPACIÓN RIVIERA MAYA</a:t>
            </a:r>
          </a:p>
        </c:rich>
      </c:tx>
      <c:layout>
        <c:manualLayout>
          <c:xMode val="edge"/>
          <c:yMode val="edge"/>
          <c:x val="0.38685601445957302"/>
          <c:y val="2.5788919974933881E-2"/>
        </c:manualLayout>
      </c:layout>
    </c:title>
    <c:plotArea>
      <c:layout>
        <c:manualLayout>
          <c:layoutTarget val="inner"/>
          <c:xMode val="edge"/>
          <c:yMode val="edge"/>
          <c:x val="5.7599252694537917E-2"/>
          <c:y val="0.16408841433147991"/>
          <c:w val="0.93196208546118353"/>
          <c:h val="0.6855088929614267"/>
        </c:manualLayout>
      </c:layout>
      <c:lineChart>
        <c:grouping val="standard"/>
        <c:ser>
          <c:idx val="1"/>
          <c:order val="0"/>
          <c:tx>
            <c:strRef>
              <c:f>'RESUMEN OCUP. ANUAL'!$B$11</c:f>
              <c:strCache>
                <c:ptCount val="1"/>
                <c:pt idx="0">
                  <c:v>OCUPACION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ANUAL'!$C$11:$N$11</c:f>
              <c:numCache>
                <c:formatCode>0.00%</c:formatCode>
                <c:ptCount val="12"/>
                <c:pt idx="0">
                  <c:v>0.87617096774193526</c:v>
                </c:pt>
                <c:pt idx="1">
                  <c:v>0.91029285714285713</c:v>
                </c:pt>
                <c:pt idx="2">
                  <c:v>0.85837741935483891</c:v>
                </c:pt>
                <c:pt idx="3">
                  <c:v>0.8881133333333332</c:v>
                </c:pt>
                <c:pt idx="4">
                  <c:v>0.85834193548387083</c:v>
                </c:pt>
              </c:numCache>
            </c:numRef>
          </c:val>
        </c:ser>
        <c:ser>
          <c:idx val="2"/>
          <c:order val="1"/>
          <c:tx>
            <c:strRef>
              <c:f>'RESUMEN OCUP. ANUAL'!$B$12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ANUAL'!$C$12:$N$12</c:f>
              <c:numCache>
                <c:formatCode>0.00%</c:formatCode>
                <c:ptCount val="12"/>
                <c:pt idx="0">
                  <c:v>0.92295483870967743</c:v>
                </c:pt>
                <c:pt idx="1">
                  <c:v>0.94016785714285711</c:v>
                </c:pt>
                <c:pt idx="2">
                  <c:v>0.91087419354838717</c:v>
                </c:pt>
                <c:pt idx="3">
                  <c:v>0.92940000000000011</c:v>
                </c:pt>
                <c:pt idx="4">
                  <c:v>0.91485161290322581</c:v>
                </c:pt>
              </c:numCache>
            </c:numRef>
          </c:val>
        </c:ser>
        <c:ser>
          <c:idx val="3"/>
          <c:order val="2"/>
          <c:tx>
            <c:strRef>
              <c:f>'RESUMEN OCUP. ANUAL'!$B$13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ANUAL'!$C$13:$N$13</c:f>
              <c:numCache>
                <c:formatCode>0.00%</c:formatCode>
                <c:ptCount val="12"/>
                <c:pt idx="0">
                  <c:v>0.85156129032258077</c:v>
                </c:pt>
                <c:pt idx="1">
                  <c:v>0.87939642857142852</c:v>
                </c:pt>
                <c:pt idx="2">
                  <c:v>0.85384838709677424</c:v>
                </c:pt>
                <c:pt idx="3">
                  <c:v>0.83790000000000009</c:v>
                </c:pt>
                <c:pt idx="4">
                  <c:v>0.80164516129032282</c:v>
                </c:pt>
              </c:numCache>
            </c:numRef>
          </c:val>
        </c:ser>
        <c:ser>
          <c:idx val="4"/>
          <c:order val="3"/>
          <c:tx>
            <c:strRef>
              <c:f>'RESUMEN OCUP. ANUAL'!$B$14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ANUAL'!$C$14:$N$14</c:f>
              <c:numCache>
                <c:formatCode>0.00%</c:formatCode>
                <c:ptCount val="12"/>
                <c:pt idx="0">
                  <c:v>0.83409677419354844</c:v>
                </c:pt>
                <c:pt idx="1">
                  <c:v>0.84513928571428565</c:v>
                </c:pt>
                <c:pt idx="2">
                  <c:v>0.8219483870967742</c:v>
                </c:pt>
                <c:pt idx="3">
                  <c:v>0.7805700000000001</c:v>
                </c:pt>
                <c:pt idx="4">
                  <c:v>0.70996774193548373</c:v>
                </c:pt>
              </c:numCache>
            </c:numRef>
          </c:val>
        </c:ser>
        <c:ser>
          <c:idx val="5"/>
          <c:order val="4"/>
          <c:tx>
            <c:strRef>
              <c:f>'RESUMEN OCUP. ANUAL'!$B$15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ANUAL'!$C$15:$N$15</c:f>
              <c:numCache>
                <c:formatCode>0.00%</c:formatCode>
                <c:ptCount val="12"/>
                <c:pt idx="0">
                  <c:v>0.88253225806451596</c:v>
                </c:pt>
                <c:pt idx="1">
                  <c:v>0.91911428571428577</c:v>
                </c:pt>
                <c:pt idx="2">
                  <c:v>0.867090322580645</c:v>
                </c:pt>
                <c:pt idx="3">
                  <c:v>0.90175666666666687</c:v>
                </c:pt>
                <c:pt idx="4">
                  <c:v>0.88078709677419353</c:v>
                </c:pt>
              </c:numCache>
            </c:numRef>
          </c:val>
        </c:ser>
        <c:ser>
          <c:idx val="6"/>
          <c:order val="5"/>
          <c:tx>
            <c:strRef>
              <c:f>'RESUMEN OCUP. ANUAL'!$B$16</c:f>
              <c:strCache>
                <c:ptCount val="1"/>
                <c:pt idx="0">
                  <c:v>OCUP. HOTELES PEQ.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ANUAL'!$C$16:$N$16</c:f>
              <c:numCache>
                <c:formatCode>0.00%</c:formatCode>
                <c:ptCount val="12"/>
                <c:pt idx="0">
                  <c:v>0.76198064516129016</c:v>
                </c:pt>
                <c:pt idx="1">
                  <c:v>0.79592142857142856</c:v>
                </c:pt>
                <c:pt idx="2">
                  <c:v>0.77429677419354848</c:v>
                </c:pt>
                <c:pt idx="3">
                  <c:v>0.70289333333333348</c:v>
                </c:pt>
                <c:pt idx="4">
                  <c:v>0.62850645161290319</c:v>
                </c:pt>
              </c:numCache>
            </c:numRef>
          </c:val>
        </c:ser>
        <c:marker val="1"/>
        <c:axId val="70030464"/>
        <c:axId val="70032384"/>
      </c:lineChart>
      <c:catAx>
        <c:axId val="70030464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400" b="1"/>
            </a:pPr>
            <a:endParaRPr lang="es-MX"/>
          </a:p>
        </c:txPr>
        <c:crossAx val="70032384"/>
        <c:crosses val="autoZero"/>
        <c:auto val="1"/>
        <c:lblAlgn val="ctr"/>
        <c:lblOffset val="100"/>
        <c:tickLblSkip val="1"/>
        <c:tickMarkSkip val="1"/>
      </c:catAx>
      <c:valAx>
        <c:axId val="70032384"/>
        <c:scaling>
          <c:orientation val="minMax"/>
          <c:max val="1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70030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613880774496334E-2"/>
          <c:y val="0.91185526678789464"/>
          <c:w val="0.90114214958653027"/>
          <c:h val="7.21521386687553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7030A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76200</xdr:rowOff>
    </xdr:from>
    <xdr:to>
      <xdr:col>2</xdr:col>
      <xdr:colOff>742950</xdr:colOff>
      <xdr:row>3</xdr:row>
      <xdr:rowOff>142875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66674</xdr:rowOff>
    </xdr:from>
    <xdr:to>
      <xdr:col>11</xdr:col>
      <xdr:colOff>495300</xdr:colOff>
      <xdr:row>48</xdr:row>
      <xdr:rowOff>152399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9526</xdr:rowOff>
    </xdr:from>
    <xdr:to>
      <xdr:col>12</xdr:col>
      <xdr:colOff>676275</xdr:colOff>
      <xdr:row>35</xdr:row>
      <xdr:rowOff>152401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19050</xdr:rowOff>
    </xdr:from>
    <xdr:to>
      <xdr:col>11</xdr:col>
      <xdr:colOff>657225</xdr:colOff>
      <xdr:row>36</xdr:row>
      <xdr:rowOff>0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57150</xdr:rowOff>
    </xdr:from>
    <xdr:to>
      <xdr:col>11</xdr:col>
      <xdr:colOff>161925</xdr:colOff>
      <xdr:row>37</xdr:row>
      <xdr:rowOff>38100</xdr:rowOff>
    </xdr:to>
    <xdr:graphicFrame macro="">
      <xdr:nvGraphicFramePr>
        <xdr:cNvPr id="3174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3</xdr:row>
      <xdr:rowOff>47625</xdr:rowOff>
    </xdr:from>
    <xdr:to>
      <xdr:col>3</xdr:col>
      <xdr:colOff>142875</xdr:colOff>
      <xdr:row>5</xdr:row>
      <xdr:rowOff>142875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33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9525</xdr:rowOff>
    </xdr:from>
    <xdr:to>
      <xdr:col>10</xdr:col>
      <xdr:colOff>752476</xdr:colOff>
      <xdr:row>24</xdr:row>
      <xdr:rowOff>142875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41</xdr:row>
      <xdr:rowOff>19050</xdr:rowOff>
    </xdr:from>
    <xdr:to>
      <xdr:col>10</xdr:col>
      <xdr:colOff>742949</xdr:colOff>
      <xdr:row>61</xdr:row>
      <xdr:rowOff>28575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66</xdr:row>
      <xdr:rowOff>133350</xdr:rowOff>
    </xdr:from>
    <xdr:to>
      <xdr:col>11</xdr:col>
      <xdr:colOff>0</xdr:colOff>
      <xdr:row>79</xdr:row>
      <xdr:rowOff>190500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533401</xdr:colOff>
      <xdr:row>23</xdr:row>
      <xdr:rowOff>9525</xdr:rowOff>
    </xdr:from>
    <xdr:to>
      <xdr:col>19</xdr:col>
      <xdr:colOff>447676</xdr:colOff>
      <xdr:row>40</xdr:row>
      <xdr:rowOff>0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21</xdr:row>
      <xdr:rowOff>142875</xdr:rowOff>
    </xdr:from>
    <xdr:to>
      <xdr:col>15</xdr:col>
      <xdr:colOff>485777</xdr:colOff>
      <xdr:row>35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3</xdr:col>
      <xdr:colOff>590550</xdr:colOff>
      <xdr:row>7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0</xdr:row>
      <xdr:rowOff>114300</xdr:rowOff>
    </xdr:from>
    <xdr:to>
      <xdr:col>4</xdr:col>
      <xdr:colOff>266700</xdr:colOff>
      <xdr:row>4</xdr:row>
      <xdr:rowOff>15240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114300"/>
          <a:ext cx="44481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304799</xdr:colOff>
      <xdr:row>16</xdr:row>
      <xdr:rowOff>142875</xdr:rowOff>
    </xdr:from>
    <xdr:to>
      <xdr:col>31</xdr:col>
      <xdr:colOff>0</xdr:colOff>
      <xdr:row>89</xdr:row>
      <xdr:rowOff>104775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19051</xdr:colOff>
      <xdr:row>6</xdr:row>
      <xdr:rowOff>123825</xdr:rowOff>
    </xdr:from>
    <xdr:to>
      <xdr:col>6</xdr:col>
      <xdr:colOff>3</xdr:colOff>
      <xdr:row>7</xdr:row>
      <xdr:rowOff>133350</xdr:rowOff>
    </xdr:to>
    <xdr:sp macro="" textlink="">
      <xdr:nvSpPr>
        <xdr:cNvPr id="8" name="7 Cerrar llave"/>
        <xdr:cNvSpPr/>
      </xdr:nvSpPr>
      <xdr:spPr bwMode="auto">
        <a:xfrm rot="16200000">
          <a:off x="4081464" y="585787"/>
          <a:ext cx="180975" cy="2933702"/>
        </a:xfrm>
        <a:prstGeom prst="rightBrace">
          <a:avLst>
            <a:gd name="adj1" fmla="val 8333"/>
            <a:gd name="adj2" fmla="val 50973"/>
          </a:avLst>
        </a:prstGeom>
        <a:ln w="28575">
          <a:headEnd type="none" w="med" len="med"/>
          <a:tailEnd type="none" w="med" len="med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123826</xdr:rowOff>
    </xdr:from>
    <xdr:to>
      <xdr:col>14</xdr:col>
      <xdr:colOff>933450</xdr:colOff>
      <xdr:row>43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202407</xdr:colOff>
      <xdr:row>1</xdr:row>
      <xdr:rowOff>63499</xdr:rowOff>
    </xdr:from>
    <xdr:to>
      <xdr:col>2</xdr:col>
      <xdr:colOff>752475</xdr:colOff>
      <xdr:row>4</xdr:row>
      <xdr:rowOff>85725</xdr:rowOff>
    </xdr:to>
    <xdr:pic>
      <xdr:nvPicPr>
        <xdr:cNvPr id="3" name="Picture 351" descr="logo nuevo espa–ol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482" y="396874"/>
          <a:ext cx="2778918" cy="94615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2004%20OCUPACI&#211;N%20HOTELES/DICIEMBRE%202004/RESUMEN%20DE%20OCUPACION%20R.M.%20DICIEMBRE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ocuments/Mis%20Documentos/BAROMETROS/2010%20BAR&#211;METROS/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 refreshError="1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>
        <row r="6">
          <cell r="C6">
            <v>2008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topLeftCell="A13" zoomScaleNormal="100" workbookViewId="0">
      <selection activeCell="J31" sqref="J31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142</v>
      </c>
    </row>
    <row r="14" spans="1:5">
      <c r="E14" s="9"/>
    </row>
    <row r="16" spans="1:5" ht="15.75">
      <c r="E16" s="10" t="s">
        <v>244</v>
      </c>
    </row>
    <row r="17" spans="2:5" ht="15.75">
      <c r="E17" s="10" t="s">
        <v>150</v>
      </c>
    </row>
    <row r="21" spans="2:5" ht="23.25">
      <c r="E21" s="4" t="s">
        <v>149</v>
      </c>
    </row>
    <row r="26" spans="2:5" ht="23.25">
      <c r="E26" s="11" t="s">
        <v>398</v>
      </c>
    </row>
    <row r="32" spans="2:5">
      <c r="B32" s="7" t="s">
        <v>399</v>
      </c>
    </row>
    <row r="33" spans="2:2">
      <c r="B33" s="12" t="s">
        <v>419</v>
      </c>
    </row>
    <row r="34" spans="2:2">
      <c r="B34" s="7" t="s">
        <v>420</v>
      </c>
    </row>
    <row r="35" spans="2:2">
      <c r="B35" s="7" t="s">
        <v>272</v>
      </c>
    </row>
    <row r="37" spans="2:2">
      <c r="B37" s="13"/>
    </row>
    <row r="38" spans="2:2">
      <c r="B38" s="14"/>
    </row>
    <row r="46" spans="2:2">
      <c r="B46" s="7" t="s">
        <v>151</v>
      </c>
    </row>
    <row r="47" spans="2:2">
      <c r="B47" s="13" t="s">
        <v>154</v>
      </c>
    </row>
    <row r="48" spans="2:2">
      <c r="B48" s="7" t="s">
        <v>161</v>
      </c>
    </row>
    <row r="49" spans="2:2">
      <c r="B49" s="7" t="s">
        <v>242</v>
      </c>
    </row>
    <row r="50" spans="2:2">
      <c r="B50" s="7" t="s">
        <v>152</v>
      </c>
    </row>
  </sheetData>
  <phoneticPr fontId="5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workbookViewId="0">
      <selection activeCell="M15" sqref="M15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8.425781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10"/>
      <c r="D3" s="110"/>
      <c r="E3" s="110"/>
      <c r="F3" s="110"/>
      <c r="G3" s="30" t="s">
        <v>144</v>
      </c>
      <c r="H3" s="110"/>
      <c r="I3" s="110"/>
      <c r="J3" s="110"/>
      <c r="K3" s="110"/>
      <c r="L3" s="110"/>
    </row>
    <row r="4" spans="2:17" ht="18.75">
      <c r="C4" s="45"/>
      <c r="D4" s="45"/>
      <c r="E4" s="45"/>
      <c r="F4" s="45"/>
      <c r="G4" s="46" t="s">
        <v>406</v>
      </c>
      <c r="H4" s="45"/>
      <c r="I4" s="45"/>
      <c r="J4" s="45"/>
      <c r="K4" s="45"/>
      <c r="L4" s="110"/>
    </row>
    <row r="5" spans="2:17" ht="18.75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2:17" ht="15" customHeight="1">
      <c r="B6" s="476" t="s">
        <v>32</v>
      </c>
      <c r="C6" s="477" t="s">
        <v>273</v>
      </c>
      <c r="D6" s="476" t="s">
        <v>33</v>
      </c>
      <c r="E6" s="5"/>
      <c r="F6" s="476" t="s">
        <v>32</v>
      </c>
      <c r="G6" s="477" t="s">
        <v>273</v>
      </c>
      <c r="H6" s="476" t="s">
        <v>33</v>
      </c>
      <c r="I6" s="47"/>
      <c r="J6" s="476" t="s">
        <v>32</v>
      </c>
      <c r="K6" s="477" t="s">
        <v>273</v>
      </c>
      <c r="L6" s="476" t="s">
        <v>33</v>
      </c>
    </row>
    <row r="7" spans="2:17" ht="15" customHeight="1">
      <c r="B7" s="476"/>
      <c r="C7" s="477"/>
      <c r="D7" s="476"/>
      <c r="E7" s="5"/>
      <c r="F7" s="476"/>
      <c r="G7" s="477"/>
      <c r="H7" s="476"/>
      <c r="I7" s="47"/>
      <c r="J7" s="476"/>
      <c r="K7" s="477"/>
      <c r="L7" s="476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82" t="s">
        <v>73</v>
      </c>
      <c r="C9" s="483"/>
      <c r="D9" s="484"/>
      <c r="E9" s="37"/>
      <c r="F9" s="478" t="s">
        <v>317</v>
      </c>
      <c r="G9" s="479"/>
      <c r="H9" s="481"/>
      <c r="I9" s="49"/>
      <c r="J9" s="478" t="s">
        <v>321</v>
      </c>
      <c r="K9" s="479"/>
      <c r="L9" s="480"/>
    </row>
    <row r="10" spans="2:17" s="15" customFormat="1" ht="15" customHeight="1">
      <c r="B10" s="485"/>
      <c r="C10" s="486"/>
      <c r="D10" s="487"/>
      <c r="F10" s="154" t="s">
        <v>74</v>
      </c>
      <c r="G10" s="154">
        <v>14</v>
      </c>
      <c r="H10" s="155">
        <f>(G10/$K$42)*100</f>
        <v>3.1679296900633358E-3</v>
      </c>
      <c r="I10" s="37"/>
      <c r="J10" s="154" t="s">
        <v>19</v>
      </c>
      <c r="K10" s="157">
        <v>16046</v>
      </c>
      <c r="L10" s="155">
        <f>(K10/$K$42)*100</f>
        <v>3.6308999861968774</v>
      </c>
      <c r="N10" s="127"/>
    </row>
    <row r="11" spans="2:17" s="15" customFormat="1" ht="15" customHeight="1">
      <c r="B11" s="137" t="s">
        <v>148</v>
      </c>
      <c r="C11" s="138">
        <v>50596</v>
      </c>
      <c r="D11" s="139">
        <f>(C11/$K$42)*100</f>
        <v>11.448897899888896</v>
      </c>
      <c r="E11" s="49"/>
      <c r="F11" s="154" t="s">
        <v>75</v>
      </c>
      <c r="G11" s="154">
        <v>19</v>
      </c>
      <c r="H11" s="155">
        <f t="shared" ref="H11:H19" si="0">(G11/$K$42)*100</f>
        <v>4.2993331508002419E-3</v>
      </c>
      <c r="I11" s="37"/>
      <c r="J11" s="154" t="s">
        <v>20</v>
      </c>
      <c r="K11" s="157">
        <v>247</v>
      </c>
      <c r="L11" s="155">
        <f t="shared" ref="L11:L37" si="1">(K11/$K$42)*100</f>
        <v>5.5891330960403142E-2</v>
      </c>
      <c r="N11" s="127"/>
    </row>
    <row r="12" spans="2:17" s="15" customFormat="1" ht="15" customHeight="1">
      <c r="B12" s="140" t="s">
        <v>76</v>
      </c>
      <c r="C12" s="138">
        <v>167599</v>
      </c>
      <c r="D12" s="139">
        <f>(C12/$K$42)*100</f>
        <v>37.924417723208933</v>
      </c>
      <c r="E12" s="37"/>
      <c r="F12" s="154" t="s">
        <v>77</v>
      </c>
      <c r="G12" s="154">
        <v>25</v>
      </c>
      <c r="H12" s="155">
        <f t="shared" si="0"/>
        <v>5.6570173036845283E-3</v>
      </c>
      <c r="I12" s="37"/>
      <c r="J12" s="154" t="s">
        <v>147</v>
      </c>
      <c r="K12" s="157">
        <v>1317</v>
      </c>
      <c r="L12" s="155">
        <f t="shared" si="1"/>
        <v>0.29801167155810093</v>
      </c>
      <c r="N12" s="127"/>
    </row>
    <row r="13" spans="2:17" s="15" customFormat="1" ht="15" customHeight="1">
      <c r="B13" s="137" t="s">
        <v>78</v>
      </c>
      <c r="C13" s="138">
        <v>96401</v>
      </c>
      <c r="D13" s="139">
        <f>(C13/$K$42)*100</f>
        <v>21.813685003699689</v>
      </c>
      <c r="E13" s="37"/>
      <c r="F13" s="154" t="s">
        <v>79</v>
      </c>
      <c r="G13" s="154"/>
      <c r="H13" s="155">
        <f t="shared" si="0"/>
        <v>0</v>
      </c>
      <c r="I13" s="37"/>
      <c r="J13" s="154" t="s">
        <v>80</v>
      </c>
      <c r="K13" s="157">
        <v>9</v>
      </c>
      <c r="L13" s="155">
        <f t="shared" si="1"/>
        <v>2.0365262293264301E-3</v>
      </c>
      <c r="N13" s="127"/>
    </row>
    <row r="14" spans="2:17" s="15" customFormat="1" ht="15" customHeight="1">
      <c r="B14" s="136" t="s">
        <v>34</v>
      </c>
      <c r="C14" s="141">
        <f>SUM(C11:C13)</f>
        <v>314596</v>
      </c>
      <c r="D14" s="142">
        <f>(C14/$K$42)*100</f>
        <v>71.187000626797513</v>
      </c>
      <c r="E14" s="37"/>
      <c r="F14" s="154" t="s">
        <v>81</v>
      </c>
      <c r="G14" s="154">
        <v>3</v>
      </c>
      <c r="H14" s="155">
        <f t="shared" si="0"/>
        <v>6.7884207644214344E-4</v>
      </c>
      <c r="I14" s="37"/>
      <c r="J14" s="154" t="s">
        <v>21</v>
      </c>
      <c r="K14" s="157">
        <v>12</v>
      </c>
      <c r="L14" s="155">
        <f t="shared" si="1"/>
        <v>2.7153683057685738E-3</v>
      </c>
      <c r="N14" s="127"/>
    </row>
    <row r="15" spans="2:17" s="15" customFormat="1" ht="15" customHeight="1">
      <c r="D15" s="37"/>
      <c r="E15" s="37"/>
      <c r="F15" s="154" t="s">
        <v>82</v>
      </c>
      <c r="G15" s="154">
        <v>48</v>
      </c>
      <c r="H15" s="155">
        <f t="shared" si="0"/>
        <v>1.0861473223074295E-2</v>
      </c>
      <c r="I15" s="37"/>
      <c r="J15" s="154" t="s">
        <v>22</v>
      </c>
      <c r="K15" s="157">
        <v>13234</v>
      </c>
      <c r="L15" s="155">
        <f t="shared" si="1"/>
        <v>2.9945986798784423</v>
      </c>
      <c r="N15" s="127"/>
    </row>
    <row r="16" spans="2:17" s="15" customFormat="1" ht="15" customHeight="1">
      <c r="D16" s="37"/>
      <c r="E16" s="37"/>
      <c r="F16" s="154" t="s">
        <v>83</v>
      </c>
      <c r="G16" s="154">
        <v>242</v>
      </c>
      <c r="H16" s="155">
        <f t="shared" si="0"/>
        <v>5.4759927499666232E-2</v>
      </c>
      <c r="I16" s="37"/>
      <c r="J16" s="154" t="s">
        <v>23</v>
      </c>
      <c r="K16" s="157">
        <v>7</v>
      </c>
      <c r="L16" s="155">
        <f t="shared" si="1"/>
        <v>1.5839648450316679E-3</v>
      </c>
      <c r="N16" s="127"/>
    </row>
    <row r="17" spans="2:14" s="15" customFormat="1" ht="15" customHeight="1">
      <c r="D17" s="37"/>
      <c r="E17" s="37"/>
      <c r="F17" s="154" t="s">
        <v>84</v>
      </c>
      <c r="G17" s="154">
        <v>291</v>
      </c>
      <c r="H17" s="155">
        <f t="shared" si="0"/>
        <v>6.5847681414887907E-2</v>
      </c>
      <c r="I17" s="37"/>
      <c r="J17" s="154" t="s">
        <v>24</v>
      </c>
      <c r="K17" s="157">
        <v>6951</v>
      </c>
      <c r="L17" s="155">
        <f t="shared" si="1"/>
        <v>1.5728770911164462</v>
      </c>
      <c r="N17" s="127"/>
    </row>
    <row r="18" spans="2:14" s="15" customFormat="1" ht="15" customHeight="1">
      <c r="B18" s="478" t="s">
        <v>85</v>
      </c>
      <c r="C18" s="479"/>
      <c r="D18" s="480"/>
      <c r="E18" s="37"/>
      <c r="F18" s="154" t="s">
        <v>86</v>
      </c>
      <c r="G18" s="154">
        <v>54</v>
      </c>
      <c r="H18" s="155">
        <f t="shared" si="0"/>
        <v>1.221915737595858E-2</v>
      </c>
      <c r="I18" s="37"/>
      <c r="J18" s="144" t="s">
        <v>25</v>
      </c>
      <c r="K18" s="157">
        <v>31254</v>
      </c>
      <c r="L18" s="155">
        <f t="shared" si="1"/>
        <v>7.0721767523742498</v>
      </c>
      <c r="N18" s="127"/>
    </row>
    <row r="19" spans="2:14" s="15" customFormat="1" ht="15" customHeight="1">
      <c r="B19" s="154" t="s">
        <v>87</v>
      </c>
      <c r="C19" s="157">
        <v>87</v>
      </c>
      <c r="D19" s="155">
        <f>(C19/$K$42)*100</f>
        <v>1.9686420216822157E-2</v>
      </c>
      <c r="E19" s="37"/>
      <c r="F19" s="151" t="s">
        <v>34</v>
      </c>
      <c r="G19" s="151">
        <f>SUM(G10:G18)</f>
        <v>696</v>
      </c>
      <c r="H19" s="156">
        <f t="shared" si="0"/>
        <v>0.15749136173457726</v>
      </c>
      <c r="I19" s="37"/>
      <c r="J19" s="154" t="s">
        <v>56</v>
      </c>
      <c r="K19" s="157">
        <v>54</v>
      </c>
      <c r="L19" s="155">
        <f t="shared" si="1"/>
        <v>1.221915737595858E-2</v>
      </c>
      <c r="N19" s="127"/>
    </row>
    <row r="20" spans="2:14" s="15" customFormat="1" ht="15" customHeight="1">
      <c r="B20" s="154" t="s">
        <v>88</v>
      </c>
      <c r="C20" s="157">
        <v>166</v>
      </c>
      <c r="D20" s="155">
        <f t="shared" ref="D20:D26" si="2">(C20/$K$42)*100</f>
        <v>3.7562594896465275E-2</v>
      </c>
      <c r="H20" s="37"/>
      <c r="I20" s="37"/>
      <c r="J20" s="154" t="s">
        <v>26</v>
      </c>
      <c r="K20" s="157">
        <v>3880</v>
      </c>
      <c r="L20" s="155">
        <f t="shared" si="1"/>
        <v>0.87796908553183883</v>
      </c>
      <c r="N20" s="127"/>
    </row>
    <row r="21" spans="2:14" s="15" customFormat="1" ht="15" customHeight="1">
      <c r="B21" s="154" t="s">
        <v>89</v>
      </c>
      <c r="C21" s="157">
        <v>149</v>
      </c>
      <c r="D21" s="155">
        <f t="shared" si="2"/>
        <v>3.3715823129959792E-2</v>
      </c>
      <c r="E21" s="49"/>
      <c r="F21" s="478" t="s">
        <v>318</v>
      </c>
      <c r="G21" s="479"/>
      <c r="H21" s="480"/>
      <c r="I21" s="37"/>
      <c r="J21" s="154" t="s">
        <v>90</v>
      </c>
      <c r="K21" s="157">
        <v>25</v>
      </c>
      <c r="L21" s="155">
        <f t="shared" si="1"/>
        <v>5.6570173036845283E-3</v>
      </c>
      <c r="N21" s="127"/>
    </row>
    <row r="22" spans="2:14" s="15" customFormat="1" ht="15" customHeight="1">
      <c r="B22" s="154" t="s">
        <v>91</v>
      </c>
      <c r="C22" s="157">
        <v>82</v>
      </c>
      <c r="D22" s="155">
        <f t="shared" si="2"/>
        <v>1.8555016756085254E-2</v>
      </c>
      <c r="E22" s="37"/>
      <c r="F22" s="154" t="s">
        <v>92</v>
      </c>
      <c r="G22" s="157">
        <v>902</v>
      </c>
      <c r="H22" s="155">
        <f>(G22/$K$42)*100</f>
        <v>0.2041051843169378</v>
      </c>
      <c r="J22" s="154" t="s">
        <v>43</v>
      </c>
      <c r="K22" s="157">
        <v>197</v>
      </c>
      <c r="L22" s="155">
        <f t="shared" si="1"/>
        <v>4.4577296353034083E-2</v>
      </c>
      <c r="N22" s="127"/>
    </row>
    <row r="23" spans="2:14" s="15" customFormat="1" ht="15" customHeight="1">
      <c r="B23" s="154" t="s">
        <v>93</v>
      </c>
      <c r="C23" s="157">
        <v>10</v>
      </c>
      <c r="D23" s="155">
        <f t="shared" si="2"/>
        <v>2.2628069214738113E-3</v>
      </c>
      <c r="E23" s="37"/>
      <c r="F23" s="154" t="s">
        <v>94</v>
      </c>
      <c r="G23" s="157">
        <v>29</v>
      </c>
      <c r="H23" s="155">
        <f>(G23/$K$42)*100</f>
        <v>6.5621400722740524E-3</v>
      </c>
      <c r="I23" s="49"/>
      <c r="J23" s="154" t="s">
        <v>95</v>
      </c>
      <c r="K23" s="157">
        <v>3</v>
      </c>
      <c r="L23" s="155">
        <f t="shared" si="1"/>
        <v>6.7884207644214344E-4</v>
      </c>
      <c r="N23" s="127"/>
    </row>
    <row r="24" spans="2:14" s="15" customFormat="1" ht="15" customHeight="1">
      <c r="B24" s="154" t="s">
        <v>243</v>
      </c>
      <c r="C24" s="157">
        <v>3457</v>
      </c>
      <c r="D24" s="155">
        <f t="shared" si="2"/>
        <v>0.78225235275349669</v>
      </c>
      <c r="E24" s="37"/>
      <c r="F24" s="151" t="s">
        <v>34</v>
      </c>
      <c r="G24" s="158">
        <f>SUM(G22:G23)</f>
        <v>931</v>
      </c>
      <c r="H24" s="156">
        <f>(G24/$K$42)*100</f>
        <v>0.21066732438921187</v>
      </c>
      <c r="I24" s="37"/>
      <c r="J24" s="154" t="s">
        <v>27</v>
      </c>
      <c r="K24" s="157">
        <v>6283</v>
      </c>
      <c r="L24" s="155">
        <f t="shared" si="1"/>
        <v>1.4217215887619956</v>
      </c>
      <c r="N24" s="127"/>
    </row>
    <row r="25" spans="2:14" s="15" customFormat="1" ht="15" customHeight="1">
      <c r="B25" s="154" t="s">
        <v>86</v>
      </c>
      <c r="C25" s="157">
        <v>90</v>
      </c>
      <c r="D25" s="155">
        <f t="shared" si="2"/>
        <v>2.03652622932643E-2</v>
      </c>
      <c r="E25" s="37"/>
      <c r="H25" s="37"/>
      <c r="I25" s="37"/>
      <c r="J25" s="144" t="s">
        <v>57</v>
      </c>
      <c r="K25" s="157">
        <v>4</v>
      </c>
      <c r="L25" s="155">
        <f t="shared" si="1"/>
        <v>9.0512276858952456E-4</v>
      </c>
      <c r="N25" s="127"/>
    </row>
    <row r="26" spans="2:14" s="15" customFormat="1" ht="15" customHeight="1">
      <c r="B26" s="151" t="s">
        <v>34</v>
      </c>
      <c r="C26" s="158">
        <f>SUM(C19:C25)</f>
        <v>4041</v>
      </c>
      <c r="D26" s="156">
        <f t="shared" si="2"/>
        <v>0.9144002769675672</v>
      </c>
      <c r="E26" s="37"/>
      <c r="F26" s="490" t="s">
        <v>319</v>
      </c>
      <c r="G26" s="490"/>
      <c r="H26" s="491"/>
      <c r="I26" s="37"/>
      <c r="J26" s="154" t="s">
        <v>96</v>
      </c>
      <c r="K26" s="157"/>
      <c r="L26" s="155">
        <f t="shared" si="1"/>
        <v>0</v>
      </c>
      <c r="N26" s="127"/>
    </row>
    <row r="27" spans="2:14" s="15" customFormat="1" ht="15" customHeight="1">
      <c r="D27" s="37"/>
      <c r="E27" s="37"/>
      <c r="F27" s="137" t="s">
        <v>99</v>
      </c>
      <c r="G27" s="138">
        <v>38</v>
      </c>
      <c r="H27" s="139">
        <f>(G27/$K$42)*100</f>
        <v>8.5986663016004838E-3</v>
      </c>
      <c r="I27" s="37"/>
      <c r="J27" s="154" t="s">
        <v>28</v>
      </c>
      <c r="K27" s="157">
        <v>505</v>
      </c>
      <c r="L27" s="155">
        <f t="shared" si="1"/>
        <v>0.11427174953442748</v>
      </c>
      <c r="N27" s="127"/>
    </row>
    <row r="28" spans="2:14" s="15" customFormat="1" ht="15" customHeight="1">
      <c r="D28" s="37"/>
      <c r="E28" s="37"/>
      <c r="F28" s="137" t="s">
        <v>97</v>
      </c>
      <c r="G28" s="138">
        <v>473</v>
      </c>
      <c r="H28" s="139">
        <f t="shared" ref="H28:H37" si="3">(G28/$K$42)*100</f>
        <v>0.10703076738571128</v>
      </c>
      <c r="I28" s="37"/>
      <c r="J28" s="154" t="s">
        <v>47</v>
      </c>
      <c r="K28" s="157">
        <v>161</v>
      </c>
      <c r="L28" s="155">
        <f t="shared" si="1"/>
        <v>3.6431191435728365E-2</v>
      </c>
      <c r="N28" s="127"/>
    </row>
    <row r="29" spans="2:14" s="15" customFormat="1" ht="15" customHeight="1">
      <c r="B29" s="478" t="s">
        <v>316</v>
      </c>
      <c r="C29" s="479"/>
      <c r="D29" s="480"/>
      <c r="E29" s="37"/>
      <c r="F29" s="137" t="s">
        <v>345</v>
      </c>
      <c r="G29" s="138">
        <v>162</v>
      </c>
      <c r="H29" s="139">
        <f t="shared" si="3"/>
        <v>3.6657472127875748E-2</v>
      </c>
      <c r="I29" s="37"/>
      <c r="J29" s="154" t="s">
        <v>29</v>
      </c>
      <c r="K29" s="157">
        <v>391</v>
      </c>
      <c r="L29" s="155">
        <f t="shared" si="1"/>
        <v>8.8475750629626024E-2</v>
      </c>
      <c r="N29" s="127"/>
    </row>
    <row r="30" spans="2:14" s="15" customFormat="1" ht="15" customHeight="1">
      <c r="B30" s="154" t="s">
        <v>100</v>
      </c>
      <c r="C30" s="157">
        <v>21756</v>
      </c>
      <c r="D30" s="155">
        <f t="shared" ref="D30:D41" si="4">(C30/$K$42)*100</f>
        <v>4.9229627383584242</v>
      </c>
      <c r="E30" s="37"/>
      <c r="F30" s="137" t="s">
        <v>98</v>
      </c>
      <c r="G30" s="138">
        <v>13</v>
      </c>
      <c r="H30" s="139">
        <f t="shared" si="3"/>
        <v>2.941648997915955E-3</v>
      </c>
      <c r="I30" s="37"/>
      <c r="J30" s="154" t="s">
        <v>46</v>
      </c>
      <c r="K30" s="157">
        <v>122</v>
      </c>
      <c r="L30" s="155">
        <f t="shared" si="1"/>
        <v>2.7606244441980499E-2</v>
      </c>
      <c r="N30" s="127"/>
    </row>
    <row r="31" spans="2:14" s="15" customFormat="1" ht="15" customHeight="1">
      <c r="B31" s="154" t="s">
        <v>102</v>
      </c>
      <c r="C31" s="157">
        <v>36</v>
      </c>
      <c r="D31" s="155">
        <f t="shared" si="4"/>
        <v>8.1461049173057205E-3</v>
      </c>
      <c r="E31" s="37"/>
      <c r="F31" s="137" t="s">
        <v>101</v>
      </c>
      <c r="G31" s="138">
        <v>171</v>
      </c>
      <c r="H31" s="139">
        <f t="shared" si="3"/>
        <v>3.8693998357202171E-2</v>
      </c>
      <c r="I31" s="37"/>
      <c r="J31" s="154" t="s">
        <v>104</v>
      </c>
      <c r="K31" s="157">
        <v>32</v>
      </c>
      <c r="L31" s="155">
        <f t="shared" si="1"/>
        <v>7.2409821487161964E-3</v>
      </c>
      <c r="N31" s="127"/>
    </row>
    <row r="32" spans="2:14" s="15" customFormat="1" ht="15" customHeight="1">
      <c r="B32" s="154" t="s">
        <v>105</v>
      </c>
      <c r="C32" s="157">
        <v>2301</v>
      </c>
      <c r="D32" s="155">
        <f t="shared" si="4"/>
        <v>0.52067187263112402</v>
      </c>
      <c r="E32" s="37"/>
      <c r="F32" s="137" t="s">
        <v>112</v>
      </c>
      <c r="G32" s="138">
        <v>143</v>
      </c>
      <c r="H32" s="139">
        <f t="shared" si="3"/>
        <v>3.2358138977075505E-2</v>
      </c>
      <c r="I32" s="37"/>
      <c r="J32" s="154" t="s">
        <v>107</v>
      </c>
      <c r="K32" s="157">
        <v>459</v>
      </c>
      <c r="L32" s="155">
        <f t="shared" si="1"/>
        <v>0.10386283769564794</v>
      </c>
      <c r="N32" s="127"/>
    </row>
    <row r="33" spans="2:14" s="15" customFormat="1" ht="15" customHeight="1">
      <c r="B33" s="154" t="s">
        <v>108</v>
      </c>
      <c r="C33" s="157">
        <v>4825</v>
      </c>
      <c r="D33" s="155">
        <f t="shared" si="4"/>
        <v>1.0918043396111139</v>
      </c>
      <c r="E33" s="37"/>
      <c r="F33" s="137" t="s">
        <v>103</v>
      </c>
      <c r="G33" s="138">
        <v>104</v>
      </c>
      <c r="H33" s="139">
        <f t="shared" si="3"/>
        <v>2.353319198332764E-2</v>
      </c>
      <c r="I33" s="37"/>
      <c r="J33" s="154" t="s">
        <v>110</v>
      </c>
      <c r="K33" s="157">
        <v>13</v>
      </c>
      <c r="L33" s="155">
        <f t="shared" si="1"/>
        <v>2.941648997915955E-3</v>
      </c>
      <c r="N33" s="127"/>
    </row>
    <row r="34" spans="2:14" s="15" customFormat="1" ht="15" customHeight="1">
      <c r="B34" s="154" t="s">
        <v>111</v>
      </c>
      <c r="C34" s="157">
        <v>2896</v>
      </c>
      <c r="D34" s="155">
        <f t="shared" si="4"/>
        <v>0.65530888445881574</v>
      </c>
      <c r="E34" s="37"/>
      <c r="F34" s="137" t="s">
        <v>106</v>
      </c>
      <c r="G34" s="138">
        <v>1</v>
      </c>
      <c r="H34" s="139">
        <f t="shared" si="3"/>
        <v>2.2628069214738114E-4</v>
      </c>
      <c r="J34" s="154" t="s">
        <v>30</v>
      </c>
      <c r="K34" s="157">
        <v>156</v>
      </c>
      <c r="L34" s="155">
        <f t="shared" si="1"/>
        <v>3.5299787974991462E-2</v>
      </c>
      <c r="N34" s="127"/>
    </row>
    <row r="35" spans="2:14" s="15" customFormat="1" ht="15" customHeight="1">
      <c r="B35" s="154" t="s">
        <v>113</v>
      </c>
      <c r="C35" s="157">
        <v>110</v>
      </c>
      <c r="D35" s="155">
        <f t="shared" si="4"/>
        <v>2.4890876136211923E-2</v>
      </c>
      <c r="E35" s="37"/>
      <c r="F35" s="137" t="s">
        <v>109</v>
      </c>
      <c r="G35" s="138">
        <v>22</v>
      </c>
      <c r="H35" s="139">
        <f t="shared" si="3"/>
        <v>4.9781752272423851E-3</v>
      </c>
      <c r="I35" s="49"/>
      <c r="J35" s="154" t="s">
        <v>31</v>
      </c>
      <c r="K35" s="157">
        <v>732</v>
      </c>
      <c r="L35" s="155">
        <f t="shared" si="1"/>
        <v>0.16563746665188298</v>
      </c>
      <c r="N35" s="127"/>
    </row>
    <row r="36" spans="2:14" s="15" customFormat="1" ht="15" customHeight="1">
      <c r="B36" s="154" t="s">
        <v>114</v>
      </c>
      <c r="C36" s="157">
        <v>337</v>
      </c>
      <c r="D36" s="155">
        <f t="shared" si="4"/>
        <v>7.6256593253667446E-2</v>
      </c>
      <c r="E36" s="37"/>
      <c r="F36" s="137" t="s">
        <v>86</v>
      </c>
      <c r="G36" s="138">
        <v>305</v>
      </c>
      <c r="H36" s="139">
        <f t="shared" si="3"/>
        <v>6.9015611104951247E-2</v>
      </c>
      <c r="I36" s="37"/>
      <c r="J36" s="154" t="s">
        <v>86</v>
      </c>
      <c r="K36" s="157">
        <v>459</v>
      </c>
      <c r="L36" s="155">
        <f t="shared" si="1"/>
        <v>0.10386283769564794</v>
      </c>
      <c r="N36" s="127"/>
    </row>
    <row r="37" spans="2:14" s="15" customFormat="1" ht="15" customHeight="1">
      <c r="B37" s="154" t="s">
        <v>271</v>
      </c>
      <c r="C37" s="157">
        <v>2865</v>
      </c>
      <c r="D37" s="155">
        <f t="shared" si="4"/>
        <v>0.64829418300224695</v>
      </c>
      <c r="E37" s="37"/>
      <c r="F37" s="136" t="s">
        <v>34</v>
      </c>
      <c r="G37" s="141">
        <f>SUM(G27:G36)</f>
        <v>1432</v>
      </c>
      <c r="H37" s="142">
        <f t="shared" si="3"/>
        <v>0.32403395115504979</v>
      </c>
      <c r="I37" s="37"/>
      <c r="J37" s="151" t="s">
        <v>34</v>
      </c>
      <c r="K37" s="158">
        <f>SUM(K10:K36)</f>
        <v>82553</v>
      </c>
      <c r="L37" s="156">
        <f t="shared" si="1"/>
        <v>18.680149978842756</v>
      </c>
      <c r="N37" s="127"/>
    </row>
    <row r="38" spans="2:14" s="15" customFormat="1" ht="15" customHeight="1">
      <c r="B38" s="154" t="s">
        <v>116</v>
      </c>
      <c r="C38" s="157">
        <v>1586</v>
      </c>
      <c r="D38" s="155">
        <f t="shared" si="4"/>
        <v>0.35888117774574652</v>
      </c>
      <c r="E38" s="37"/>
      <c r="H38" s="37"/>
      <c r="I38" s="37"/>
      <c r="K38" s="17"/>
    </row>
    <row r="39" spans="2:14" s="15" customFormat="1" ht="15" customHeight="1">
      <c r="B39" s="154" t="s">
        <v>117</v>
      </c>
      <c r="C39" s="157">
        <v>453</v>
      </c>
      <c r="D39" s="155">
        <f t="shared" si="4"/>
        <v>0.10250515354276366</v>
      </c>
      <c r="E39" s="37"/>
      <c r="F39" s="492" t="s">
        <v>320</v>
      </c>
      <c r="G39" s="493"/>
      <c r="H39" s="494"/>
    </row>
    <row r="40" spans="2:14" s="15" customFormat="1" ht="15" customHeight="1">
      <c r="B40" s="154" t="s">
        <v>86</v>
      </c>
      <c r="C40" s="157">
        <v>149</v>
      </c>
      <c r="D40" s="155">
        <f t="shared" si="4"/>
        <v>3.3715823129959792E-2</v>
      </c>
      <c r="E40" s="37"/>
      <c r="F40" s="137" t="s">
        <v>118</v>
      </c>
      <c r="G40" s="137">
        <v>3</v>
      </c>
      <c r="H40" s="139">
        <f>(G40/$K$42)*100</f>
        <v>6.7884207644214344E-4</v>
      </c>
      <c r="I40" s="49"/>
    </row>
    <row r="41" spans="2:14" s="15" customFormat="1" ht="15" customHeight="1">
      <c r="B41" s="151" t="s">
        <v>34</v>
      </c>
      <c r="C41" s="158">
        <f>SUM(C30:C40)</f>
        <v>37314</v>
      </c>
      <c r="D41" s="156">
        <f t="shared" si="4"/>
        <v>8.4434377467873798</v>
      </c>
      <c r="E41" s="37"/>
      <c r="F41" s="137" t="s">
        <v>119</v>
      </c>
      <c r="G41" s="137">
        <v>39</v>
      </c>
      <c r="H41" s="139">
        <f>(G41/$K$42)*100</f>
        <v>8.8249469937478654E-3</v>
      </c>
      <c r="I41" s="37"/>
      <c r="J41" s="453" t="s">
        <v>121</v>
      </c>
      <c r="K41" s="488"/>
      <c r="L41" s="489"/>
    </row>
    <row r="42" spans="2:14" s="15" customFormat="1" ht="15" customHeight="1">
      <c r="D42" s="37"/>
      <c r="E42" s="37"/>
      <c r="F42" s="137" t="s">
        <v>120</v>
      </c>
      <c r="G42" s="137">
        <v>87</v>
      </c>
      <c r="H42" s="139">
        <f>(G42/$K$42)*100</f>
        <v>1.9686420216822157E-2</v>
      </c>
      <c r="I42" s="37"/>
      <c r="J42" s="366"/>
      <c r="K42" s="316">
        <f>K37+G44+G37+G24+G19+C41+C26+C14</f>
        <v>441929</v>
      </c>
      <c r="L42" s="367">
        <f>(K42/$K$42)*100</f>
        <v>100</v>
      </c>
    </row>
    <row r="43" spans="2:14" s="15" customFormat="1" ht="15" customHeight="1">
      <c r="D43" s="37"/>
      <c r="E43" s="37"/>
      <c r="F43" s="137" t="s">
        <v>86</v>
      </c>
      <c r="G43" s="137">
        <v>237</v>
      </c>
      <c r="H43" s="139">
        <f>(G43/$K$42)*100</f>
        <v>5.3628524038929329E-2</v>
      </c>
      <c r="I43" s="37"/>
    </row>
    <row r="44" spans="2:14" ht="15">
      <c r="D44" s="5"/>
      <c r="E44" s="5"/>
      <c r="F44" s="136" t="s">
        <v>34</v>
      </c>
      <c r="G44" s="136">
        <f>SUM(G40:G43)</f>
        <v>366</v>
      </c>
      <c r="H44" s="142">
        <f>(G44/$K$42)*100</f>
        <v>8.2818733325941488E-2</v>
      </c>
      <c r="I44" s="5"/>
    </row>
    <row r="45" spans="2:14" ht="18.75">
      <c r="D45" s="5"/>
      <c r="E45" s="5"/>
      <c r="F45" s="110"/>
      <c r="G45" s="110"/>
      <c r="H45" s="5"/>
      <c r="I45" s="5"/>
    </row>
    <row r="46" spans="2:14" ht="18.75">
      <c r="D46" s="5"/>
      <c r="E46" s="5"/>
      <c r="F46" s="110"/>
      <c r="G46" s="110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10"/>
    </row>
    <row r="60" spans="4:9" ht="11.25" customHeight="1">
      <c r="D60" s="5"/>
      <c r="E60" s="110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J41:L41"/>
    <mergeCell ref="B29:D29"/>
    <mergeCell ref="F26:H26"/>
    <mergeCell ref="F21:H21"/>
    <mergeCell ref="F39:H39"/>
    <mergeCell ref="B18:D18"/>
    <mergeCell ref="F9:H9"/>
    <mergeCell ref="B6:B7"/>
    <mergeCell ref="C6:C7"/>
    <mergeCell ref="D6:D7"/>
    <mergeCell ref="F6:F7"/>
    <mergeCell ref="G6:G7"/>
    <mergeCell ref="B9:D10"/>
    <mergeCell ref="L6:L7"/>
    <mergeCell ref="H6:H7"/>
    <mergeCell ref="J6:J7"/>
    <mergeCell ref="K6:K7"/>
    <mergeCell ref="J9:L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62"/>
  <sheetViews>
    <sheetView topLeftCell="A19" workbookViewId="0">
      <selection activeCell="B36" sqref="B36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47"/>
      <c r="D3" s="247"/>
      <c r="E3" s="247"/>
      <c r="F3" s="247"/>
      <c r="G3" s="30" t="s">
        <v>144</v>
      </c>
      <c r="H3" s="247"/>
      <c r="I3" s="247"/>
      <c r="J3" s="247"/>
      <c r="K3" s="247"/>
      <c r="L3" s="247"/>
    </row>
    <row r="4" spans="2:17" ht="18.75">
      <c r="C4" s="45"/>
      <c r="D4" s="45"/>
      <c r="E4" s="45"/>
      <c r="F4" s="45"/>
      <c r="G4" s="46" t="s">
        <v>407</v>
      </c>
      <c r="H4" s="45"/>
      <c r="I4" s="45"/>
      <c r="J4" s="45"/>
      <c r="K4" s="45"/>
      <c r="L4" s="247"/>
    </row>
    <row r="5" spans="2:17" ht="18.75"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</row>
    <row r="6" spans="2:17" ht="15" customHeight="1">
      <c r="B6" s="476" t="s">
        <v>32</v>
      </c>
      <c r="C6" s="477" t="s">
        <v>273</v>
      </c>
      <c r="D6" s="476" t="s">
        <v>33</v>
      </c>
      <c r="E6" s="5"/>
      <c r="F6" s="476" t="s">
        <v>32</v>
      </c>
      <c r="G6" s="477" t="s">
        <v>273</v>
      </c>
      <c r="H6" s="476" t="s">
        <v>33</v>
      </c>
      <c r="I6" s="47"/>
      <c r="J6" s="476" t="s">
        <v>32</v>
      </c>
      <c r="K6" s="477" t="s">
        <v>273</v>
      </c>
      <c r="L6" s="476" t="s">
        <v>33</v>
      </c>
    </row>
    <row r="7" spans="2:17" ht="15" customHeight="1">
      <c r="B7" s="476"/>
      <c r="C7" s="477"/>
      <c r="D7" s="476"/>
      <c r="E7" s="5"/>
      <c r="F7" s="476"/>
      <c r="G7" s="477"/>
      <c r="H7" s="476"/>
      <c r="I7" s="47"/>
      <c r="J7" s="476"/>
      <c r="K7" s="477"/>
      <c r="L7" s="476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82" t="s">
        <v>73</v>
      </c>
      <c r="C9" s="483"/>
      <c r="D9" s="484"/>
      <c r="E9" s="37"/>
      <c r="F9" s="478" t="s">
        <v>317</v>
      </c>
      <c r="G9" s="479"/>
      <c r="H9" s="495"/>
      <c r="I9" s="49"/>
      <c r="J9" s="478" t="s">
        <v>321</v>
      </c>
      <c r="K9" s="479"/>
      <c r="L9" s="495"/>
    </row>
    <row r="10" spans="2:17" s="15" customFormat="1" ht="15" customHeight="1">
      <c r="B10" s="485"/>
      <c r="C10" s="486"/>
      <c r="D10" s="487"/>
      <c r="F10" s="154" t="s">
        <v>74</v>
      </c>
      <c r="G10" s="157">
        <v>61</v>
      </c>
      <c r="H10" s="155">
        <f>(G10/$K$42)*100</f>
        <v>3.0966667681967246E-3</v>
      </c>
      <c r="I10" s="37"/>
      <c r="J10" s="154" t="s">
        <v>19</v>
      </c>
      <c r="K10" s="157">
        <v>65029</v>
      </c>
      <c r="L10" s="155">
        <f>(K10/$K$42)*100</f>
        <v>3.3011990699846692</v>
      </c>
      <c r="N10" s="127"/>
    </row>
    <row r="11" spans="2:17" s="15" customFormat="1" ht="15" customHeight="1">
      <c r="B11" s="137" t="s">
        <v>148</v>
      </c>
      <c r="C11" s="138">
        <v>418964</v>
      </c>
      <c r="D11" s="139">
        <f>(C11/$K$42)*100</f>
        <v>21.268719604438893</v>
      </c>
      <c r="E11" s="49"/>
      <c r="F11" s="154" t="s">
        <v>75</v>
      </c>
      <c r="G11" s="157">
        <v>47</v>
      </c>
      <c r="H11" s="155">
        <f t="shared" ref="H11:H19" si="0">(G11/$K$42)*100</f>
        <v>2.3859563623810829E-3</v>
      </c>
      <c r="I11" s="37"/>
      <c r="J11" s="154" t="s">
        <v>20</v>
      </c>
      <c r="K11" s="157">
        <v>1587</v>
      </c>
      <c r="L11" s="155">
        <f t="shared" ref="L11:L37" si="1">(K11/$K$42)*100</f>
        <v>8.0564101002101679E-2</v>
      </c>
      <c r="N11" s="127"/>
    </row>
    <row r="12" spans="2:17" s="15" customFormat="1" ht="15" customHeight="1">
      <c r="B12" s="140" t="s">
        <v>76</v>
      </c>
      <c r="C12" s="138">
        <v>762001</v>
      </c>
      <c r="D12" s="139">
        <f>(C12/$K$42)*100</f>
        <v>38.683002852994633</v>
      </c>
      <c r="E12" s="37"/>
      <c r="F12" s="154" t="s">
        <v>77</v>
      </c>
      <c r="G12" s="157">
        <v>83</v>
      </c>
      <c r="H12" s="155">
        <f t="shared" si="0"/>
        <v>4.2134974059070181E-3</v>
      </c>
      <c r="I12" s="37"/>
      <c r="J12" s="154" t="s">
        <v>147</v>
      </c>
      <c r="K12" s="157">
        <v>5349</v>
      </c>
      <c r="L12" s="155">
        <f t="shared" si="1"/>
        <v>0.27154214005056193</v>
      </c>
      <c r="N12" s="127"/>
    </row>
    <row r="13" spans="2:17" s="15" customFormat="1" ht="15" customHeight="1">
      <c r="B13" s="137" t="s">
        <v>78</v>
      </c>
      <c r="C13" s="138">
        <v>283963</v>
      </c>
      <c r="D13" s="139">
        <f>(C13/$K$42)*100</f>
        <v>14.415389926187647</v>
      </c>
      <c r="E13" s="37"/>
      <c r="F13" s="154" t="s">
        <v>79</v>
      </c>
      <c r="G13" s="157">
        <v>0</v>
      </c>
      <c r="H13" s="155">
        <f t="shared" si="0"/>
        <v>0</v>
      </c>
      <c r="I13" s="37"/>
      <c r="J13" s="154" t="s">
        <v>80</v>
      </c>
      <c r="K13" s="157">
        <v>104</v>
      </c>
      <c r="L13" s="155">
        <f t="shared" si="1"/>
        <v>5.279563014630481E-3</v>
      </c>
      <c r="N13" s="127"/>
    </row>
    <row r="14" spans="2:17" s="15" customFormat="1" ht="15" customHeight="1">
      <c r="B14" s="136" t="s">
        <v>34</v>
      </c>
      <c r="C14" s="141">
        <f>SUM(C11:C13)</f>
        <v>1464928</v>
      </c>
      <c r="D14" s="142">
        <f>(C14/$K$42)*100</f>
        <v>74.367112383621176</v>
      </c>
      <c r="E14" s="37"/>
      <c r="F14" s="154" t="s">
        <v>81</v>
      </c>
      <c r="G14" s="157">
        <v>8</v>
      </c>
      <c r="H14" s="155">
        <f t="shared" si="0"/>
        <v>4.061202318946524E-4</v>
      </c>
      <c r="I14" s="37"/>
      <c r="J14" s="154" t="s">
        <v>21</v>
      </c>
      <c r="K14" s="157">
        <v>809</v>
      </c>
      <c r="L14" s="155">
        <f t="shared" si="1"/>
        <v>4.1068908450346726E-2</v>
      </c>
      <c r="N14" s="127"/>
    </row>
    <row r="15" spans="2:17" s="15" customFormat="1" ht="15" customHeight="1">
      <c r="D15" s="37"/>
      <c r="E15" s="37"/>
      <c r="F15" s="154" t="s">
        <v>82</v>
      </c>
      <c r="G15" s="157">
        <v>184</v>
      </c>
      <c r="H15" s="155">
        <f t="shared" si="0"/>
        <v>9.3407653335770054E-3</v>
      </c>
      <c r="I15" s="37"/>
      <c r="J15" s="154" t="s">
        <v>22</v>
      </c>
      <c r="K15" s="157">
        <v>41708</v>
      </c>
      <c r="L15" s="155">
        <f t="shared" si="1"/>
        <v>2.1173078289827707</v>
      </c>
      <c r="N15" s="127"/>
    </row>
    <row r="16" spans="2:17" s="15" customFormat="1" ht="15" customHeight="1">
      <c r="D16" s="37"/>
      <c r="E16" s="37"/>
      <c r="F16" s="154" t="s">
        <v>83</v>
      </c>
      <c r="G16" s="157">
        <v>457</v>
      </c>
      <c r="H16" s="155">
        <f t="shared" si="0"/>
        <v>2.319961824698202E-2</v>
      </c>
      <c r="I16" s="37"/>
      <c r="J16" s="154" t="s">
        <v>23</v>
      </c>
      <c r="K16" s="157">
        <v>666</v>
      </c>
      <c r="L16" s="155">
        <f t="shared" si="1"/>
        <v>3.3809509305229815E-2</v>
      </c>
      <c r="N16" s="127"/>
    </row>
    <row r="17" spans="2:14" s="15" customFormat="1" ht="15">
      <c r="D17" s="37"/>
      <c r="E17" s="37"/>
      <c r="F17" s="154" t="s">
        <v>84</v>
      </c>
      <c r="G17" s="157">
        <v>755</v>
      </c>
      <c r="H17" s="155">
        <f t="shared" si="0"/>
        <v>3.8327596885057817E-2</v>
      </c>
      <c r="I17" s="37"/>
      <c r="J17" s="154" t="s">
        <v>24</v>
      </c>
      <c r="K17" s="157">
        <v>42408</v>
      </c>
      <c r="L17" s="155">
        <f t="shared" si="1"/>
        <v>2.1528433492735526</v>
      </c>
      <c r="N17" s="127"/>
    </row>
    <row r="18" spans="2:14" s="15" customFormat="1" ht="15">
      <c r="B18" s="478" t="s">
        <v>85</v>
      </c>
      <c r="C18" s="479"/>
      <c r="D18" s="495"/>
      <c r="E18" s="37"/>
      <c r="F18" s="154" t="s">
        <v>86</v>
      </c>
      <c r="G18" s="157">
        <v>475</v>
      </c>
      <c r="H18" s="155">
        <f t="shared" si="0"/>
        <v>2.4113388768744987E-2</v>
      </c>
      <c r="I18" s="37"/>
      <c r="J18" s="154" t="s">
        <v>25</v>
      </c>
      <c r="K18" s="157">
        <v>102715</v>
      </c>
      <c r="L18" s="155">
        <f t="shared" si="1"/>
        <v>5.2143299523824034</v>
      </c>
      <c r="N18" s="127"/>
    </row>
    <row r="19" spans="2:14" s="15" customFormat="1" ht="15">
      <c r="B19" s="154" t="s">
        <v>87</v>
      </c>
      <c r="C19" s="157">
        <v>531</v>
      </c>
      <c r="D19" s="155">
        <f>(C19/$K$42)*100</f>
        <v>2.6956230392007553E-2</v>
      </c>
      <c r="E19" s="37"/>
      <c r="F19" s="151" t="s">
        <v>34</v>
      </c>
      <c r="G19" s="158">
        <f>SUM(G10:G18)</f>
        <v>2070</v>
      </c>
      <c r="H19" s="156">
        <f t="shared" si="0"/>
        <v>0.10508361000274132</v>
      </c>
      <c r="I19" s="37"/>
      <c r="J19" s="154" t="s">
        <v>56</v>
      </c>
      <c r="K19" s="157">
        <v>174</v>
      </c>
      <c r="L19" s="155">
        <f t="shared" si="1"/>
        <v>8.8331150437086902E-3</v>
      </c>
      <c r="N19" s="127"/>
    </row>
    <row r="20" spans="2:14" s="15" customFormat="1" ht="15">
      <c r="B20" s="154" t="s">
        <v>88</v>
      </c>
      <c r="C20" s="157">
        <v>723</v>
      </c>
      <c r="D20" s="155">
        <f t="shared" ref="D20:D26" si="2">(C20/$K$42)*100</f>
        <v>3.6703115957479208E-2</v>
      </c>
      <c r="H20" s="37"/>
      <c r="I20" s="37"/>
      <c r="J20" s="154" t="s">
        <v>26</v>
      </c>
      <c r="K20" s="157">
        <v>14266</v>
      </c>
      <c r="L20" s="155">
        <f t="shared" si="1"/>
        <v>0.7242139035261389</v>
      </c>
      <c r="N20" s="127"/>
    </row>
    <row r="21" spans="2:14" s="15" customFormat="1" ht="15">
      <c r="B21" s="154" t="s">
        <v>89</v>
      </c>
      <c r="C21" s="157">
        <v>437</v>
      </c>
      <c r="D21" s="155">
        <f t="shared" si="2"/>
        <v>2.2184317667245386E-2</v>
      </c>
      <c r="E21" s="49"/>
      <c r="F21" s="478" t="s">
        <v>318</v>
      </c>
      <c r="G21" s="479"/>
      <c r="H21" s="495"/>
      <c r="I21" s="37"/>
      <c r="J21" s="154" t="s">
        <v>90</v>
      </c>
      <c r="K21" s="157">
        <v>360</v>
      </c>
      <c r="L21" s="155">
        <f t="shared" si="1"/>
        <v>1.8275410435259359E-2</v>
      </c>
      <c r="N21" s="127"/>
    </row>
    <row r="22" spans="2:14" s="15" customFormat="1" ht="15">
      <c r="B22" s="154" t="s">
        <v>91</v>
      </c>
      <c r="C22" s="157">
        <v>582</v>
      </c>
      <c r="D22" s="155">
        <f t="shared" si="2"/>
        <v>2.9545246870335964E-2</v>
      </c>
      <c r="E22" s="37"/>
      <c r="F22" s="154" t="s">
        <v>92</v>
      </c>
      <c r="G22" s="157">
        <v>4859</v>
      </c>
      <c r="H22" s="155">
        <f>(G22/$K$42)*100</f>
        <v>0.24666727584701453</v>
      </c>
      <c r="J22" s="154" t="s">
        <v>43</v>
      </c>
      <c r="K22" s="157">
        <v>787</v>
      </c>
      <c r="L22" s="155">
        <f t="shared" si="1"/>
        <v>3.9952077812636426E-2</v>
      </c>
      <c r="N22" s="127"/>
    </row>
    <row r="23" spans="2:14" s="15" customFormat="1" ht="15">
      <c r="B23" s="154" t="s">
        <v>93</v>
      </c>
      <c r="C23" s="157">
        <v>47</v>
      </c>
      <c r="D23" s="155">
        <f t="shared" si="2"/>
        <v>2.3859563623810829E-3</v>
      </c>
      <c r="E23" s="37"/>
      <c r="F23" s="154" t="s">
        <v>94</v>
      </c>
      <c r="G23" s="157">
        <v>186</v>
      </c>
      <c r="H23" s="155">
        <f>(G23/$K$42)*100</f>
        <v>9.4422953915506685E-3</v>
      </c>
      <c r="I23" s="49"/>
      <c r="J23" s="154" t="s">
        <v>95</v>
      </c>
      <c r="K23" s="157">
        <v>59</v>
      </c>
      <c r="L23" s="155">
        <f t="shared" si="1"/>
        <v>2.9951367102230616E-3</v>
      </c>
      <c r="N23" s="127"/>
    </row>
    <row r="24" spans="2:14" s="15" customFormat="1" ht="15">
      <c r="B24" s="154" t="s">
        <v>243</v>
      </c>
      <c r="C24" s="157">
        <v>5630</v>
      </c>
      <c r="D24" s="155">
        <f t="shared" si="2"/>
        <v>0.28580711319586161</v>
      </c>
      <c r="E24" s="37"/>
      <c r="F24" s="151" t="s">
        <v>34</v>
      </c>
      <c r="G24" s="158">
        <f>SUM(G22:G23)</f>
        <v>5045</v>
      </c>
      <c r="H24" s="156">
        <f>(G24/$K$42)*100</f>
        <v>0.2561095712385652</v>
      </c>
      <c r="I24" s="37"/>
      <c r="J24" s="154" t="s">
        <v>27</v>
      </c>
      <c r="K24" s="157">
        <v>29804</v>
      </c>
      <c r="L24" s="155">
        <f t="shared" si="1"/>
        <v>1.5130009239235276</v>
      </c>
      <c r="N24" s="127"/>
    </row>
    <row r="25" spans="2:14" s="15" customFormat="1" ht="15">
      <c r="B25" s="154" t="s">
        <v>86</v>
      </c>
      <c r="C25" s="157">
        <v>298</v>
      </c>
      <c r="D25" s="155">
        <f t="shared" si="2"/>
        <v>1.5127978638075803E-2</v>
      </c>
      <c r="E25" s="37"/>
      <c r="H25" s="37"/>
      <c r="I25" s="37"/>
      <c r="J25" s="144" t="s">
        <v>57</v>
      </c>
      <c r="K25" s="157">
        <v>94</v>
      </c>
      <c r="L25" s="155">
        <f t="shared" si="1"/>
        <v>4.7719127247621658E-3</v>
      </c>
      <c r="N25" s="127"/>
    </row>
    <row r="26" spans="2:14" s="15" customFormat="1" ht="15">
      <c r="B26" s="151" t="s">
        <v>34</v>
      </c>
      <c r="C26" s="158">
        <f>SUM(C19:C25)</f>
        <v>8248</v>
      </c>
      <c r="D26" s="156">
        <f t="shared" si="2"/>
        <v>0.41870995908338665</v>
      </c>
      <c r="E26" s="37"/>
      <c r="F26" s="478" t="s">
        <v>319</v>
      </c>
      <c r="G26" s="479"/>
      <c r="H26" s="495"/>
      <c r="I26" s="37"/>
      <c r="J26" s="154" t="s">
        <v>96</v>
      </c>
      <c r="K26" s="157">
        <v>20</v>
      </c>
      <c r="L26" s="155">
        <f t="shared" si="1"/>
        <v>1.0153005797366311E-3</v>
      </c>
      <c r="N26" s="127"/>
    </row>
    <row r="27" spans="2:14" s="15" customFormat="1" ht="15">
      <c r="D27" s="37"/>
      <c r="E27" s="37"/>
      <c r="F27" s="154" t="s">
        <v>99</v>
      </c>
      <c r="G27" s="157">
        <v>97</v>
      </c>
      <c r="H27" s="155">
        <f t="shared" ref="H27:H28" si="3">(G27/$K$42)*100</f>
        <v>4.9242078117226603E-3</v>
      </c>
      <c r="I27" s="37"/>
      <c r="J27" s="154" t="s">
        <v>28</v>
      </c>
      <c r="K27" s="157">
        <v>2798</v>
      </c>
      <c r="L27" s="155">
        <f t="shared" si="1"/>
        <v>0.14204055110515468</v>
      </c>
      <c r="N27" s="127"/>
    </row>
    <row r="28" spans="2:14" s="15" customFormat="1" ht="15">
      <c r="D28" s="37"/>
      <c r="E28" s="37"/>
      <c r="F28" s="154" t="s">
        <v>97</v>
      </c>
      <c r="G28" s="157">
        <v>848</v>
      </c>
      <c r="H28" s="155">
        <f t="shared" si="3"/>
        <v>4.3048744580833159E-2</v>
      </c>
      <c r="I28" s="37"/>
      <c r="J28" s="154" t="s">
        <v>47</v>
      </c>
      <c r="K28" s="157">
        <v>4674</v>
      </c>
      <c r="L28" s="155">
        <f t="shared" si="1"/>
        <v>0.23727574548445068</v>
      </c>
      <c r="N28" s="127"/>
    </row>
    <row r="29" spans="2:14" s="15" customFormat="1" ht="15">
      <c r="B29" s="478" t="s">
        <v>316</v>
      </c>
      <c r="C29" s="479"/>
      <c r="D29" s="495"/>
      <c r="E29" s="37"/>
      <c r="F29" s="154" t="s">
        <v>345</v>
      </c>
      <c r="G29" s="157">
        <v>625</v>
      </c>
      <c r="H29" s="155">
        <f t="shared" ref="H29:H37" si="4">(G29/$K$42)*100</f>
        <v>3.1728143116769719E-2</v>
      </c>
      <c r="I29" s="37"/>
      <c r="J29" s="154" t="s">
        <v>29</v>
      </c>
      <c r="K29" s="157">
        <v>1005</v>
      </c>
      <c r="L29" s="155">
        <f t="shared" si="1"/>
        <v>5.1018854131765712E-2</v>
      </c>
      <c r="N29" s="127"/>
    </row>
    <row r="30" spans="2:14" s="15" customFormat="1" ht="15">
      <c r="B30" s="154" t="s">
        <v>100</v>
      </c>
      <c r="C30" s="157">
        <v>71538</v>
      </c>
      <c r="D30" s="155">
        <f t="shared" ref="D30:D41" si="5">(C30/$K$42)*100</f>
        <v>3.6316286436599556</v>
      </c>
      <c r="E30" s="37"/>
      <c r="F30" s="154" t="s">
        <v>98</v>
      </c>
      <c r="G30" s="157">
        <v>53</v>
      </c>
      <c r="H30" s="155">
        <f t="shared" si="4"/>
        <v>2.6905465363020725E-3</v>
      </c>
      <c r="I30" s="37"/>
      <c r="J30" s="154" t="s">
        <v>46</v>
      </c>
      <c r="K30" s="157">
        <v>784</v>
      </c>
      <c r="L30" s="155">
        <f t="shared" si="1"/>
        <v>3.9799782725675942E-2</v>
      </c>
      <c r="N30" s="127"/>
    </row>
    <row r="31" spans="2:14" s="15" customFormat="1" ht="15">
      <c r="B31" s="154" t="s">
        <v>102</v>
      </c>
      <c r="C31" s="157">
        <v>133</v>
      </c>
      <c r="D31" s="155">
        <f t="shared" si="5"/>
        <v>6.7517488552485969E-3</v>
      </c>
      <c r="E31" s="37"/>
      <c r="F31" s="154" t="s">
        <v>101</v>
      </c>
      <c r="G31" s="157">
        <v>335</v>
      </c>
      <c r="H31" s="155">
        <f t="shared" si="4"/>
        <v>1.7006284710588571E-2</v>
      </c>
      <c r="I31" s="37"/>
      <c r="J31" s="154" t="s">
        <v>104</v>
      </c>
      <c r="K31" s="157">
        <v>191</v>
      </c>
      <c r="L31" s="155">
        <f t="shared" si="1"/>
        <v>9.6961205364848261E-3</v>
      </c>
      <c r="N31" s="127"/>
    </row>
    <row r="32" spans="2:14" s="15" customFormat="1" ht="15">
      <c r="B32" s="154" t="s">
        <v>105</v>
      </c>
      <c r="C32" s="157">
        <v>12121</v>
      </c>
      <c r="D32" s="155">
        <f t="shared" si="5"/>
        <v>0.6153229163493853</v>
      </c>
      <c r="E32" s="37"/>
      <c r="F32" s="154" t="s">
        <v>112</v>
      </c>
      <c r="G32" s="157">
        <v>586</v>
      </c>
      <c r="H32" s="155">
        <f t="shared" si="4"/>
        <v>2.974830698628329E-2</v>
      </c>
      <c r="I32" s="37"/>
      <c r="J32" s="154" t="s">
        <v>107</v>
      </c>
      <c r="K32" s="157">
        <v>6828</v>
      </c>
      <c r="L32" s="155">
        <f t="shared" si="1"/>
        <v>0.34662361792208585</v>
      </c>
      <c r="N32" s="127"/>
    </row>
    <row r="33" spans="2:14" s="15" customFormat="1" ht="15">
      <c r="B33" s="154" t="s">
        <v>108</v>
      </c>
      <c r="C33" s="157">
        <v>18199</v>
      </c>
      <c r="D33" s="155">
        <f t="shared" si="5"/>
        <v>0.92387276253134731</v>
      </c>
      <c r="E33" s="37"/>
      <c r="F33" s="154" t="s">
        <v>103</v>
      </c>
      <c r="G33" s="157">
        <v>354</v>
      </c>
      <c r="H33" s="155">
        <f t="shared" si="4"/>
        <v>1.797082026133837E-2</v>
      </c>
      <c r="I33" s="37"/>
      <c r="J33" s="154" t="s">
        <v>110</v>
      </c>
      <c r="K33" s="157">
        <v>89</v>
      </c>
      <c r="L33" s="155">
        <f t="shared" si="1"/>
        <v>4.5180875798280081E-3</v>
      </c>
      <c r="N33" s="127"/>
    </row>
    <row r="34" spans="2:14" s="15" customFormat="1" ht="15">
      <c r="B34" s="154" t="s">
        <v>111</v>
      </c>
      <c r="C34" s="157">
        <v>9027</v>
      </c>
      <c r="D34" s="155">
        <f t="shared" si="5"/>
        <v>0.4582559166641284</v>
      </c>
      <c r="E34" s="37"/>
      <c r="F34" s="154" t="s">
        <v>106</v>
      </c>
      <c r="G34" s="157">
        <v>9</v>
      </c>
      <c r="H34" s="155">
        <f t="shared" si="4"/>
        <v>4.5688526088148392E-4</v>
      </c>
      <c r="J34" s="154" t="s">
        <v>30</v>
      </c>
      <c r="K34" s="157">
        <v>19664</v>
      </c>
      <c r="L34" s="155">
        <f t="shared" si="1"/>
        <v>0.99824352999705568</v>
      </c>
      <c r="N34" s="127"/>
    </row>
    <row r="35" spans="2:14" s="15" customFormat="1" ht="15">
      <c r="B35" s="154" t="s">
        <v>113</v>
      </c>
      <c r="C35" s="157">
        <v>778</v>
      </c>
      <c r="D35" s="155">
        <f t="shared" si="5"/>
        <v>3.9495192551754946E-2</v>
      </c>
      <c r="E35" s="37"/>
      <c r="F35" s="154" t="s">
        <v>109</v>
      </c>
      <c r="G35" s="157">
        <v>121</v>
      </c>
      <c r="H35" s="155">
        <f t="shared" si="4"/>
        <v>6.1425685074066178E-3</v>
      </c>
      <c r="I35" s="49"/>
      <c r="J35" s="154" t="s">
        <v>31</v>
      </c>
      <c r="K35" s="157">
        <v>5710</v>
      </c>
      <c r="L35" s="155">
        <f t="shared" si="1"/>
        <v>0.28986831551480813</v>
      </c>
      <c r="N35" s="127"/>
    </row>
    <row r="36" spans="2:14" s="15" customFormat="1" ht="15">
      <c r="B36" s="154" t="s">
        <v>114</v>
      </c>
      <c r="C36" s="157">
        <v>1439</v>
      </c>
      <c r="D36" s="155">
        <f t="shared" si="5"/>
        <v>7.30508767120506E-2</v>
      </c>
      <c r="E36" s="37"/>
      <c r="F36" s="154" t="s">
        <v>86</v>
      </c>
      <c r="G36" s="157">
        <v>1892</v>
      </c>
      <c r="H36" s="155">
        <f t="shared" si="4"/>
        <v>9.6047434843085297E-2</v>
      </c>
      <c r="I36" s="37"/>
      <c r="J36" s="154" t="s">
        <v>86</v>
      </c>
      <c r="K36" s="157">
        <v>6760</v>
      </c>
      <c r="L36" s="155">
        <f t="shared" si="1"/>
        <v>0.34317159595098129</v>
      </c>
      <c r="N36" s="127"/>
    </row>
    <row r="37" spans="2:14" s="15" customFormat="1" ht="15">
      <c r="B37" s="154" t="s">
        <v>271</v>
      </c>
      <c r="C37" s="157">
        <v>6921</v>
      </c>
      <c r="D37" s="155">
        <f t="shared" si="5"/>
        <v>0.35134476561786115</v>
      </c>
      <c r="E37" s="37"/>
      <c r="F37" s="151" t="s">
        <v>34</v>
      </c>
      <c r="G37" s="158">
        <f>SUM(G27:G36)</f>
        <v>4920</v>
      </c>
      <c r="H37" s="156">
        <f t="shared" si="4"/>
        <v>0.2497639426152112</v>
      </c>
      <c r="I37" s="37"/>
      <c r="J37" s="151" t="s">
        <v>34</v>
      </c>
      <c r="K37" s="158">
        <f>SUM(K10:K36)</f>
        <v>354442</v>
      </c>
      <c r="L37" s="156">
        <f t="shared" si="1"/>
        <v>17.993258404150549</v>
      </c>
      <c r="N37" s="127"/>
    </row>
    <row r="38" spans="2:14" s="15" customFormat="1" ht="15">
      <c r="B38" s="154" t="s">
        <v>116</v>
      </c>
      <c r="C38" s="157">
        <v>7053</v>
      </c>
      <c r="D38" s="155">
        <f t="shared" si="5"/>
        <v>0.35804574944412293</v>
      </c>
      <c r="E38" s="37"/>
      <c r="H38" s="37"/>
      <c r="I38" s="37"/>
      <c r="K38" s="17"/>
    </row>
    <row r="39" spans="2:14" s="15" customFormat="1" ht="15">
      <c r="B39" s="154" t="s">
        <v>117</v>
      </c>
      <c r="C39" s="157">
        <v>1741</v>
      </c>
      <c r="D39" s="155">
        <f t="shared" si="5"/>
        <v>8.8381915466073727E-2</v>
      </c>
      <c r="E39" s="37"/>
      <c r="F39" s="478" t="s">
        <v>320</v>
      </c>
      <c r="G39" s="479"/>
      <c r="H39" s="495"/>
    </row>
    <row r="40" spans="2:14" s="15" customFormat="1" ht="15">
      <c r="B40" s="154" t="s">
        <v>86</v>
      </c>
      <c r="C40" s="157">
        <v>560</v>
      </c>
      <c r="D40" s="155">
        <f t="shared" si="5"/>
        <v>2.842841623262567E-2</v>
      </c>
      <c r="E40" s="37"/>
      <c r="F40" s="154" t="s">
        <v>118</v>
      </c>
      <c r="G40" s="154">
        <v>11</v>
      </c>
      <c r="H40" s="155">
        <f>(G40/$K$42)*100</f>
        <v>5.5841531885514708E-4</v>
      </c>
      <c r="I40" s="49"/>
    </row>
    <row r="41" spans="2:14" s="15" customFormat="1" ht="15">
      <c r="B41" s="151" t="s">
        <v>34</v>
      </c>
      <c r="C41" s="158">
        <f>SUM(C30:C40)</f>
        <v>129510</v>
      </c>
      <c r="D41" s="156">
        <f t="shared" si="5"/>
        <v>6.5745789040845546</v>
      </c>
      <c r="E41" s="37"/>
      <c r="F41" s="154" t="s">
        <v>119</v>
      </c>
      <c r="G41" s="154">
        <v>74</v>
      </c>
      <c r="H41" s="155">
        <f>(G41/$K$42)*100</f>
        <v>3.7566121450255349E-3</v>
      </c>
      <c r="I41" s="37"/>
      <c r="J41" s="453" t="s">
        <v>121</v>
      </c>
      <c r="K41" s="496"/>
      <c r="L41" s="497"/>
    </row>
    <row r="42" spans="2:14" s="15" customFormat="1" ht="15">
      <c r="D42" s="37"/>
      <c r="E42" s="37"/>
      <c r="F42" s="154" t="s">
        <v>120</v>
      </c>
      <c r="G42" s="154">
        <v>238</v>
      </c>
      <c r="H42" s="155">
        <f>(G42/$K$42)*100</f>
        <v>1.2082076898865909E-2</v>
      </c>
      <c r="I42" s="37"/>
      <c r="J42" s="366"/>
      <c r="K42" s="316">
        <f>K37+G44+G37+G24+G19+C41+C26+C14</f>
        <v>1969860</v>
      </c>
      <c r="L42" s="367">
        <f>(K42/$K$42)*100</f>
        <v>100</v>
      </c>
    </row>
    <row r="43" spans="2:14" s="15" customFormat="1" ht="15">
      <c r="D43" s="37"/>
      <c r="E43" s="37"/>
      <c r="F43" s="154" t="s">
        <v>86</v>
      </c>
      <c r="G43" s="154">
        <v>374</v>
      </c>
      <c r="H43" s="155">
        <f>(G43/$K$42)*100</f>
        <v>1.8986120841075E-2</v>
      </c>
      <c r="I43" s="37"/>
    </row>
    <row r="44" spans="2:14" ht="15">
      <c r="D44" s="5"/>
      <c r="E44" s="5"/>
      <c r="F44" s="151" t="s">
        <v>34</v>
      </c>
      <c r="G44" s="151">
        <f>SUM(G40:G43)</f>
        <v>697</v>
      </c>
      <c r="H44" s="156">
        <f>(G44/$K$42)*100</f>
        <v>3.5383225203821589E-2</v>
      </c>
      <c r="I44" s="5"/>
    </row>
    <row r="45" spans="2:14" ht="18.75">
      <c r="D45" s="5"/>
      <c r="E45" s="5"/>
      <c r="F45" s="247"/>
      <c r="G45" s="247"/>
      <c r="H45" s="5"/>
      <c r="I45" s="5"/>
    </row>
    <row r="46" spans="2:14" ht="18.75">
      <c r="D46" s="5"/>
      <c r="E46" s="5"/>
      <c r="F46" s="247"/>
      <c r="G46" s="247"/>
      <c r="H46" s="5"/>
      <c r="I46" s="5"/>
    </row>
    <row r="47" spans="2:14" ht="15.75">
      <c r="D47" s="5"/>
      <c r="E47" s="5"/>
      <c r="F47" s="129"/>
      <c r="G47" s="129"/>
      <c r="H47" s="5"/>
      <c r="I47" s="5"/>
    </row>
    <row r="48" spans="2:14" ht="15.75">
      <c r="D48" s="5"/>
      <c r="E48" s="5"/>
      <c r="F48" s="129"/>
      <c r="G48" s="129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47"/>
    </row>
    <row r="60" spans="4:9" ht="18.75">
      <c r="D60" s="5"/>
      <c r="E60" s="247"/>
    </row>
    <row r="61" spans="4:9" ht="15.75">
      <c r="D61" s="5"/>
      <c r="E61" s="129"/>
    </row>
    <row r="62" spans="4:9" ht="15.75">
      <c r="D62" s="5"/>
      <c r="E62" s="129"/>
    </row>
  </sheetData>
  <mergeCells count="18">
    <mergeCell ref="J6:J7"/>
    <mergeCell ref="K6:K7"/>
    <mergeCell ref="L6:L7"/>
    <mergeCell ref="F9:H9"/>
    <mergeCell ref="J9:L9"/>
    <mergeCell ref="H6:H7"/>
    <mergeCell ref="B6:B7"/>
    <mergeCell ref="C6:C7"/>
    <mergeCell ref="D6:D7"/>
    <mergeCell ref="F6:F7"/>
    <mergeCell ref="G6:G7"/>
    <mergeCell ref="B9:D10"/>
    <mergeCell ref="F21:H21"/>
    <mergeCell ref="F26:H26"/>
    <mergeCell ref="B29:D29"/>
    <mergeCell ref="J41:L41"/>
    <mergeCell ref="B18:D18"/>
    <mergeCell ref="F39:H39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topLeftCell="A16" zoomScaleNormal="100" workbookViewId="0">
      <selection activeCell="B5" sqref="B5:B6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124</v>
      </c>
      <c r="E2" s="22"/>
      <c r="F2" s="22"/>
      <c r="G2" s="22"/>
    </row>
    <row r="3" spans="2:7" ht="18.75">
      <c r="B3" s="22"/>
      <c r="C3" s="22"/>
      <c r="D3" s="30" t="s">
        <v>41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498" t="s">
        <v>39</v>
      </c>
      <c r="C5" s="461" t="s">
        <v>408</v>
      </c>
      <c r="D5" s="461"/>
      <c r="E5" s="461" t="s">
        <v>409</v>
      </c>
      <c r="F5" s="461"/>
      <c r="G5" s="318" t="s">
        <v>164</v>
      </c>
    </row>
    <row r="6" spans="2:7" ht="16.5" customHeight="1">
      <c r="B6" s="499"/>
      <c r="C6" s="318" t="s">
        <v>40</v>
      </c>
      <c r="D6" s="318" t="s">
        <v>33</v>
      </c>
      <c r="E6" s="318" t="s">
        <v>40</v>
      </c>
      <c r="F6" s="318" t="s">
        <v>33</v>
      </c>
      <c r="G6" s="417" t="s">
        <v>380</v>
      </c>
    </row>
    <row r="7" spans="2:7" ht="15">
      <c r="B7" s="235" t="s">
        <v>9</v>
      </c>
      <c r="C7" s="236">
        <f>SUM('RESUMEN MAYO'!C30)</f>
        <v>83205</v>
      </c>
      <c r="D7" s="237">
        <f>SUM(C7/$C$13)</f>
        <v>0.21283262691812832</v>
      </c>
      <c r="E7" s="236">
        <f>SUM('RESUMEN MAYO'!E30)</f>
        <v>82553</v>
      </c>
      <c r="F7" s="237">
        <f t="shared" ref="F7:F12" si="0">SUM(E7/$E$13)</f>
        <v>0.18680149978842756</v>
      </c>
      <c r="G7" s="169">
        <f>(E7/C7)-100%</f>
        <v>-7.8360675440177774E-3</v>
      </c>
    </row>
    <row r="8" spans="2:7" ht="15">
      <c r="B8" s="238" t="s">
        <v>11</v>
      </c>
      <c r="C8" s="236">
        <f>SUM('RESUMEN MAYO'!C31)</f>
        <v>141870</v>
      </c>
      <c r="D8" s="237">
        <f t="shared" ref="D8:D12" si="1">SUM(C8/$C$13)</f>
        <v>0.36289363356619031</v>
      </c>
      <c r="E8" s="236">
        <f>SUM('RESUMEN MAYO'!E31)</f>
        <v>167599</v>
      </c>
      <c r="F8" s="237">
        <f t="shared" si="0"/>
        <v>0.37924417723208931</v>
      </c>
      <c r="G8" s="169">
        <f t="shared" ref="G8:G13" si="2">(E8/C8)-100%</f>
        <v>0.18135617114259528</v>
      </c>
    </row>
    <row r="9" spans="2:7" ht="15">
      <c r="B9" s="238" t="s">
        <v>153</v>
      </c>
      <c r="C9" s="236">
        <f>SUM('RESUMEN MAYO'!C32)</f>
        <v>44856</v>
      </c>
      <c r="D9" s="237">
        <f t="shared" si="1"/>
        <v>0.11473854110978383</v>
      </c>
      <c r="E9" s="236">
        <f>SUM('RESUMEN MAYO'!E32)</f>
        <v>50596</v>
      </c>
      <c r="F9" s="237">
        <f t="shared" si="0"/>
        <v>0.11448897899888896</v>
      </c>
      <c r="G9" s="169">
        <f t="shared" si="2"/>
        <v>0.12796504369538075</v>
      </c>
    </row>
    <row r="10" spans="2:7" ht="15">
      <c r="B10" s="238" t="s">
        <v>162</v>
      </c>
      <c r="C10" s="236">
        <f>SUM('RESUMEN MAYO'!C26)</f>
        <v>90561</v>
      </c>
      <c r="D10" s="237">
        <f t="shared" si="1"/>
        <v>0.23164876541473009</v>
      </c>
      <c r="E10" s="236">
        <f>SUM('RESUMEN MAYO'!D26)</f>
        <v>96401</v>
      </c>
      <c r="F10" s="237">
        <f t="shared" si="0"/>
        <v>0.2181368500369969</v>
      </c>
      <c r="G10" s="169">
        <f t="shared" si="2"/>
        <v>6.4486920418281635E-2</v>
      </c>
    </row>
    <row r="11" spans="2:7" ht="15">
      <c r="B11" s="238" t="s">
        <v>10</v>
      </c>
      <c r="C11" s="236">
        <f>SUM('RESUMEN MAYO'!C33)</f>
        <v>25574</v>
      </c>
      <c r="D11" s="237">
        <f t="shared" si="1"/>
        <v>6.5416520651453799E-2</v>
      </c>
      <c r="E11" s="236">
        <f>SUM('RESUMEN MAYO'!E33)</f>
        <v>37314</v>
      </c>
      <c r="F11" s="237">
        <f t="shared" si="0"/>
        <v>8.44343774678738E-2</v>
      </c>
      <c r="G11" s="169">
        <f t="shared" si="2"/>
        <v>0.45905998279502613</v>
      </c>
    </row>
    <row r="12" spans="2:7" ht="15">
      <c r="B12" s="238" t="s">
        <v>12</v>
      </c>
      <c r="C12" s="236">
        <f>SUM('RESUMEN MAYO'!C34)</f>
        <v>4875</v>
      </c>
      <c r="D12" s="237">
        <f t="shared" si="1"/>
        <v>1.2469912339713665E-2</v>
      </c>
      <c r="E12" s="236">
        <f>SUM('RESUMEN MAYO'!E34)</f>
        <v>7466</v>
      </c>
      <c r="F12" s="237">
        <f t="shared" si="0"/>
        <v>1.6894116475723475E-2</v>
      </c>
      <c r="G12" s="169">
        <f t="shared" si="2"/>
        <v>0.53148717948717938</v>
      </c>
    </row>
    <row r="13" spans="2:7" ht="16.5" customHeight="1">
      <c r="B13" s="368" t="s">
        <v>18</v>
      </c>
      <c r="C13" s="369">
        <f>SUM(C7:C12)</f>
        <v>390941</v>
      </c>
      <c r="D13" s="370">
        <f>SUM(D7:D12)</f>
        <v>1</v>
      </c>
      <c r="E13" s="369">
        <f>SUM(E7:E12)</f>
        <v>441929</v>
      </c>
      <c r="F13" s="370">
        <f>SUM(F7:F12)</f>
        <v>1</v>
      </c>
      <c r="G13" s="370">
        <f t="shared" si="2"/>
        <v>0.1304237723850914</v>
      </c>
    </row>
    <row r="14" spans="2:7">
      <c r="B14" s="5"/>
      <c r="C14" s="5"/>
      <c r="D14" s="5"/>
      <c r="E14" s="5"/>
      <c r="F14" s="5"/>
    </row>
    <row r="30" spans="2:7" ht="15">
      <c r="B30" s="498" t="s">
        <v>39</v>
      </c>
      <c r="C30" s="461" t="s">
        <v>410</v>
      </c>
      <c r="D30" s="461"/>
      <c r="E30" s="461" t="s">
        <v>411</v>
      </c>
      <c r="F30" s="461"/>
      <c r="G30" s="318" t="s">
        <v>164</v>
      </c>
    </row>
    <row r="31" spans="2:7" ht="15">
      <c r="B31" s="500"/>
      <c r="C31" s="318" t="s">
        <v>40</v>
      </c>
      <c r="D31" s="318" t="s">
        <v>33</v>
      </c>
      <c r="E31" s="318" t="s">
        <v>40</v>
      </c>
      <c r="F31" s="318" t="s">
        <v>33</v>
      </c>
      <c r="G31" s="417" t="s">
        <v>380</v>
      </c>
    </row>
    <row r="32" spans="2:7" ht="15">
      <c r="B32" s="267" t="s">
        <v>9</v>
      </c>
      <c r="C32" s="236">
        <f>SUM('RESUMEN ENERO-MAYO'!C30)</f>
        <v>390611</v>
      </c>
      <c r="D32" s="237">
        <f>SUM(C32/$C$38)</f>
        <v>0.210353789385026</v>
      </c>
      <c r="E32" s="236">
        <f>SUM('RESUMEN ENERO-MAYO'!E30)</f>
        <v>354442</v>
      </c>
      <c r="F32" s="237">
        <f>SUM(E32/$E$38)</f>
        <v>0.1799325840415055</v>
      </c>
      <c r="G32" s="169">
        <f>(E32/C32)-100%</f>
        <v>-9.2595958639157594E-2</v>
      </c>
    </row>
    <row r="33" spans="2:10" ht="15">
      <c r="B33" s="268" t="s">
        <v>11</v>
      </c>
      <c r="C33" s="236">
        <f>SUM('RESUMEN ENERO-MAYO'!C31)</f>
        <v>659484</v>
      </c>
      <c r="D33" s="237">
        <f t="shared" ref="D33:D37" si="3">SUM(C33/$C$38)</f>
        <v>0.35514862212993098</v>
      </c>
      <c r="E33" s="236">
        <f>SUM('RESUMEN ENERO-MAYO'!E31)</f>
        <v>762001</v>
      </c>
      <c r="F33" s="237">
        <f t="shared" ref="F33:F37" si="4">SUM(E33/$E$38)</f>
        <v>0.3868300285299463</v>
      </c>
      <c r="G33" s="169">
        <f>(E33/C33)-100%</f>
        <v>0.15545032176671447</v>
      </c>
    </row>
    <row r="34" spans="2:10" ht="15">
      <c r="B34" s="268" t="s">
        <v>330</v>
      </c>
      <c r="C34" s="236">
        <f>SUM('RESUMEN ENERO-MAYO'!C32)</f>
        <v>408787</v>
      </c>
      <c r="D34" s="237">
        <f t="shared" si="3"/>
        <v>0.22014201981341186</v>
      </c>
      <c r="E34" s="236">
        <f>SUM('RESUMEN ENERO-MAYO'!E32)</f>
        <v>418964</v>
      </c>
      <c r="F34" s="237">
        <f t="shared" si="4"/>
        <v>0.21268719604438893</v>
      </c>
      <c r="G34" s="169">
        <f t="shared" ref="G34:G38" si="5">(E34/C34)-100%</f>
        <v>2.4895605780027141E-2</v>
      </c>
    </row>
    <row r="35" spans="2:10" ht="15">
      <c r="B35" s="268" t="s">
        <v>331</v>
      </c>
      <c r="C35" s="236">
        <f>SUM('RESUMEN ENERO-MAYO'!C26)</f>
        <v>286544</v>
      </c>
      <c r="D35" s="237">
        <f t="shared" si="3"/>
        <v>0.15431110804750223</v>
      </c>
      <c r="E35" s="236">
        <f>SUM('RESUMEN ENERO-MAYO'!D26)</f>
        <v>283963</v>
      </c>
      <c r="F35" s="237">
        <f t="shared" si="4"/>
        <v>0.14415389926187647</v>
      </c>
      <c r="G35" s="169">
        <f t="shared" si="5"/>
        <v>-9.0073426768664255E-3</v>
      </c>
    </row>
    <row r="36" spans="2:10" ht="15">
      <c r="B36" s="268" t="s">
        <v>10</v>
      </c>
      <c r="C36" s="236">
        <f>SUM('RESUMEN ENERO-MAYO'!C33)</f>
        <v>97275</v>
      </c>
      <c r="D36" s="237">
        <f t="shared" si="3"/>
        <v>5.2385019526916557E-2</v>
      </c>
      <c r="E36" s="236">
        <f>SUM('RESUMEN ENERO-MAYO'!E33)</f>
        <v>129510</v>
      </c>
      <c r="F36" s="237">
        <f t="shared" si="4"/>
        <v>6.5745789040845548E-2</v>
      </c>
      <c r="G36" s="169">
        <f t="shared" si="5"/>
        <v>0.33138010794140316</v>
      </c>
    </row>
    <row r="37" spans="2:10" ht="15">
      <c r="B37" s="268" t="s">
        <v>12</v>
      </c>
      <c r="C37" s="236">
        <f>SUM('RESUMEN ENERO-MAYO'!C34)</f>
        <v>14223</v>
      </c>
      <c r="D37" s="237">
        <f t="shared" si="3"/>
        <v>7.6594410972123791E-3</v>
      </c>
      <c r="E37" s="236">
        <f>SUM('RESUMEN ENERO-MAYO'!E34)</f>
        <v>20980</v>
      </c>
      <c r="F37" s="237">
        <f t="shared" si="4"/>
        <v>1.065050308143726E-2</v>
      </c>
      <c r="G37" s="169">
        <f t="shared" si="5"/>
        <v>0.47507558180412013</v>
      </c>
    </row>
    <row r="38" spans="2:10" ht="15">
      <c r="B38" s="371" t="s">
        <v>18</v>
      </c>
      <c r="C38" s="369">
        <f>SUM(C32:C37)</f>
        <v>1856924</v>
      </c>
      <c r="D38" s="370">
        <f>SUM(D32:D37)</f>
        <v>1</v>
      </c>
      <c r="E38" s="369">
        <f>SUM(E32:E37)</f>
        <v>1969860</v>
      </c>
      <c r="F38" s="370">
        <f>SUM(F32:F37)</f>
        <v>1</v>
      </c>
      <c r="G38" s="370">
        <f t="shared" si="5"/>
        <v>6.0818859576374784E-2</v>
      </c>
    </row>
    <row r="46" spans="2:10">
      <c r="J46" s="7" t="s">
        <v>142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6"/>
  <sheetViews>
    <sheetView topLeftCell="A13" zoomScaleNormal="100" workbookViewId="0">
      <selection activeCell="B7" sqref="B7:B8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7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138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50"/>
      <c r="D4" s="50"/>
      <c r="E4" s="50"/>
      <c r="F4" s="50"/>
      <c r="H4" s="50"/>
      <c r="I4" s="30" t="s">
        <v>381</v>
      </c>
      <c r="K4" s="50"/>
      <c r="L4" s="50"/>
      <c r="M4" s="50"/>
      <c r="N4" s="50"/>
      <c r="O4" s="50"/>
    </row>
    <row r="7" spans="2:16" ht="15">
      <c r="B7" s="504" t="s">
        <v>61</v>
      </c>
      <c r="C7" s="506" t="s">
        <v>9</v>
      </c>
      <c r="D7" s="507"/>
      <c r="E7" s="506" t="s">
        <v>139</v>
      </c>
      <c r="F7" s="507"/>
      <c r="G7" s="506" t="s">
        <v>153</v>
      </c>
      <c r="H7" s="507"/>
      <c r="I7" s="506" t="s">
        <v>10</v>
      </c>
      <c r="J7" s="507"/>
      <c r="K7" s="506" t="s">
        <v>162</v>
      </c>
      <c r="L7" s="507"/>
      <c r="M7" s="457" t="s">
        <v>312</v>
      </c>
      <c r="N7" s="508"/>
      <c r="O7" s="502" t="s">
        <v>6</v>
      </c>
      <c r="P7" s="503"/>
    </row>
    <row r="8" spans="2:16" ht="15">
      <c r="B8" s="505"/>
      <c r="C8" s="372" t="s">
        <v>48</v>
      </c>
      <c r="D8" s="372" t="s">
        <v>33</v>
      </c>
      <c r="E8" s="372" t="s">
        <v>48</v>
      </c>
      <c r="F8" s="372" t="s">
        <v>33</v>
      </c>
      <c r="G8" s="372" t="s">
        <v>48</v>
      </c>
      <c r="H8" s="372" t="s">
        <v>33</v>
      </c>
      <c r="I8" s="372" t="s">
        <v>48</v>
      </c>
      <c r="J8" s="372" t="s">
        <v>33</v>
      </c>
      <c r="K8" s="372" t="s">
        <v>48</v>
      </c>
      <c r="L8" s="372" t="s">
        <v>33</v>
      </c>
      <c r="M8" s="372" t="s">
        <v>48</v>
      </c>
      <c r="N8" s="372" t="s">
        <v>33</v>
      </c>
      <c r="O8" s="372" t="s">
        <v>48</v>
      </c>
      <c r="P8" s="373" t="s">
        <v>33</v>
      </c>
    </row>
    <row r="9" spans="2:16">
      <c r="B9" s="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</row>
    <row r="10" spans="2:16" ht="15">
      <c r="B10" s="269" t="s">
        <v>66</v>
      </c>
      <c r="C10" s="270">
        <v>70807</v>
      </c>
      <c r="D10" s="271">
        <f>C10/$O10*100</f>
        <v>18.991460052140887</v>
      </c>
      <c r="E10" s="270">
        <v>131554</v>
      </c>
      <c r="F10" s="271">
        <f>E10/$O10*100</f>
        <v>35.284682809599929</v>
      </c>
      <c r="G10" s="270">
        <v>93591</v>
      </c>
      <c r="H10" s="271">
        <f>G10/$O10*100</f>
        <v>25.102457917153924</v>
      </c>
      <c r="I10" s="270">
        <v>27278</v>
      </c>
      <c r="J10" s="271">
        <f>I10/$O10*100</f>
        <v>7.3163535710070917</v>
      </c>
      <c r="K10" s="270">
        <v>45956</v>
      </c>
      <c r="L10" s="271">
        <f>K10/$O10*100</f>
        <v>12.326062933836861</v>
      </c>
      <c r="M10" s="270">
        <v>3650</v>
      </c>
      <c r="N10" s="271">
        <f>M10/$O10*100</f>
        <v>0.97898271626130529</v>
      </c>
      <c r="O10" s="270">
        <f t="shared" ref="O10:P12" si="0">SUM(C10+E10+G10+I10+K10+M10)</f>
        <v>372836</v>
      </c>
      <c r="P10" s="272">
        <f t="shared" si="0"/>
        <v>99.999999999999986</v>
      </c>
    </row>
    <row r="11" spans="2:16" ht="15">
      <c r="B11" s="273" t="s">
        <v>67</v>
      </c>
      <c r="C11" s="274">
        <v>64591</v>
      </c>
      <c r="D11" s="271">
        <f>C11/$O11*100</f>
        <v>18.048077164883495</v>
      </c>
      <c r="E11" s="274">
        <v>138390</v>
      </c>
      <c r="F11" s="271">
        <f>E11/$O11*100</f>
        <v>38.669062235423304</v>
      </c>
      <c r="G11" s="274">
        <v>94121</v>
      </c>
      <c r="H11" s="271">
        <f>G11/$O11*100</f>
        <v>26.299377170751338</v>
      </c>
      <c r="I11" s="274">
        <v>22562</v>
      </c>
      <c r="J11" s="271">
        <f>I11/$O11*100</f>
        <v>6.304294979085344</v>
      </c>
      <c r="K11" s="274">
        <v>35202</v>
      </c>
      <c r="L11" s="271">
        <f>K11/$O11*100</f>
        <v>9.836175509873339</v>
      </c>
      <c r="M11" s="274">
        <v>3017</v>
      </c>
      <c r="N11" s="271">
        <f>M11/$O11*100</f>
        <v>0.84301293998317894</v>
      </c>
      <c r="O11" s="270">
        <f t="shared" si="0"/>
        <v>357883</v>
      </c>
      <c r="P11" s="272">
        <f t="shared" si="0"/>
        <v>100</v>
      </c>
    </row>
    <row r="12" spans="2:16" ht="15">
      <c r="B12" s="273" t="s">
        <v>68</v>
      </c>
      <c r="C12" s="274">
        <v>65914</v>
      </c>
      <c r="D12" s="271">
        <f>C12/$O12*100</f>
        <v>16.482332142223065</v>
      </c>
      <c r="E12" s="270">
        <v>162995</v>
      </c>
      <c r="F12" s="271">
        <f>E12/$O12*100</f>
        <v>40.758226287611869</v>
      </c>
      <c r="G12" s="270">
        <v>100726</v>
      </c>
      <c r="H12" s="271">
        <f>G12/$O12*100</f>
        <v>25.187356060284017</v>
      </c>
      <c r="I12" s="270">
        <v>19688</v>
      </c>
      <c r="J12" s="271">
        <f>I12/$O12*100</f>
        <v>4.9231446311267373</v>
      </c>
      <c r="K12" s="270">
        <v>47349</v>
      </c>
      <c r="L12" s="271">
        <f>K12/$O12*100</f>
        <v>11.840002800651153</v>
      </c>
      <c r="M12" s="270">
        <v>3235</v>
      </c>
      <c r="N12" s="271">
        <f>M12/$O12*100</f>
        <v>0.80893807810315899</v>
      </c>
      <c r="O12" s="270">
        <f t="shared" si="0"/>
        <v>399907</v>
      </c>
      <c r="P12" s="272">
        <f t="shared" si="0"/>
        <v>99.999999999999986</v>
      </c>
    </row>
    <row r="13" spans="2:16" ht="15">
      <c r="B13" s="273" t="s">
        <v>69</v>
      </c>
      <c r="C13" s="274">
        <v>70577</v>
      </c>
      <c r="D13" s="271">
        <f>C13/$O13*100</f>
        <v>17.763934508752723</v>
      </c>
      <c r="E13" s="270">
        <v>161463</v>
      </c>
      <c r="F13" s="271">
        <f>E13/$O13*100</f>
        <v>40.639559028957599</v>
      </c>
      <c r="G13" s="270">
        <v>79930</v>
      </c>
      <c r="H13" s="271">
        <f>G13/$O13*100</f>
        <v>20.118045330413661</v>
      </c>
      <c r="I13" s="270">
        <v>22668</v>
      </c>
      <c r="J13" s="271">
        <f>I13/$O13*100</f>
        <v>5.705440404726847</v>
      </c>
      <c r="K13" s="270">
        <v>59055</v>
      </c>
      <c r="L13" s="271">
        <f>K13/$O13*100</f>
        <v>14.86389549590365</v>
      </c>
      <c r="M13" s="270">
        <v>3612</v>
      </c>
      <c r="N13" s="271">
        <f>M13/$O13*100</f>
        <v>0.9091252312455167</v>
      </c>
      <c r="O13" s="270">
        <f t="shared" ref="O13" si="1">SUM(C13+E13+G13+I13+K13+M13)</f>
        <v>397305</v>
      </c>
      <c r="P13" s="272">
        <f t="shared" ref="P13" si="2">SUM(D13+F13+H13+J13+L13+N13)</f>
        <v>99.999999999999986</v>
      </c>
    </row>
    <row r="14" spans="2:16" ht="15">
      <c r="B14" s="273" t="s">
        <v>70</v>
      </c>
      <c r="C14" s="274">
        <v>82553</v>
      </c>
      <c r="D14" s="271">
        <f>C14/$O14*100</f>
        <v>18.680149978842756</v>
      </c>
      <c r="E14" s="270">
        <v>167599</v>
      </c>
      <c r="F14" s="271">
        <f>E14/$O14*100</f>
        <v>37.924417723208933</v>
      </c>
      <c r="G14" s="270">
        <v>50596</v>
      </c>
      <c r="H14" s="271">
        <f>G14/$O14*100</f>
        <v>11.448897899888896</v>
      </c>
      <c r="I14" s="270">
        <v>37314</v>
      </c>
      <c r="J14" s="271">
        <f>I14/$O14*100</f>
        <v>8.4434377467873798</v>
      </c>
      <c r="K14" s="270">
        <v>96401</v>
      </c>
      <c r="L14" s="271">
        <f>K14/$O14*100</f>
        <v>21.813685003699689</v>
      </c>
      <c r="M14" s="270">
        <v>7466</v>
      </c>
      <c r="N14" s="271">
        <f>M14/$O14*100</f>
        <v>1.6894116475723475</v>
      </c>
      <c r="O14" s="270">
        <f t="shared" ref="O14" si="3">SUM(C14+E14+G14+I14+K14+M14)</f>
        <v>441929</v>
      </c>
      <c r="P14" s="272">
        <f t="shared" ref="P14" si="4">SUM(D14+F14+H14+J14+L14+N14)</f>
        <v>100</v>
      </c>
    </row>
    <row r="15" spans="2:16" ht="15">
      <c r="B15" s="273" t="s">
        <v>71</v>
      </c>
      <c r="C15" s="274"/>
      <c r="D15" s="271"/>
      <c r="E15" s="270"/>
      <c r="F15" s="271"/>
      <c r="G15" s="270"/>
      <c r="H15" s="271"/>
      <c r="I15" s="270"/>
      <c r="J15" s="271"/>
      <c r="K15" s="270"/>
      <c r="L15" s="271"/>
      <c r="M15" s="270"/>
      <c r="N15" s="271"/>
      <c r="O15" s="270"/>
      <c r="P15" s="272"/>
    </row>
    <row r="16" spans="2:16" ht="15">
      <c r="B16" s="273" t="s">
        <v>72</v>
      </c>
      <c r="C16" s="274"/>
      <c r="D16" s="275"/>
      <c r="E16" s="274"/>
      <c r="F16" s="275"/>
      <c r="G16" s="274"/>
      <c r="H16" s="275"/>
      <c r="I16" s="274"/>
      <c r="J16" s="275"/>
      <c r="K16" s="274"/>
      <c r="L16" s="275"/>
      <c r="M16" s="274"/>
      <c r="N16" s="275"/>
      <c r="O16" s="274"/>
      <c r="P16" s="276"/>
    </row>
    <row r="17" spans="2:16" ht="15">
      <c r="B17" s="273" t="s">
        <v>52</v>
      </c>
      <c r="C17" s="274"/>
      <c r="D17" s="275"/>
      <c r="E17" s="274"/>
      <c r="F17" s="275"/>
      <c r="G17" s="274"/>
      <c r="H17" s="275"/>
      <c r="I17" s="274"/>
      <c r="J17" s="275"/>
      <c r="K17" s="274"/>
      <c r="L17" s="275"/>
      <c r="M17" s="274"/>
      <c r="N17" s="275"/>
      <c r="O17" s="274"/>
      <c r="P17" s="276"/>
    </row>
    <row r="18" spans="2:16" ht="15">
      <c r="B18" s="273" t="s">
        <v>53</v>
      </c>
      <c r="C18" s="274"/>
      <c r="D18" s="275"/>
      <c r="E18" s="274"/>
      <c r="F18" s="275"/>
      <c r="G18" s="274"/>
      <c r="H18" s="275"/>
      <c r="I18" s="274"/>
      <c r="J18" s="275"/>
      <c r="K18" s="274"/>
      <c r="L18" s="275"/>
      <c r="M18" s="274"/>
      <c r="N18" s="275"/>
      <c r="O18" s="274"/>
      <c r="P18" s="276"/>
    </row>
    <row r="19" spans="2:16" ht="15">
      <c r="B19" s="273" t="s">
        <v>44</v>
      </c>
      <c r="C19" s="274"/>
      <c r="D19" s="275"/>
      <c r="E19" s="274"/>
      <c r="F19" s="275"/>
      <c r="G19" s="274"/>
      <c r="H19" s="275"/>
      <c r="I19" s="274"/>
      <c r="J19" s="275"/>
      <c r="K19" s="274"/>
      <c r="L19" s="275"/>
      <c r="M19" s="274"/>
      <c r="N19" s="275"/>
      <c r="O19" s="274"/>
      <c r="P19" s="276"/>
    </row>
    <row r="20" spans="2:16" ht="15">
      <c r="B20" s="273" t="s">
        <v>45</v>
      </c>
      <c r="C20" s="274"/>
      <c r="D20" s="275"/>
      <c r="E20" s="274"/>
      <c r="F20" s="275"/>
      <c r="G20" s="274"/>
      <c r="H20" s="275"/>
      <c r="I20" s="274"/>
      <c r="J20" s="275"/>
      <c r="K20" s="274"/>
      <c r="L20" s="275"/>
      <c r="M20" s="274"/>
      <c r="N20" s="275"/>
      <c r="O20" s="274"/>
      <c r="P20" s="276"/>
    </row>
    <row r="21" spans="2:16" ht="15">
      <c r="B21" s="277" t="s">
        <v>51</v>
      </c>
      <c r="C21" s="278"/>
      <c r="D21" s="279"/>
      <c r="E21" s="278"/>
      <c r="F21" s="279"/>
      <c r="G21" s="278"/>
      <c r="H21" s="279"/>
      <c r="I21" s="278"/>
      <c r="J21" s="279"/>
      <c r="K21" s="278"/>
      <c r="L21" s="279"/>
      <c r="M21" s="280"/>
      <c r="N21" s="279"/>
      <c r="O21" s="278"/>
      <c r="P21" s="281"/>
    </row>
    <row r="22" spans="2:16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>
      <c r="B23" s="455" t="s">
        <v>125</v>
      </c>
      <c r="C23" s="501"/>
      <c r="D23" s="501"/>
      <c r="E23" s="501"/>
      <c r="F23" s="501"/>
      <c r="G23" s="501"/>
      <c r="H23" s="501"/>
      <c r="I23" s="501"/>
      <c r="J23" s="501"/>
      <c r="K23" s="501"/>
      <c r="L23" s="501"/>
      <c r="M23" s="501"/>
      <c r="N23" s="501"/>
      <c r="O23" s="501"/>
      <c r="P23" s="501"/>
    </row>
    <row r="24" spans="2:16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>
      <c r="B25" s="282" t="s">
        <v>126</v>
      </c>
      <c r="C25" s="432">
        <f>SUM(C10:C11)</f>
        <v>135398</v>
      </c>
      <c r="D25" s="271">
        <f>C25/$O25*100</f>
        <v>18.529421022308163</v>
      </c>
      <c r="E25" s="432">
        <f>SUM(E10:E11)</f>
        <v>269944</v>
      </c>
      <c r="F25" s="271">
        <f>E25/$O25*100</f>
        <v>36.942244556388978</v>
      </c>
      <c r="G25" s="432">
        <f>SUM(G10:G11)</f>
        <v>187712</v>
      </c>
      <c r="H25" s="271">
        <f>G25/$O25*100</f>
        <v>25.688671021281777</v>
      </c>
      <c r="I25" s="432">
        <f>SUM(I10:I11)</f>
        <v>49840</v>
      </c>
      <c r="J25" s="271">
        <f>I25/$O25*100</f>
        <v>6.82067935827589</v>
      </c>
      <c r="K25" s="432">
        <f>SUM(K10:K11)</f>
        <v>81158</v>
      </c>
      <c r="L25" s="271">
        <f>K25/$O25*100</f>
        <v>11.106595011214981</v>
      </c>
      <c r="M25" s="432">
        <f>SUM(M10:M11)</f>
        <v>6667</v>
      </c>
      <c r="N25" s="271">
        <f>M25/$O25*100</f>
        <v>0.91238903053020382</v>
      </c>
      <c r="O25" s="270">
        <f t="shared" ref="O25:P27" si="5">SUM(C25+E25+G25+I25+K25+M25)</f>
        <v>730719</v>
      </c>
      <c r="P25" s="272">
        <f t="shared" si="5"/>
        <v>100</v>
      </c>
    </row>
    <row r="26" spans="2:16" ht="15">
      <c r="B26" s="282" t="s">
        <v>127</v>
      </c>
      <c r="C26" s="432">
        <f>SUM(C10:C12)</f>
        <v>201312</v>
      </c>
      <c r="D26" s="271">
        <f>C26/$O26*100</f>
        <v>17.80535738608523</v>
      </c>
      <c r="E26" s="432">
        <f>SUM(E10:E12)</f>
        <v>432939</v>
      </c>
      <c r="F26" s="271">
        <f>E26/$O26*100</f>
        <v>38.291972765529891</v>
      </c>
      <c r="G26" s="432">
        <f>SUM(G10:G12)</f>
        <v>288438</v>
      </c>
      <c r="H26" s="271">
        <f>G26/$O26*100</f>
        <v>25.511353887138625</v>
      </c>
      <c r="I26" s="432">
        <f>SUM(I10:I12)</f>
        <v>69528</v>
      </c>
      <c r="J26" s="271">
        <f>I26/$O26*100</f>
        <v>6.1495136322709723</v>
      </c>
      <c r="K26" s="432">
        <f>SUM(K10:K12)</f>
        <v>128507</v>
      </c>
      <c r="L26" s="271">
        <f>K26/$O26*100</f>
        <v>11.366004319730839</v>
      </c>
      <c r="M26" s="432">
        <f>SUM(M10:M12)</f>
        <v>9902</v>
      </c>
      <c r="N26" s="271">
        <f>M26/$O26*100</f>
        <v>0.87579800924443629</v>
      </c>
      <c r="O26" s="270">
        <f t="shared" si="5"/>
        <v>1130626</v>
      </c>
      <c r="P26" s="272">
        <f t="shared" si="5"/>
        <v>99.999999999999986</v>
      </c>
    </row>
    <row r="27" spans="2:16" ht="15">
      <c r="B27" s="282" t="s">
        <v>128</v>
      </c>
      <c r="C27" s="432">
        <f>SUM(C10:C13)</f>
        <v>271889</v>
      </c>
      <c r="D27" s="271">
        <f>C27/$O27*100</f>
        <v>17.794586273856609</v>
      </c>
      <c r="E27" s="432">
        <f>SUM(E10:E13)</f>
        <v>594402</v>
      </c>
      <c r="F27" s="271">
        <f>E27/$O27*100</f>
        <v>38.902411169090747</v>
      </c>
      <c r="G27" s="432">
        <f>SUM(G10:G13)</f>
        <v>368368</v>
      </c>
      <c r="H27" s="271">
        <f>G27/$O27*100</f>
        <v>24.108942092280344</v>
      </c>
      <c r="I27" s="432">
        <f>SUM(I10:I13)</f>
        <v>92196</v>
      </c>
      <c r="J27" s="271">
        <f>I27/$O27*100</f>
        <v>6.0340421131582511</v>
      </c>
      <c r="K27" s="432">
        <f>SUM(K10:K13)</f>
        <v>187562</v>
      </c>
      <c r="L27" s="271">
        <f>K27/$O27*100</f>
        <v>12.275554328042301</v>
      </c>
      <c r="M27" s="432">
        <f>SUM(M10:M13)</f>
        <v>13514</v>
      </c>
      <c r="N27" s="271">
        <f>M27/$O27*100</f>
        <v>0.88446402357174503</v>
      </c>
      <c r="O27" s="270">
        <f t="shared" si="5"/>
        <v>1527931</v>
      </c>
      <c r="P27" s="272">
        <f t="shared" si="5"/>
        <v>100.00000000000001</v>
      </c>
    </row>
    <row r="28" spans="2:16" ht="15">
      <c r="B28" s="282" t="s">
        <v>129</v>
      </c>
      <c r="C28" s="432">
        <f>SUM(C10:C14)</f>
        <v>354442</v>
      </c>
      <c r="D28" s="271">
        <f>C28/$O28*100</f>
        <v>17.993258404150549</v>
      </c>
      <c r="E28" s="432">
        <f>SUM(E10:E14)</f>
        <v>762001</v>
      </c>
      <c r="F28" s="271">
        <f>E28/$O28*100</f>
        <v>38.683002852994633</v>
      </c>
      <c r="G28" s="432">
        <f>SUM(G10:G14)</f>
        <v>418964</v>
      </c>
      <c r="H28" s="271">
        <f>G28/$O28*100</f>
        <v>21.268719604438893</v>
      </c>
      <c r="I28" s="432">
        <f>SUM(I10:I14)</f>
        <v>129510</v>
      </c>
      <c r="J28" s="271">
        <f>I28/$O28*100</f>
        <v>6.5745789040845546</v>
      </c>
      <c r="K28" s="432">
        <f>SUM(K10:K14)</f>
        <v>283963</v>
      </c>
      <c r="L28" s="271">
        <f>K28/$O28*100</f>
        <v>14.415389926187647</v>
      </c>
      <c r="M28" s="432">
        <f>SUM(M10:M14)</f>
        <v>20980</v>
      </c>
      <c r="N28" s="271">
        <f>M28/$O28*100</f>
        <v>1.0650503081437259</v>
      </c>
      <c r="O28" s="270">
        <f>SUM(C28+E28+G28+I28+K28+M28)</f>
        <v>1969860</v>
      </c>
      <c r="P28" s="272">
        <f t="shared" ref="P28" si="6">SUM(D28+F28+H28+J28+L28+N28)</f>
        <v>100</v>
      </c>
    </row>
    <row r="29" spans="2:16" ht="15">
      <c r="B29" s="282" t="s">
        <v>130</v>
      </c>
      <c r="C29" s="162"/>
      <c r="D29" s="163"/>
      <c r="E29" s="162"/>
      <c r="F29" s="163"/>
      <c r="G29" s="162"/>
      <c r="H29" s="163"/>
      <c r="I29" s="162"/>
      <c r="J29" s="163"/>
      <c r="K29" s="162"/>
      <c r="L29" s="163"/>
      <c r="M29" s="162"/>
      <c r="N29" s="163"/>
      <c r="O29" s="162"/>
      <c r="P29" s="153"/>
    </row>
    <row r="30" spans="2:16" ht="15">
      <c r="B30" s="282" t="s">
        <v>131</v>
      </c>
      <c r="C30" s="162"/>
      <c r="D30" s="163"/>
      <c r="E30" s="162"/>
      <c r="F30" s="163"/>
      <c r="G30" s="162"/>
      <c r="H30" s="163"/>
      <c r="I30" s="162"/>
      <c r="J30" s="163"/>
      <c r="K30" s="162"/>
      <c r="L30" s="163"/>
      <c r="M30" s="162"/>
      <c r="N30" s="163"/>
      <c r="O30" s="162"/>
      <c r="P30" s="153"/>
    </row>
    <row r="31" spans="2:16" ht="15">
      <c r="B31" s="282" t="s">
        <v>132</v>
      </c>
      <c r="C31" s="162"/>
      <c r="D31" s="163"/>
      <c r="E31" s="162"/>
      <c r="F31" s="163"/>
      <c r="G31" s="162"/>
      <c r="H31" s="163"/>
      <c r="I31" s="162"/>
      <c r="J31" s="163"/>
      <c r="K31" s="162"/>
      <c r="L31" s="163"/>
      <c r="M31" s="162"/>
      <c r="N31" s="163"/>
      <c r="O31" s="162"/>
      <c r="P31" s="153"/>
    </row>
    <row r="32" spans="2:16" ht="15">
      <c r="B32" s="282" t="s">
        <v>137</v>
      </c>
      <c r="C32" s="162"/>
      <c r="D32" s="163"/>
      <c r="E32" s="162"/>
      <c r="F32" s="163"/>
      <c r="G32" s="162"/>
      <c r="H32" s="163"/>
      <c r="I32" s="162"/>
      <c r="J32" s="163"/>
      <c r="K32" s="162"/>
      <c r="L32" s="163"/>
      <c r="M32" s="162"/>
      <c r="N32" s="163"/>
      <c r="O32" s="162"/>
      <c r="P32" s="153"/>
    </row>
    <row r="33" spans="2:16" ht="15">
      <c r="B33" s="282" t="s">
        <v>134</v>
      </c>
      <c r="C33" s="162"/>
      <c r="D33" s="163"/>
      <c r="E33" s="162"/>
      <c r="F33" s="163"/>
      <c r="G33" s="162"/>
      <c r="H33" s="163"/>
      <c r="I33" s="162"/>
      <c r="J33" s="163"/>
      <c r="K33" s="162"/>
      <c r="L33" s="163"/>
      <c r="M33" s="162"/>
      <c r="N33" s="163"/>
      <c r="O33" s="162"/>
      <c r="P33" s="153"/>
    </row>
    <row r="34" spans="2:16" ht="15">
      <c r="B34" s="282" t="s">
        <v>135</v>
      </c>
      <c r="C34" s="162"/>
      <c r="D34" s="163"/>
      <c r="E34" s="162"/>
      <c r="F34" s="163"/>
      <c r="G34" s="162"/>
      <c r="H34" s="163"/>
      <c r="I34" s="162"/>
      <c r="J34" s="163"/>
      <c r="K34" s="162"/>
      <c r="L34" s="163"/>
      <c r="M34" s="162"/>
      <c r="N34" s="163"/>
      <c r="O34" s="162"/>
      <c r="P34" s="153"/>
    </row>
    <row r="35" spans="2:16" ht="15">
      <c r="B35" s="282" t="s">
        <v>136</v>
      </c>
      <c r="C35" s="162"/>
      <c r="D35" s="163"/>
      <c r="E35" s="162"/>
      <c r="F35" s="163"/>
      <c r="G35" s="162"/>
      <c r="H35" s="163"/>
      <c r="I35" s="162"/>
      <c r="J35" s="163"/>
      <c r="K35" s="162"/>
      <c r="L35" s="163"/>
      <c r="M35" s="162"/>
      <c r="N35" s="163"/>
      <c r="O35" s="162"/>
      <c r="P35" s="153"/>
    </row>
    <row r="36" spans="2:16">
      <c r="B36" s="161" t="s">
        <v>136</v>
      </c>
      <c r="C36" s="162"/>
      <c r="D36" s="163"/>
      <c r="E36" s="162"/>
      <c r="F36" s="163"/>
      <c r="G36" s="162"/>
      <c r="H36" s="163"/>
      <c r="I36" s="162"/>
      <c r="J36" s="163"/>
      <c r="K36" s="162"/>
      <c r="L36" s="163"/>
      <c r="M36" s="162"/>
      <c r="N36" s="163"/>
      <c r="O36" s="162"/>
      <c r="P36" s="153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rintOptions horizontalCentered="1" verticalCentered="1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workbookViewId="0">
      <selection activeCell="H5" sqref="H5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140</v>
      </c>
      <c r="I2" s="52"/>
      <c r="J2" s="52"/>
      <c r="K2" s="52"/>
      <c r="L2" s="52"/>
      <c r="M2" s="52"/>
      <c r="N2" s="52"/>
      <c r="O2" s="52"/>
      <c r="P2" s="52"/>
    </row>
    <row r="3" spans="8:16" ht="23.25">
      <c r="H3" s="4" t="s">
        <v>138</v>
      </c>
      <c r="I3" s="52"/>
      <c r="J3" s="52"/>
      <c r="K3" s="52"/>
      <c r="L3" s="52"/>
      <c r="M3" s="52"/>
      <c r="N3" s="52"/>
      <c r="O3" s="52"/>
      <c r="P3" s="52"/>
    </row>
    <row r="4" spans="8:16" ht="23.25">
      <c r="H4" s="4" t="s">
        <v>382</v>
      </c>
      <c r="I4" s="52"/>
      <c r="J4" s="52"/>
      <c r="K4" s="52"/>
      <c r="L4" s="52"/>
      <c r="M4" s="52"/>
      <c r="N4" s="52"/>
      <c r="O4" s="52"/>
      <c r="P4" s="52"/>
    </row>
  </sheetData>
  <phoneticPr fontId="0" type="noConversion"/>
  <pageMargins left="1.2204724409448819" right="0" top="0.55118110236220474" bottom="0.27559055118110237" header="0" footer="0.35433070866141736"/>
  <pageSetup scale="86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topLeftCell="A10" workbookViewId="0">
      <selection activeCell="B7" sqref="B7:B8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65" t="s">
        <v>274</v>
      </c>
    </row>
    <row r="3" spans="1:14" ht="21">
      <c r="I3" s="165" t="s">
        <v>275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65" t="s">
        <v>412</v>
      </c>
    </row>
    <row r="6" spans="1:14">
      <c r="B6" s="5"/>
      <c r="C6" s="5"/>
      <c r="D6" s="5"/>
      <c r="E6" s="5"/>
      <c r="F6" s="5"/>
    </row>
    <row r="7" spans="1:14" ht="15">
      <c r="A7" s="5"/>
      <c r="B7" s="454" t="s">
        <v>32</v>
      </c>
      <c r="C7" s="461" t="s">
        <v>408</v>
      </c>
      <c r="D7" s="461"/>
      <c r="E7" s="461" t="s">
        <v>409</v>
      </c>
      <c r="F7" s="461"/>
      <c r="G7" s="5"/>
    </row>
    <row r="8" spans="1:14" ht="15">
      <c r="B8" s="509"/>
      <c r="C8" s="312" t="s">
        <v>55</v>
      </c>
      <c r="D8" s="312" t="s">
        <v>33</v>
      </c>
      <c r="E8" s="312" t="s">
        <v>55</v>
      </c>
      <c r="F8" s="312" t="s">
        <v>33</v>
      </c>
      <c r="G8" s="5"/>
    </row>
    <row r="9" spans="1:14">
      <c r="B9" s="164" t="s">
        <v>19</v>
      </c>
      <c r="C9" s="159">
        <f>SUM('COMPARATIVO PAISES MAYO'!C30)</f>
        <v>11750</v>
      </c>
      <c r="D9" s="160">
        <f t="shared" ref="D9:D35" si="0">C9/$C$36</f>
        <v>0.14121747491136349</v>
      </c>
      <c r="E9" s="159">
        <f>SUM('COMPARATIVO PAISES MAYO'!E30)</f>
        <v>16046</v>
      </c>
      <c r="F9" s="160">
        <f t="shared" ref="F9:F35" si="1">E9/$E$36</f>
        <v>0.19437210034765545</v>
      </c>
      <c r="G9" s="5"/>
    </row>
    <row r="10" spans="1:14">
      <c r="B10" s="164" t="s">
        <v>20</v>
      </c>
      <c r="C10" s="159">
        <f>SUM('COMPARATIVO PAISES MAYO'!C31)</f>
        <v>194</v>
      </c>
      <c r="D10" s="160">
        <f t="shared" si="0"/>
        <v>2.3315906496003845E-3</v>
      </c>
      <c r="E10" s="159">
        <f>SUM('COMPARATIVO PAISES MAYO'!E31)</f>
        <v>247</v>
      </c>
      <c r="F10" s="160">
        <f t="shared" si="1"/>
        <v>2.9920172495245478E-3</v>
      </c>
    </row>
    <row r="11" spans="1:14">
      <c r="B11" s="164" t="s">
        <v>147</v>
      </c>
      <c r="C11" s="159">
        <f>SUM('COMPARATIVO PAISES MAYO'!C32)</f>
        <v>1589</v>
      </c>
      <c r="D11" s="160">
        <f t="shared" si="0"/>
        <v>1.9097410011417584E-2</v>
      </c>
      <c r="E11" s="159">
        <f>SUM('COMPARATIVO PAISES MAYO'!E32)</f>
        <v>1317</v>
      </c>
      <c r="F11" s="160">
        <f t="shared" si="1"/>
        <v>1.5953387520744249E-2</v>
      </c>
    </row>
    <row r="12" spans="1:14">
      <c r="B12" s="164" t="s">
        <v>80</v>
      </c>
      <c r="C12" s="159">
        <f>SUM('COMPARATIVO PAISES MAYO'!C33)</f>
        <v>12</v>
      </c>
      <c r="D12" s="160">
        <f t="shared" si="0"/>
        <v>1.4422210203713718E-4</v>
      </c>
      <c r="E12" s="159">
        <f>SUM('COMPARATIVO PAISES MAYO'!E33)</f>
        <v>9</v>
      </c>
      <c r="F12" s="160">
        <f t="shared" si="1"/>
        <v>1.0902087144016571E-4</v>
      </c>
    </row>
    <row r="13" spans="1:14">
      <c r="B13" s="164" t="s">
        <v>21</v>
      </c>
      <c r="C13" s="159">
        <f>SUM('COMPARATIVO PAISES MAYO'!C34)</f>
        <v>46</v>
      </c>
      <c r="D13" s="160">
        <f t="shared" si="0"/>
        <v>5.5285139114235921E-4</v>
      </c>
      <c r="E13" s="159">
        <f>SUM('COMPARATIVO PAISES MAYO'!E34)</f>
        <v>12</v>
      </c>
      <c r="F13" s="160">
        <f t="shared" si="1"/>
        <v>1.4536116192022096E-4</v>
      </c>
    </row>
    <row r="14" spans="1:14">
      <c r="B14" s="164" t="s">
        <v>22</v>
      </c>
      <c r="C14" s="159">
        <f>SUM('COMPARATIVO PAISES MAYO'!C35)</f>
        <v>13061</v>
      </c>
      <c r="D14" s="160">
        <f t="shared" si="0"/>
        <v>0.15697373955892074</v>
      </c>
      <c r="E14" s="159">
        <f>SUM('COMPARATIVO PAISES MAYO'!E35)</f>
        <v>13234</v>
      </c>
      <c r="F14" s="160">
        <f t="shared" si="1"/>
        <v>0.16030913473768366</v>
      </c>
    </row>
    <row r="15" spans="1:14">
      <c r="B15" s="164" t="s">
        <v>23</v>
      </c>
      <c r="C15" s="159">
        <f>SUM('COMPARATIVO PAISES MAYO'!C36)</f>
        <v>32</v>
      </c>
      <c r="D15" s="160">
        <f t="shared" si="0"/>
        <v>3.8459227209903249E-4</v>
      </c>
      <c r="E15" s="159">
        <f>SUM('COMPARATIVO PAISES MAYO'!E36)</f>
        <v>7</v>
      </c>
      <c r="F15" s="160">
        <f t="shared" si="1"/>
        <v>8.4794011120128881E-5</v>
      </c>
    </row>
    <row r="16" spans="1:14">
      <c r="B16" s="164" t="s">
        <v>24</v>
      </c>
      <c r="C16" s="159">
        <f>SUM('COMPARATIVO PAISES MAYO'!C37)</f>
        <v>6083</v>
      </c>
      <c r="D16" s="160">
        <f t="shared" si="0"/>
        <v>7.3108587224325464E-2</v>
      </c>
      <c r="E16" s="159">
        <f>SUM('COMPARATIVO PAISES MAYO'!E37)</f>
        <v>6951</v>
      </c>
      <c r="F16" s="160">
        <f t="shared" si="1"/>
        <v>8.4200453042287987E-2</v>
      </c>
    </row>
    <row r="17" spans="2:6">
      <c r="B17" s="164" t="s">
        <v>25</v>
      </c>
      <c r="C17" s="159">
        <f>SUM('COMPARATIVO PAISES MAYO'!C38)</f>
        <v>34196</v>
      </c>
      <c r="D17" s="160">
        <f t="shared" si="0"/>
        <v>0.41098491677182863</v>
      </c>
      <c r="E17" s="159">
        <f>SUM('COMPARATIVO PAISES MAYO'!E38)</f>
        <v>31254</v>
      </c>
      <c r="F17" s="160">
        <f t="shared" si="1"/>
        <v>0.37859314622121548</v>
      </c>
    </row>
    <row r="18" spans="2:6">
      <c r="B18" s="164" t="s">
        <v>56</v>
      </c>
      <c r="C18" s="159">
        <f>SUM('COMPARATIVO PAISES MAYO'!C39)</f>
        <v>27</v>
      </c>
      <c r="D18" s="160">
        <f t="shared" si="0"/>
        <v>3.2449972958355867E-4</v>
      </c>
      <c r="E18" s="159">
        <f>SUM('COMPARATIVO PAISES MAYO'!E39)</f>
        <v>54</v>
      </c>
      <c r="F18" s="160">
        <f t="shared" si="1"/>
        <v>6.5412522864099424E-4</v>
      </c>
    </row>
    <row r="19" spans="2:6">
      <c r="B19" s="164" t="s">
        <v>26</v>
      </c>
      <c r="C19" s="159">
        <f>SUM('COMPARATIVO PAISES MAYO'!C40)</f>
        <v>3720</v>
      </c>
      <c r="D19" s="160">
        <f t="shared" si="0"/>
        <v>4.4708851631512531E-2</v>
      </c>
      <c r="E19" s="159">
        <f>SUM('COMPARATIVO PAISES MAYO'!E40)</f>
        <v>3880</v>
      </c>
      <c r="F19" s="160">
        <f t="shared" si="1"/>
        <v>4.7000109020871442E-2</v>
      </c>
    </row>
    <row r="20" spans="2:6">
      <c r="B20" s="164" t="s">
        <v>90</v>
      </c>
      <c r="C20" s="159">
        <f>SUM('COMPARATIVO PAISES MAYO'!C41)</f>
        <v>32</v>
      </c>
      <c r="D20" s="160">
        <f t="shared" si="0"/>
        <v>3.8459227209903249E-4</v>
      </c>
      <c r="E20" s="159">
        <f>SUM('COMPARATIVO PAISES MAYO'!E41)</f>
        <v>25</v>
      </c>
      <c r="F20" s="160">
        <f t="shared" si="1"/>
        <v>3.0283575400046032E-4</v>
      </c>
    </row>
    <row r="21" spans="2:6">
      <c r="B21" s="164" t="s">
        <v>43</v>
      </c>
      <c r="C21" s="159">
        <f>SUM('COMPARATIVO PAISES MAYO'!C42)</f>
        <v>174</v>
      </c>
      <c r="D21" s="160">
        <f t="shared" si="0"/>
        <v>2.0912204795384892E-3</v>
      </c>
      <c r="E21" s="159">
        <f>SUM('COMPARATIVO PAISES MAYO'!E42)</f>
        <v>197</v>
      </c>
      <c r="F21" s="160">
        <f t="shared" si="1"/>
        <v>2.3863457415236274E-3</v>
      </c>
    </row>
    <row r="22" spans="2:6">
      <c r="B22" s="164" t="s">
        <v>95</v>
      </c>
      <c r="C22" s="159">
        <f>SUM('COMPARATIVO PAISES MAYO'!C43)</f>
        <v>15</v>
      </c>
      <c r="D22" s="160">
        <f t="shared" si="0"/>
        <v>1.8027762754642149E-4</v>
      </c>
      <c r="E22" s="159">
        <f>SUM('COMPARATIVO PAISES MAYO'!E43)</f>
        <v>3</v>
      </c>
      <c r="F22" s="160">
        <f t="shared" si="1"/>
        <v>3.6340290480055239E-5</v>
      </c>
    </row>
    <row r="23" spans="2:6">
      <c r="B23" s="164" t="s">
        <v>27</v>
      </c>
      <c r="C23" s="159">
        <f>SUM('COMPARATIVO PAISES MAYO'!C44)</f>
        <v>7340</v>
      </c>
      <c r="D23" s="160">
        <f t="shared" si="0"/>
        <v>8.8215852412715581E-2</v>
      </c>
      <c r="E23" s="159">
        <f>SUM('COMPARATIVO PAISES MAYO'!E44)</f>
        <v>6283</v>
      </c>
      <c r="F23" s="160">
        <f t="shared" si="1"/>
        <v>7.6108681695395683E-2</v>
      </c>
    </row>
    <row r="24" spans="2:6">
      <c r="B24" s="164" t="s">
        <v>57</v>
      </c>
      <c r="C24" s="159">
        <f>SUM('COMPARATIVO PAISES MAYO'!C45)</f>
        <v>13</v>
      </c>
      <c r="D24" s="160">
        <f t="shared" si="0"/>
        <v>1.5624061054023196E-4</v>
      </c>
      <c r="E24" s="159">
        <f>SUM('COMPARATIVO PAISES MAYO'!E45)</f>
        <v>4</v>
      </c>
      <c r="F24" s="160">
        <f t="shared" si="1"/>
        <v>4.8453720640073648E-5</v>
      </c>
    </row>
    <row r="25" spans="2:6">
      <c r="B25" s="164" t="s">
        <v>96</v>
      </c>
      <c r="C25" s="159">
        <f>SUM('COMPARATIVO PAISES MAYO'!C46)</f>
        <v>29</v>
      </c>
      <c r="D25" s="160">
        <f t="shared" si="0"/>
        <v>3.4853674658974823E-4</v>
      </c>
      <c r="E25" s="159">
        <f>SUM('COMPARATIVO PAISES MAYO'!E46)</f>
        <v>0</v>
      </c>
      <c r="F25" s="160">
        <f t="shared" si="1"/>
        <v>0</v>
      </c>
    </row>
    <row r="26" spans="2:6">
      <c r="B26" s="164" t="s">
        <v>28</v>
      </c>
      <c r="C26" s="159">
        <f>SUM('COMPARATIVO PAISES MAYO'!C47)</f>
        <v>568</v>
      </c>
      <c r="D26" s="160">
        <f t="shared" si="0"/>
        <v>6.8265128297578274E-3</v>
      </c>
      <c r="E26" s="159">
        <f>SUM('COMPARATIVO PAISES MAYO'!E47)</f>
        <v>505</v>
      </c>
      <c r="F26" s="160">
        <f t="shared" si="1"/>
        <v>6.1172822308092987E-3</v>
      </c>
    </row>
    <row r="27" spans="2:6">
      <c r="B27" s="164" t="s">
        <v>47</v>
      </c>
      <c r="C27" s="159">
        <f>SUM('COMPARATIVO PAISES MAYO'!C48)</f>
        <v>126</v>
      </c>
      <c r="D27" s="160">
        <f t="shared" si="0"/>
        <v>1.5143320713899406E-3</v>
      </c>
      <c r="E27" s="159">
        <f>SUM('COMPARATIVO PAISES MAYO'!E48)</f>
        <v>161</v>
      </c>
      <c r="F27" s="160">
        <f t="shared" si="1"/>
        <v>1.9502622557629643E-3</v>
      </c>
    </row>
    <row r="28" spans="2:6">
      <c r="B28" s="164" t="s">
        <v>29</v>
      </c>
      <c r="C28" s="159">
        <f>SUM('COMPARATIVO PAISES MAYO'!C49)</f>
        <v>256</v>
      </c>
      <c r="D28" s="160">
        <f t="shared" si="0"/>
        <v>3.07673817679226E-3</v>
      </c>
      <c r="E28" s="159">
        <f>SUM('COMPARATIVO PAISES MAYO'!E49)</f>
        <v>391</v>
      </c>
      <c r="F28" s="160">
        <f t="shared" si="1"/>
        <v>4.7363511925671989E-3</v>
      </c>
    </row>
    <row r="29" spans="2:6">
      <c r="B29" s="164" t="s">
        <v>46</v>
      </c>
      <c r="C29" s="159">
        <f>SUM('COMPARATIVO PAISES MAYO'!C50)</f>
        <v>69</v>
      </c>
      <c r="D29" s="160">
        <f t="shared" si="0"/>
        <v>8.2927708671353881E-4</v>
      </c>
      <c r="E29" s="159">
        <f>SUM('COMPARATIVO PAISES MAYO'!E50)</f>
        <v>122</v>
      </c>
      <c r="F29" s="160">
        <f t="shared" si="1"/>
        <v>1.4778384795222463E-3</v>
      </c>
    </row>
    <row r="30" spans="2:6">
      <c r="B30" s="164" t="s">
        <v>104</v>
      </c>
      <c r="C30" s="159">
        <f>SUM('COMPARATIVO PAISES MAYO'!C51)</f>
        <v>32</v>
      </c>
      <c r="D30" s="160">
        <f t="shared" si="0"/>
        <v>3.8459227209903249E-4</v>
      </c>
      <c r="E30" s="159">
        <f>SUM('COMPARATIVO PAISES MAYO'!E51)</f>
        <v>32</v>
      </c>
      <c r="F30" s="160">
        <f t="shared" si="1"/>
        <v>3.8762976512058918E-4</v>
      </c>
    </row>
    <row r="31" spans="2:6">
      <c r="B31" s="164" t="s">
        <v>107</v>
      </c>
      <c r="C31" s="159">
        <f>SUM('COMPARATIVO PAISES MAYO'!C52)</f>
        <v>2515</v>
      </c>
      <c r="D31" s="160">
        <f t="shared" si="0"/>
        <v>3.0226548885283335E-2</v>
      </c>
      <c r="E31" s="159">
        <f>SUM('COMPARATIVO PAISES MAYO'!E52)</f>
        <v>459</v>
      </c>
      <c r="F31" s="160">
        <f t="shared" si="1"/>
        <v>5.5600644434484515E-3</v>
      </c>
    </row>
    <row r="32" spans="2:6">
      <c r="B32" s="164" t="s">
        <v>110</v>
      </c>
      <c r="C32" s="159">
        <f>SUM('COMPARATIVO PAISES MAYO'!C53)</f>
        <v>27</v>
      </c>
      <c r="D32" s="160">
        <f t="shared" si="0"/>
        <v>3.2449972958355867E-4</v>
      </c>
      <c r="E32" s="159">
        <f>SUM('COMPARATIVO PAISES MAYO'!E53)</f>
        <v>13</v>
      </c>
      <c r="F32" s="160">
        <f t="shared" si="1"/>
        <v>1.5747459208023936E-4</v>
      </c>
    </row>
    <row r="33" spans="2:7">
      <c r="B33" s="164" t="s">
        <v>30</v>
      </c>
      <c r="C33" s="159">
        <f>SUM('COMPARATIVO PAISES MAYO'!C54)</f>
        <v>153</v>
      </c>
      <c r="D33" s="160">
        <f t="shared" si="0"/>
        <v>1.8388318009734991E-3</v>
      </c>
      <c r="E33" s="159">
        <f>SUM('COMPARATIVO PAISES MAYO'!E54)</f>
        <v>156</v>
      </c>
      <c r="F33" s="160">
        <f t="shared" si="1"/>
        <v>1.8896951049628724E-3</v>
      </c>
    </row>
    <row r="34" spans="2:7">
      <c r="B34" s="164" t="s">
        <v>31</v>
      </c>
      <c r="C34" s="159">
        <f>SUM('COMPARATIVO PAISES MAYO'!C55)</f>
        <v>533</v>
      </c>
      <c r="D34" s="160">
        <f t="shared" si="0"/>
        <v>6.4058650321495107E-3</v>
      </c>
      <c r="E34" s="159">
        <f>SUM('COMPARATIVO PAISES MAYO'!E55)</f>
        <v>732</v>
      </c>
      <c r="F34" s="160">
        <f t="shared" si="1"/>
        <v>8.8670308771334784E-3</v>
      </c>
    </row>
    <row r="35" spans="2:7">
      <c r="B35" s="164" t="s">
        <v>86</v>
      </c>
      <c r="C35" s="159">
        <f>SUM('COMPARATIVO PAISES MAYO'!C56)</f>
        <v>613</v>
      </c>
      <c r="D35" s="160">
        <f t="shared" si="0"/>
        <v>7.3673457123970918E-3</v>
      </c>
      <c r="E35" s="159">
        <f>SUM('COMPARATIVO PAISES MAYO'!E56)</f>
        <v>459</v>
      </c>
      <c r="F35" s="160">
        <f t="shared" si="1"/>
        <v>5.5600644434484515E-3</v>
      </c>
      <c r="G35" s="5"/>
    </row>
    <row r="36" spans="2:7">
      <c r="B36" s="374" t="s">
        <v>34</v>
      </c>
      <c r="C36" s="375">
        <f>SUM(C9:C35)</f>
        <v>83205</v>
      </c>
      <c r="D36" s="376">
        <f>SUM(D9:D35)</f>
        <v>1.0000000000000002</v>
      </c>
      <c r="E36" s="375">
        <f>SUM(E9:E35)</f>
        <v>82553</v>
      </c>
      <c r="F36" s="376">
        <f>SUM(F9:F35)</f>
        <v>1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37"/>
  <sheetViews>
    <sheetView topLeftCell="A19" workbookViewId="0">
      <selection activeCell="B7" sqref="B7:B8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47" t="s">
        <v>274</v>
      </c>
    </row>
    <row r="3" spans="1:14" ht="18.75">
      <c r="I3" s="247" t="s">
        <v>275</v>
      </c>
      <c r="J3" s="30"/>
      <c r="K3" s="30"/>
      <c r="L3" s="30"/>
      <c r="M3" s="30"/>
      <c r="N3" s="30"/>
    </row>
    <row r="4" spans="1:14" ht="21">
      <c r="F4" s="129"/>
      <c r="G4" s="129"/>
      <c r="H4" s="129"/>
      <c r="I4" s="165" t="s">
        <v>413</v>
      </c>
    </row>
    <row r="6" spans="1:14">
      <c r="B6" s="5"/>
      <c r="C6" s="5"/>
      <c r="D6" s="5"/>
      <c r="E6" s="5"/>
      <c r="F6" s="5"/>
    </row>
    <row r="7" spans="1:14">
      <c r="A7" s="5"/>
      <c r="B7" s="510" t="s">
        <v>32</v>
      </c>
      <c r="C7" s="510" t="s">
        <v>414</v>
      </c>
      <c r="D7" s="510"/>
      <c r="E7" s="510" t="s">
        <v>415</v>
      </c>
      <c r="F7" s="510"/>
      <c r="G7" s="5"/>
    </row>
    <row r="8" spans="1:14">
      <c r="B8" s="511"/>
      <c r="C8" s="377" t="s">
        <v>55</v>
      </c>
      <c r="D8" s="377" t="s">
        <v>33</v>
      </c>
      <c r="E8" s="377" t="s">
        <v>55</v>
      </c>
      <c r="F8" s="377" t="s">
        <v>33</v>
      </c>
      <c r="G8" s="5"/>
    </row>
    <row r="9" spans="1:14">
      <c r="B9" s="164" t="s">
        <v>19</v>
      </c>
      <c r="C9" s="159">
        <f>SUM('COMPARATIVO PAÍSES ENE-MAY'!C30)</f>
        <v>63408</v>
      </c>
      <c r="D9" s="160">
        <f t="shared" ref="D9:D35" si="0">C9/$C$36</f>
        <v>0.16233029791787737</v>
      </c>
      <c r="E9" s="159">
        <f>SUM('COMPARATIVO PAÍSES ENE-MAY'!E30)</f>
        <v>65029</v>
      </c>
      <c r="F9" s="160">
        <f t="shared" ref="F9:F35" si="1">E9/$E$36</f>
        <v>0.18346866342024928</v>
      </c>
      <c r="G9" s="5"/>
    </row>
    <row r="10" spans="1:14">
      <c r="B10" s="164" t="s">
        <v>20</v>
      </c>
      <c r="C10" s="159">
        <f>SUM('COMPARATIVO PAÍSES ENE-MAY'!C31)</f>
        <v>1716</v>
      </c>
      <c r="D10" s="160">
        <f t="shared" si="0"/>
        <v>4.3931174493293838E-3</v>
      </c>
      <c r="E10" s="159">
        <f>SUM('COMPARATIVO PAÍSES ENE-MAY'!E31)</f>
        <v>1587</v>
      </c>
      <c r="F10" s="160">
        <f t="shared" si="1"/>
        <v>4.477460346121509E-3</v>
      </c>
    </row>
    <row r="11" spans="1:14">
      <c r="B11" s="164" t="s">
        <v>147</v>
      </c>
      <c r="C11" s="159">
        <f>SUM('COMPARATIVO PAÍSES ENE-MAY'!C32)</f>
        <v>7204</v>
      </c>
      <c r="D11" s="160">
        <f t="shared" si="0"/>
        <v>1.8442900993571609E-2</v>
      </c>
      <c r="E11" s="159">
        <f>SUM('COMPARATIVO PAÍSES ENE-MAY'!E32)</f>
        <v>5349</v>
      </c>
      <c r="F11" s="160">
        <f t="shared" si="1"/>
        <v>1.5091326648647733E-2</v>
      </c>
    </row>
    <row r="12" spans="1:14">
      <c r="B12" s="164" t="s">
        <v>80</v>
      </c>
      <c r="C12" s="159">
        <f>SUM('COMPARATIVO PAÍSES ENE-MAY'!C33)</f>
        <v>123</v>
      </c>
      <c r="D12" s="160">
        <f t="shared" si="0"/>
        <v>3.148912857036796E-4</v>
      </c>
      <c r="E12" s="159">
        <f>SUM('COMPARATIVO PAÍSES ENE-MAY'!E33)</f>
        <v>104</v>
      </c>
      <c r="F12" s="160">
        <f t="shared" si="1"/>
        <v>2.9341895147866223E-4</v>
      </c>
    </row>
    <row r="13" spans="1:14">
      <c r="B13" s="164" t="s">
        <v>21</v>
      </c>
      <c r="C13" s="159">
        <f>SUM('COMPARATIVO PAÍSES ENE-MAY'!C34)</f>
        <v>845</v>
      </c>
      <c r="D13" s="160">
        <f t="shared" si="0"/>
        <v>2.163277531866742E-3</v>
      </c>
      <c r="E13" s="159">
        <f>SUM('COMPARATIVO PAÍSES ENE-MAY'!E34)</f>
        <v>809</v>
      </c>
      <c r="F13" s="160">
        <f t="shared" si="1"/>
        <v>2.2824608821753628E-3</v>
      </c>
    </row>
    <row r="14" spans="1:14">
      <c r="B14" s="164" t="s">
        <v>22</v>
      </c>
      <c r="C14" s="159">
        <f>SUM('COMPARATIVO PAÍSES ENE-MAY'!C35)</f>
        <v>46622</v>
      </c>
      <c r="D14" s="160">
        <f t="shared" si="0"/>
        <v>0.11935659774046302</v>
      </c>
      <c r="E14" s="159">
        <f>SUM('COMPARATIVO PAÍSES ENE-MAY'!E35)</f>
        <v>41708</v>
      </c>
      <c r="F14" s="160">
        <f t="shared" si="1"/>
        <v>0.11767228488723119</v>
      </c>
    </row>
    <row r="15" spans="1:14">
      <c r="B15" s="164" t="s">
        <v>23</v>
      </c>
      <c r="C15" s="159">
        <f>SUM('COMPARATIVO PAÍSES ENE-MAY'!C36)</f>
        <v>2179</v>
      </c>
      <c r="D15" s="160">
        <f t="shared" si="0"/>
        <v>5.578439931287137E-3</v>
      </c>
      <c r="E15" s="159">
        <f>SUM('COMPARATIVO PAÍSES ENE-MAY'!E36)</f>
        <v>666</v>
      </c>
      <c r="F15" s="160">
        <f t="shared" si="1"/>
        <v>1.8790098238922024E-3</v>
      </c>
    </row>
    <row r="16" spans="1:14">
      <c r="B16" s="164" t="s">
        <v>24</v>
      </c>
      <c r="C16" s="159">
        <f>SUM('COMPARATIVO PAÍSES ENE-MAY'!C37)</f>
        <v>40815</v>
      </c>
      <c r="D16" s="160">
        <f t="shared" si="0"/>
        <v>0.10449014492679418</v>
      </c>
      <c r="E16" s="159">
        <f>SUM('COMPARATIVO PAÍSES ENE-MAY'!E37)</f>
        <v>42408</v>
      </c>
      <c r="F16" s="160">
        <f t="shared" si="1"/>
        <v>0.11964722013756834</v>
      </c>
    </row>
    <row r="17" spans="2:6">
      <c r="B17" s="164" t="s">
        <v>25</v>
      </c>
      <c r="C17" s="159">
        <f>SUM('COMPARATIVO PAÍSES ENE-MAY'!C38)</f>
        <v>107592</v>
      </c>
      <c r="D17" s="160">
        <f t="shared" si="0"/>
        <v>0.27544539196284795</v>
      </c>
      <c r="E17" s="159">
        <f>SUM('COMPARATIVO PAÍSES ENE-MAY'!E38)</f>
        <v>102715</v>
      </c>
      <c r="F17" s="160">
        <f t="shared" si="1"/>
        <v>0.28979353462625762</v>
      </c>
    </row>
    <row r="18" spans="2:6">
      <c r="B18" s="164" t="s">
        <v>56</v>
      </c>
      <c r="C18" s="159">
        <f>SUM('COMPARATIVO PAÍSES ENE-MAY'!C39)</f>
        <v>306</v>
      </c>
      <c r="D18" s="160">
        <f t="shared" si="0"/>
        <v>7.833880766286664E-4</v>
      </c>
      <c r="E18" s="159">
        <f>SUM('COMPARATIVO PAÍSES ENE-MAY'!E39)</f>
        <v>174</v>
      </c>
      <c r="F18" s="160">
        <f t="shared" si="1"/>
        <v>4.9091247651237722E-4</v>
      </c>
    </row>
    <row r="19" spans="2:6">
      <c r="B19" s="164" t="s">
        <v>26</v>
      </c>
      <c r="C19" s="159">
        <f>SUM('COMPARATIVO PAÍSES ENE-MAY'!C40)</f>
        <v>12629</v>
      </c>
      <c r="D19" s="160">
        <f t="shared" si="0"/>
        <v>3.2331398757331466E-2</v>
      </c>
      <c r="E19" s="159">
        <f>SUM('COMPARATIVO PAÍSES ENE-MAY'!E40)</f>
        <v>14266</v>
      </c>
      <c r="F19" s="160">
        <f t="shared" si="1"/>
        <v>4.0249180401871108E-2</v>
      </c>
    </row>
    <row r="20" spans="2:6">
      <c r="B20" s="164" t="s">
        <v>90</v>
      </c>
      <c r="C20" s="159">
        <f>SUM('COMPARATIVO PAÍSES ENE-MAY'!C41)</f>
        <v>359</v>
      </c>
      <c r="D20" s="160">
        <f t="shared" si="0"/>
        <v>9.1907293957415432E-4</v>
      </c>
      <c r="E20" s="159">
        <f>SUM('COMPARATIVO PAÍSES ENE-MAY'!E41)</f>
        <v>360</v>
      </c>
      <c r="F20" s="160">
        <f t="shared" si="1"/>
        <v>1.015680985887677E-3</v>
      </c>
    </row>
    <row r="21" spans="2:6">
      <c r="B21" s="164" t="s">
        <v>43</v>
      </c>
      <c r="C21" s="159">
        <f>SUM('COMPARATIVO PAÍSES ENE-MAY'!C42)</f>
        <v>1260</v>
      </c>
      <c r="D21" s="160">
        <f t="shared" si="0"/>
        <v>3.2257156096474498E-3</v>
      </c>
      <c r="E21" s="159">
        <f>SUM('COMPARATIVO PAÍSES ENE-MAY'!E42)</f>
        <v>787</v>
      </c>
      <c r="F21" s="160">
        <f t="shared" si="1"/>
        <v>2.2203914885933385E-3</v>
      </c>
    </row>
    <row r="22" spans="2:6">
      <c r="B22" s="164" t="s">
        <v>95</v>
      </c>
      <c r="C22" s="159">
        <f>SUM('COMPARATIVO PAÍSES ENE-MAY'!C43)</f>
        <v>208</v>
      </c>
      <c r="D22" s="160">
        <f t="shared" si="0"/>
        <v>5.3249908476719801E-4</v>
      </c>
      <c r="E22" s="159">
        <f>SUM('COMPARATIVO PAÍSES ENE-MAY'!E43)</f>
        <v>59</v>
      </c>
      <c r="F22" s="160">
        <f t="shared" si="1"/>
        <v>1.6645882824270261E-4</v>
      </c>
    </row>
    <row r="23" spans="2:6">
      <c r="B23" s="164" t="s">
        <v>27</v>
      </c>
      <c r="C23" s="159">
        <f>SUM('COMPARATIVO PAÍSES ENE-MAY'!C44)</f>
        <v>34307</v>
      </c>
      <c r="D23" s="160">
        <f t="shared" si="0"/>
        <v>8.7829067793789725E-2</v>
      </c>
      <c r="E23" s="159">
        <f>SUM('COMPARATIVO PAÍSES ENE-MAY'!E44)</f>
        <v>29804</v>
      </c>
      <c r="F23" s="160">
        <f t="shared" si="1"/>
        <v>8.4087100287212016E-2</v>
      </c>
    </row>
    <row r="24" spans="2:6">
      <c r="B24" s="164" t="s">
        <v>57</v>
      </c>
      <c r="C24" s="159">
        <f>SUM('COMPARATIVO PAÍSES ENE-MAY'!C45)</f>
        <v>144</v>
      </c>
      <c r="D24" s="160">
        <f t="shared" si="0"/>
        <v>3.6865321253113709E-4</v>
      </c>
      <c r="E24" s="159">
        <f>SUM('COMPARATIVO PAÍSES ENE-MAY'!E45)</f>
        <v>94</v>
      </c>
      <c r="F24" s="160">
        <f t="shared" si="1"/>
        <v>2.6520559075956011E-4</v>
      </c>
    </row>
    <row r="25" spans="2:6">
      <c r="B25" s="164" t="s">
        <v>96</v>
      </c>
      <c r="C25" s="159">
        <f>SUM('COMPARATIVO PAÍSES ENE-MAY'!C46)</f>
        <v>68</v>
      </c>
      <c r="D25" s="160">
        <f t="shared" si="0"/>
        <v>1.7408623925081474E-4</v>
      </c>
      <c r="E25" s="159">
        <f>SUM('COMPARATIVO PAÍSES ENE-MAY'!E46)</f>
        <v>20</v>
      </c>
      <c r="F25" s="160">
        <f t="shared" si="1"/>
        <v>5.6426721438204273E-5</v>
      </c>
    </row>
    <row r="26" spans="2:6">
      <c r="B26" s="164" t="s">
        <v>28</v>
      </c>
      <c r="C26" s="159">
        <f>SUM('COMPARATIVO PAÍSES ENE-MAY'!C47)</f>
        <v>3437</v>
      </c>
      <c r="D26" s="160">
        <f t="shared" si="0"/>
        <v>8.7990353574272095E-3</v>
      </c>
      <c r="E26" s="159">
        <f>SUM('COMPARATIVO PAÍSES ENE-MAY'!E47)</f>
        <v>2798</v>
      </c>
      <c r="F26" s="160">
        <f t="shared" si="1"/>
        <v>7.8940983292047785E-3</v>
      </c>
    </row>
    <row r="27" spans="2:6">
      <c r="B27" s="164" t="s">
        <v>47</v>
      </c>
      <c r="C27" s="159">
        <f>SUM('COMPARATIVO PAÍSES ENE-MAY'!C48)</f>
        <v>2159</v>
      </c>
      <c r="D27" s="160">
        <f t="shared" si="0"/>
        <v>5.5272380962133683E-3</v>
      </c>
      <c r="E27" s="159">
        <f>SUM('COMPARATIVO PAÍSES ENE-MAY'!E48)</f>
        <v>4674</v>
      </c>
      <c r="F27" s="160">
        <f t="shared" si="1"/>
        <v>1.318692480010834E-2</v>
      </c>
    </row>
    <row r="28" spans="2:6">
      <c r="B28" s="164" t="s">
        <v>29</v>
      </c>
      <c r="C28" s="159">
        <f>SUM('COMPARATIVO PAÍSES ENE-MAY'!C49)</f>
        <v>885</v>
      </c>
      <c r="D28" s="160">
        <f t="shared" si="0"/>
        <v>2.2656812020142802E-3</v>
      </c>
      <c r="E28" s="159">
        <f>SUM('COMPARATIVO PAÍSES ENE-MAY'!E49)</f>
        <v>1005</v>
      </c>
      <c r="F28" s="160">
        <f t="shared" si="1"/>
        <v>2.8354427522697648E-3</v>
      </c>
    </row>
    <row r="29" spans="2:6">
      <c r="B29" s="164" t="s">
        <v>46</v>
      </c>
      <c r="C29" s="159">
        <f>SUM('COMPARATIVO PAÍSES ENE-MAY'!C50)</f>
        <v>589</v>
      </c>
      <c r="D29" s="160">
        <f t="shared" si="0"/>
        <v>1.5078940429224983E-3</v>
      </c>
      <c r="E29" s="159">
        <f>SUM('COMPARATIVO PAÍSES ENE-MAY'!E50)</f>
        <v>784</v>
      </c>
      <c r="F29" s="160">
        <f t="shared" si="1"/>
        <v>2.2119274803776077E-3</v>
      </c>
    </row>
    <row r="30" spans="2:6">
      <c r="B30" s="164" t="s">
        <v>104</v>
      </c>
      <c r="C30" s="159">
        <f>SUM('COMPARATIVO PAÍSES ENE-MAY'!C51)</f>
        <v>229</v>
      </c>
      <c r="D30" s="160">
        <f t="shared" si="0"/>
        <v>5.862610115946556E-4</v>
      </c>
      <c r="E30" s="159">
        <f>SUM('COMPARATIVO PAÍSES ENE-MAY'!E51)</f>
        <v>191</v>
      </c>
      <c r="F30" s="160">
        <f t="shared" si="1"/>
        <v>5.3887518973485084E-4</v>
      </c>
    </row>
    <row r="31" spans="2:6">
      <c r="B31" s="164" t="s">
        <v>107</v>
      </c>
      <c r="C31" s="159">
        <f>SUM('COMPARATIVO PAÍSES ENE-MAY'!C52)</f>
        <v>26623</v>
      </c>
      <c r="D31" s="160">
        <f t="shared" si="0"/>
        <v>6.8157322758447658E-2</v>
      </c>
      <c r="E31" s="159">
        <f>SUM('COMPARATIVO PAÍSES ENE-MAY'!E52)</f>
        <v>6828</v>
      </c>
      <c r="F31" s="160">
        <f t="shared" si="1"/>
        <v>1.9264082699002941E-2</v>
      </c>
    </row>
    <row r="32" spans="2:6">
      <c r="B32" s="164" t="s">
        <v>110</v>
      </c>
      <c r="C32" s="159">
        <f>SUM('COMPARATIVO PAÍSES ENE-MAY'!C53)</f>
        <v>105</v>
      </c>
      <c r="D32" s="160">
        <f t="shared" si="0"/>
        <v>2.688096341372875E-4</v>
      </c>
      <c r="E32" s="159">
        <f>SUM('COMPARATIVO PAÍSES ENE-MAY'!E53)</f>
        <v>89</v>
      </c>
      <c r="F32" s="160">
        <f t="shared" si="1"/>
        <v>2.5109891040000902E-4</v>
      </c>
    </row>
    <row r="33" spans="2:7">
      <c r="B33" s="164" t="s">
        <v>30</v>
      </c>
      <c r="C33" s="159">
        <f>SUM('COMPARATIVO PAÍSES ENE-MAY'!C54)</f>
        <v>22695</v>
      </c>
      <c r="D33" s="160">
        <f t="shared" si="0"/>
        <v>5.810128234995942E-2</v>
      </c>
      <c r="E33" s="159">
        <f>SUM('COMPARATIVO PAÍSES ENE-MAY'!E54)</f>
        <v>19664</v>
      </c>
      <c r="F33" s="160">
        <f t="shared" si="1"/>
        <v>5.5478752518042442E-2</v>
      </c>
    </row>
    <row r="34" spans="2:7">
      <c r="B34" s="164" t="s">
        <v>31</v>
      </c>
      <c r="C34" s="159">
        <f>SUM('COMPARATIVO PAÍSES ENE-MAY'!C55)</f>
        <v>5534</v>
      </c>
      <c r="D34" s="160">
        <f>C34/$C$36</f>
        <v>1.4167547764911895E-2</v>
      </c>
      <c r="E34" s="159">
        <f>SUM('COMPARATIVO PAÍSES ENE-MAY'!E55)</f>
        <v>5710</v>
      </c>
      <c r="F34" s="160">
        <f t="shared" si="1"/>
        <v>1.610982897060732E-2</v>
      </c>
    </row>
    <row r="35" spans="2:7">
      <c r="B35" s="164" t="s">
        <v>86</v>
      </c>
      <c r="C35" s="159">
        <f>SUM('COMPARATIVO PAÍSES ENE-MAY'!C56)</f>
        <v>8570</v>
      </c>
      <c r="D35" s="160">
        <f t="shared" si="0"/>
        <v>2.1939986329110036E-2</v>
      </c>
      <c r="E35" s="159">
        <f>SUM('COMPARATIVO PAÍSES ENE-MAY'!E56)</f>
        <v>6760</v>
      </c>
      <c r="F35" s="160">
        <f t="shared" si="1"/>
        <v>1.9072231846113046E-2</v>
      </c>
      <c r="G35" s="5"/>
    </row>
    <row r="36" spans="2:7">
      <c r="B36" s="374" t="s">
        <v>34</v>
      </c>
      <c r="C36" s="375">
        <f>SUM(C9:C35)</f>
        <v>390611</v>
      </c>
      <c r="D36" s="376">
        <f>SUM(D9:D35)</f>
        <v>1.0000000000000002</v>
      </c>
      <c r="E36" s="375">
        <f>SUM(E9:E35)</f>
        <v>354442</v>
      </c>
      <c r="F36" s="376">
        <f>SUM(F9:F35)</f>
        <v>0.99999999999999989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Q38"/>
  <sheetViews>
    <sheetView workbookViewId="0">
      <selection activeCell="S24" sqref="S24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7.85546875" style="7" customWidth="1"/>
    <col min="18" max="16384" width="11.42578125" style="7"/>
  </cols>
  <sheetData>
    <row r="2" spans="1:17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17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65" t="s">
        <v>270</v>
      </c>
      <c r="M3" s="22"/>
    </row>
    <row r="4" spans="1:17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65" t="s">
        <v>38</v>
      </c>
      <c r="M4" s="10"/>
    </row>
    <row r="5" spans="1:17" ht="18.75">
      <c r="L5" s="254" t="s">
        <v>389</v>
      </c>
    </row>
    <row r="6" spans="1:17">
      <c r="D6" s="5"/>
    </row>
    <row r="7" spans="1:17" ht="6" customHeight="1">
      <c r="C7" s="53"/>
      <c r="D7" s="5"/>
      <c r="I7" s="53"/>
      <c r="K7" s="53"/>
      <c r="M7" s="53"/>
    </row>
    <row r="8" spans="1:17" ht="15" customHeight="1">
      <c r="B8" s="498" t="s">
        <v>32</v>
      </c>
      <c r="C8" s="515" t="s">
        <v>383</v>
      </c>
      <c r="D8" s="515"/>
      <c r="E8" s="513" t="s">
        <v>384</v>
      </c>
      <c r="F8" s="514"/>
      <c r="G8" s="513" t="s">
        <v>385</v>
      </c>
      <c r="H8" s="514"/>
      <c r="I8" s="513" t="s">
        <v>386</v>
      </c>
      <c r="J8" s="514"/>
      <c r="K8" s="513" t="s">
        <v>387</v>
      </c>
      <c r="L8" s="514"/>
      <c r="M8" s="513" t="s">
        <v>388</v>
      </c>
      <c r="N8" s="514"/>
      <c r="O8" s="461" t="s">
        <v>226</v>
      </c>
      <c r="P8" s="461"/>
      <c r="Q8" s="477" t="s">
        <v>390</v>
      </c>
    </row>
    <row r="9" spans="1:17" ht="15">
      <c r="B9" s="500"/>
      <c r="C9" s="318" t="s">
        <v>55</v>
      </c>
      <c r="D9" s="318" t="s">
        <v>33</v>
      </c>
      <c r="E9" s="318" t="s">
        <v>55</v>
      </c>
      <c r="F9" s="318" t="s">
        <v>33</v>
      </c>
      <c r="G9" s="318" t="s">
        <v>55</v>
      </c>
      <c r="H9" s="318" t="s">
        <v>33</v>
      </c>
      <c r="I9" s="318" t="s">
        <v>55</v>
      </c>
      <c r="J9" s="318" t="s">
        <v>33</v>
      </c>
      <c r="K9" s="318" t="s">
        <v>55</v>
      </c>
      <c r="L9" s="318" t="s">
        <v>33</v>
      </c>
      <c r="M9" s="318" t="s">
        <v>55</v>
      </c>
      <c r="N9" s="318" t="s">
        <v>33</v>
      </c>
      <c r="O9" s="318" t="s">
        <v>55</v>
      </c>
      <c r="P9" s="318" t="s">
        <v>33</v>
      </c>
      <c r="Q9" s="512"/>
    </row>
    <row r="10" spans="1:17" ht="15">
      <c r="B10" s="378" t="s">
        <v>19</v>
      </c>
      <c r="C10" s="236">
        <v>11700</v>
      </c>
      <c r="D10" s="237">
        <f>C10/$C$37</f>
        <v>0.16523790020760659</v>
      </c>
      <c r="E10" s="236">
        <v>10051</v>
      </c>
      <c r="F10" s="237">
        <f>E10/$E$37</f>
        <v>0.15560991469399763</v>
      </c>
      <c r="G10" s="236">
        <v>12658</v>
      </c>
      <c r="H10" s="237">
        <f>G10/$G$37</f>
        <v>0.19203811026489062</v>
      </c>
      <c r="I10" s="236">
        <v>14574</v>
      </c>
      <c r="J10" s="237">
        <f>I10/$I$37</f>
        <v>0.20649906440693797</v>
      </c>
      <c r="K10" s="236">
        <v>16046</v>
      </c>
      <c r="L10" s="237">
        <f>K10/$K$37</f>
        <v>0.19437210034765545</v>
      </c>
      <c r="M10" s="236"/>
      <c r="N10" s="237"/>
      <c r="O10" s="168">
        <f>SUM(C10,E10,G10,I10,K10,M10,)</f>
        <v>65029</v>
      </c>
      <c r="P10" s="237">
        <f>O10/$O$37</f>
        <v>0.18346887515623586</v>
      </c>
      <c r="Q10" s="435">
        <v>2</v>
      </c>
    </row>
    <row r="11" spans="1:17" ht="15">
      <c r="B11" s="378" t="s">
        <v>20</v>
      </c>
      <c r="C11" s="236">
        <v>413</v>
      </c>
      <c r="D11" s="237">
        <f t="shared" ref="D11:D36" si="0">C11/$C$37</f>
        <v>5.8327566483539761E-3</v>
      </c>
      <c r="E11" s="236">
        <v>280</v>
      </c>
      <c r="F11" s="237">
        <f t="shared" ref="F11:F36" si="1">E11/$E$37</f>
        <v>4.3349692681642956E-3</v>
      </c>
      <c r="G11" s="236">
        <v>330</v>
      </c>
      <c r="H11" s="237">
        <f t="shared" ref="H11:H36" si="2">G11/$G$37</f>
        <v>5.0065236520314346E-3</v>
      </c>
      <c r="I11" s="236">
        <v>317</v>
      </c>
      <c r="J11" s="237">
        <f t="shared" ref="J11:J36" si="3">I11/$I$37</f>
        <v>4.4915742704130183E-3</v>
      </c>
      <c r="K11" s="236">
        <v>247</v>
      </c>
      <c r="L11" s="237">
        <f t="shared" ref="L11:L36" si="4">K11/$K$37</f>
        <v>2.9920172495245478E-3</v>
      </c>
      <c r="M11" s="236"/>
      <c r="N11" s="237"/>
      <c r="O11" s="168">
        <f t="shared" ref="O11:O36" si="5">SUM(C11,E11,G11,I11,K11,M11,)</f>
        <v>1587</v>
      </c>
      <c r="P11" s="237">
        <f t="shared" ref="P11:P36" si="6">O11/$O$37</f>
        <v>4.4774655134316426E-3</v>
      </c>
      <c r="Q11" s="435"/>
    </row>
    <row r="12" spans="1:17" ht="15">
      <c r="B12" s="378" t="s">
        <v>147</v>
      </c>
      <c r="C12" s="236">
        <v>916</v>
      </c>
      <c r="D12" s="237">
        <f t="shared" si="0"/>
        <v>1.2936574067535695E-2</v>
      </c>
      <c r="E12" s="236">
        <v>1276</v>
      </c>
      <c r="F12" s="237">
        <f t="shared" si="1"/>
        <v>1.9755074236348716E-2</v>
      </c>
      <c r="G12" s="236">
        <v>899</v>
      </c>
      <c r="H12" s="237">
        <f t="shared" si="2"/>
        <v>1.3638984130837152E-2</v>
      </c>
      <c r="I12" s="236">
        <v>941</v>
      </c>
      <c r="J12" s="237">
        <f t="shared" si="3"/>
        <v>1.3333032771162935E-2</v>
      </c>
      <c r="K12" s="236">
        <v>1317</v>
      </c>
      <c r="L12" s="237">
        <f t="shared" si="4"/>
        <v>1.5953387520744249E-2</v>
      </c>
      <c r="M12" s="236"/>
      <c r="N12" s="237"/>
      <c r="O12" s="168">
        <f t="shared" si="5"/>
        <v>5349</v>
      </c>
      <c r="P12" s="237">
        <f t="shared" si="6"/>
        <v>1.5091344065120263E-2</v>
      </c>
      <c r="Q12" s="435">
        <v>10</v>
      </c>
    </row>
    <row r="13" spans="1:17" ht="15">
      <c r="B13" s="378" t="s">
        <v>80</v>
      </c>
      <c r="C13" s="236">
        <v>31</v>
      </c>
      <c r="D13" s="237">
        <f t="shared" si="0"/>
        <v>4.3780982106288928E-4</v>
      </c>
      <c r="E13" s="236">
        <v>15</v>
      </c>
      <c r="F13" s="237">
        <f t="shared" si="1"/>
        <v>2.3223049650880154E-4</v>
      </c>
      <c r="G13" s="236">
        <v>16</v>
      </c>
      <c r="H13" s="237">
        <f t="shared" si="2"/>
        <v>2.4274054070455442E-4</v>
      </c>
      <c r="I13" s="236">
        <v>33</v>
      </c>
      <c r="J13" s="237">
        <f t="shared" si="3"/>
        <v>4.6757713225119751E-4</v>
      </c>
      <c r="K13" s="236">
        <v>9</v>
      </c>
      <c r="L13" s="237">
        <f t="shared" si="4"/>
        <v>1.0902087144016571E-4</v>
      </c>
      <c r="M13" s="236"/>
      <c r="N13" s="237"/>
      <c r="O13" s="168">
        <f t="shared" si="5"/>
        <v>104</v>
      </c>
      <c r="P13" s="237">
        <f t="shared" si="6"/>
        <v>2.934192901051612E-4</v>
      </c>
      <c r="Q13" s="435"/>
    </row>
    <row r="14" spans="1:17" ht="15">
      <c r="B14" s="378" t="s">
        <v>21</v>
      </c>
      <c r="C14" s="236">
        <v>242</v>
      </c>
      <c r="D14" s="237">
        <f t="shared" si="0"/>
        <v>3.4177411837812647E-3</v>
      </c>
      <c r="E14" s="236">
        <v>306</v>
      </c>
      <c r="F14" s="237">
        <f t="shared" si="1"/>
        <v>4.7375021287795515E-3</v>
      </c>
      <c r="G14" s="236">
        <v>118</v>
      </c>
      <c r="H14" s="237">
        <f t="shared" si="2"/>
        <v>1.7902114876960889E-3</v>
      </c>
      <c r="I14" s="236">
        <v>131</v>
      </c>
      <c r="J14" s="237">
        <f t="shared" si="3"/>
        <v>1.856139524997178E-3</v>
      </c>
      <c r="K14" s="236">
        <v>12</v>
      </c>
      <c r="L14" s="237">
        <f t="shared" si="4"/>
        <v>1.4536116192022096E-4</v>
      </c>
      <c r="M14" s="236"/>
      <c r="N14" s="237"/>
      <c r="O14" s="168">
        <f t="shared" si="5"/>
        <v>809</v>
      </c>
      <c r="P14" s="237">
        <f t="shared" si="6"/>
        <v>2.2824635162988021E-3</v>
      </c>
      <c r="Q14" s="435"/>
    </row>
    <row r="15" spans="1:17" ht="15">
      <c r="B15" s="378" t="s">
        <v>22</v>
      </c>
      <c r="C15" s="236">
        <v>6263</v>
      </c>
      <c r="D15" s="237">
        <f t="shared" si="0"/>
        <v>8.8451706752157272E-2</v>
      </c>
      <c r="E15" s="236">
        <v>5819</v>
      </c>
      <c r="F15" s="237">
        <f t="shared" si="1"/>
        <v>9.0089950612314409E-2</v>
      </c>
      <c r="G15" s="236">
        <v>7318</v>
      </c>
      <c r="H15" s="237">
        <f t="shared" si="2"/>
        <v>0.11102345480474558</v>
      </c>
      <c r="I15" s="236">
        <v>9074</v>
      </c>
      <c r="J15" s="237">
        <f t="shared" si="3"/>
        <v>0.1285695423650717</v>
      </c>
      <c r="K15" s="236">
        <v>13234</v>
      </c>
      <c r="L15" s="237">
        <f t="shared" si="4"/>
        <v>0.16030913473768366</v>
      </c>
      <c r="M15" s="236"/>
      <c r="N15" s="237"/>
      <c r="O15" s="168">
        <f t="shared" si="5"/>
        <v>41708</v>
      </c>
      <c r="P15" s="237">
        <f t="shared" si="6"/>
        <v>0.11767242068948137</v>
      </c>
      <c r="Q15" s="435">
        <v>4</v>
      </c>
    </row>
    <row r="16" spans="1:17" ht="15">
      <c r="B16" s="378" t="s">
        <v>23</v>
      </c>
      <c r="C16" s="236">
        <v>221</v>
      </c>
      <c r="D16" s="237">
        <f t="shared" si="0"/>
        <v>3.1211603372547914E-3</v>
      </c>
      <c r="E16" s="236">
        <v>247</v>
      </c>
      <c r="F16" s="237">
        <f t="shared" si="1"/>
        <v>3.824062175844932E-3</v>
      </c>
      <c r="G16" s="236">
        <v>168</v>
      </c>
      <c r="H16" s="237">
        <f t="shared" si="2"/>
        <v>2.5487756773978215E-3</v>
      </c>
      <c r="I16" s="236">
        <v>23</v>
      </c>
      <c r="J16" s="237">
        <f t="shared" si="3"/>
        <v>3.2588709217507705E-4</v>
      </c>
      <c r="K16" s="236">
        <v>7</v>
      </c>
      <c r="L16" s="237">
        <f t="shared" si="4"/>
        <v>8.4794011120128881E-5</v>
      </c>
      <c r="M16" s="236"/>
      <c r="N16" s="237"/>
      <c r="O16" s="168">
        <f t="shared" si="5"/>
        <v>666</v>
      </c>
      <c r="P16" s="237">
        <f t="shared" si="6"/>
        <v>1.8790119924042053E-3</v>
      </c>
      <c r="Q16" s="435"/>
    </row>
    <row r="17" spans="2:17" ht="15">
      <c r="B17" s="378" t="s">
        <v>24</v>
      </c>
      <c r="C17" s="236">
        <v>8504</v>
      </c>
      <c r="D17" s="237">
        <f t="shared" si="0"/>
        <v>0.12010111994576807</v>
      </c>
      <c r="E17" s="236">
        <v>9466</v>
      </c>
      <c r="F17" s="237">
        <f t="shared" si="1"/>
        <v>0.14655292533015435</v>
      </c>
      <c r="G17" s="236">
        <v>8440</v>
      </c>
      <c r="H17" s="237">
        <f t="shared" si="2"/>
        <v>0.12804563522165247</v>
      </c>
      <c r="I17" s="236">
        <v>9047</v>
      </c>
      <c r="J17" s="237">
        <f t="shared" si="3"/>
        <v>0.12818697925686617</v>
      </c>
      <c r="K17" s="236">
        <v>6951</v>
      </c>
      <c r="L17" s="237">
        <f t="shared" si="4"/>
        <v>8.4200453042287987E-2</v>
      </c>
      <c r="M17" s="236"/>
      <c r="N17" s="237"/>
      <c r="O17" s="168">
        <f t="shared" si="5"/>
        <v>42408</v>
      </c>
      <c r="P17" s="237">
        <f t="shared" si="6"/>
        <v>0.11964735821903535</v>
      </c>
      <c r="Q17" s="435">
        <v>3</v>
      </c>
    </row>
    <row r="18" spans="2:17" ht="15">
      <c r="B18" s="378" t="s">
        <v>25</v>
      </c>
      <c r="C18" s="236">
        <v>15502</v>
      </c>
      <c r="D18" s="237">
        <f t="shared" si="0"/>
        <v>0.21893315632635191</v>
      </c>
      <c r="E18" s="236">
        <v>14514</v>
      </c>
      <c r="F18" s="237">
        <f t="shared" si="1"/>
        <v>0.22470622842191637</v>
      </c>
      <c r="G18" s="236">
        <v>16670</v>
      </c>
      <c r="H18" s="237">
        <f t="shared" si="2"/>
        <v>0.25290530084655766</v>
      </c>
      <c r="I18" s="236">
        <v>24775</v>
      </c>
      <c r="J18" s="237">
        <f t="shared" si="3"/>
        <v>0.35103707428858844</v>
      </c>
      <c r="K18" s="236">
        <v>31254</v>
      </c>
      <c r="L18" s="237">
        <f t="shared" si="4"/>
        <v>0.37859314622121548</v>
      </c>
      <c r="M18" s="236"/>
      <c r="N18" s="237"/>
      <c r="O18" s="168">
        <f t="shared" si="5"/>
        <v>102715</v>
      </c>
      <c r="P18" s="237">
        <f t="shared" si="6"/>
        <v>0.2897938690687657</v>
      </c>
      <c r="Q18" s="435">
        <v>1</v>
      </c>
    </row>
    <row r="19" spans="2:17" ht="15">
      <c r="B19" s="378" t="s">
        <v>56</v>
      </c>
      <c r="C19" s="236">
        <v>17</v>
      </c>
      <c r="D19" s="237">
        <f t="shared" si="0"/>
        <v>2.4008925671190702E-4</v>
      </c>
      <c r="E19" s="236">
        <v>53</v>
      </c>
      <c r="F19" s="237">
        <f t="shared" si="1"/>
        <v>8.2054775433109881E-4</v>
      </c>
      <c r="G19" s="236">
        <v>29</v>
      </c>
      <c r="H19" s="237">
        <f t="shared" si="2"/>
        <v>4.3996723002700486E-4</v>
      </c>
      <c r="I19" s="236">
        <v>21</v>
      </c>
      <c r="J19" s="237">
        <f t="shared" si="3"/>
        <v>2.9754908415985295E-4</v>
      </c>
      <c r="K19" s="236">
        <v>54</v>
      </c>
      <c r="L19" s="237">
        <f t="shared" si="4"/>
        <v>6.5412522864099424E-4</v>
      </c>
      <c r="M19" s="236"/>
      <c r="N19" s="237"/>
      <c r="O19" s="168">
        <f t="shared" si="5"/>
        <v>174</v>
      </c>
      <c r="P19" s="237">
        <f t="shared" si="6"/>
        <v>4.9091304306055821E-4</v>
      </c>
      <c r="Q19" s="435"/>
    </row>
    <row r="20" spans="2:17" ht="15">
      <c r="B20" s="378" t="s">
        <v>26</v>
      </c>
      <c r="C20" s="236">
        <v>3140</v>
      </c>
      <c r="D20" s="237">
        <f t="shared" si="0"/>
        <v>4.4345898004434593E-2</v>
      </c>
      <c r="E20" s="236">
        <v>2513</v>
      </c>
      <c r="F20" s="237">
        <f t="shared" si="1"/>
        <v>3.8906349181774554E-2</v>
      </c>
      <c r="G20" s="236">
        <v>2370</v>
      </c>
      <c r="H20" s="237">
        <f t="shared" si="2"/>
        <v>3.5955942591862126E-2</v>
      </c>
      <c r="I20" s="236">
        <v>2363</v>
      </c>
      <c r="J20" s="237">
        <f t="shared" si="3"/>
        <v>3.3481356469987261E-2</v>
      </c>
      <c r="K20" s="236">
        <v>3880</v>
      </c>
      <c r="L20" s="237">
        <f t="shared" si="4"/>
        <v>4.7000109020871442E-2</v>
      </c>
      <c r="M20" s="236"/>
      <c r="N20" s="237"/>
      <c r="O20" s="168">
        <f t="shared" si="5"/>
        <v>14266</v>
      </c>
      <c r="P20" s="237">
        <f t="shared" si="6"/>
        <v>4.0249226852309902E-2</v>
      </c>
      <c r="Q20" s="435">
        <v>7</v>
      </c>
    </row>
    <row r="21" spans="2:17" ht="15">
      <c r="B21" s="378" t="s">
        <v>90</v>
      </c>
      <c r="C21" s="236">
        <v>145</v>
      </c>
      <c r="D21" s="237">
        <f t="shared" si="0"/>
        <v>2.0478201307780304E-3</v>
      </c>
      <c r="E21" s="236">
        <v>81</v>
      </c>
      <c r="F21" s="237">
        <f t="shared" si="1"/>
        <v>1.2540446811475283E-3</v>
      </c>
      <c r="G21" s="236">
        <v>36</v>
      </c>
      <c r="H21" s="237">
        <f t="shared" si="2"/>
        <v>5.4616621658524741E-4</v>
      </c>
      <c r="I21" s="236">
        <v>73</v>
      </c>
      <c r="J21" s="237">
        <f t="shared" si="3"/>
        <v>1.0343372925556793E-3</v>
      </c>
      <c r="K21" s="236">
        <v>25</v>
      </c>
      <c r="L21" s="237">
        <f t="shared" si="4"/>
        <v>3.0283575400046032E-4</v>
      </c>
      <c r="M21" s="236"/>
      <c r="N21" s="237"/>
      <c r="O21" s="168">
        <f t="shared" si="5"/>
        <v>360</v>
      </c>
      <c r="P21" s="237">
        <f t="shared" si="6"/>
        <v>1.0156821580563273E-3</v>
      </c>
      <c r="Q21" s="435"/>
    </row>
    <row r="22" spans="2:17" ht="15">
      <c r="B22" s="378" t="s">
        <v>43</v>
      </c>
      <c r="C22" s="236">
        <v>138</v>
      </c>
      <c r="D22" s="237">
        <f t="shared" si="0"/>
        <v>1.9489598486025393E-3</v>
      </c>
      <c r="E22" s="236">
        <v>87</v>
      </c>
      <c r="F22" s="237">
        <f t="shared" si="1"/>
        <v>1.3469368797510489E-3</v>
      </c>
      <c r="G22" s="236">
        <v>126</v>
      </c>
      <c r="H22" s="237">
        <f t="shared" si="2"/>
        <v>1.9115817580483661E-3</v>
      </c>
      <c r="I22" s="236">
        <v>239</v>
      </c>
      <c r="J22" s="237">
        <f t="shared" si="3"/>
        <v>3.3863919578192791E-3</v>
      </c>
      <c r="K22" s="236">
        <v>197</v>
      </c>
      <c r="L22" s="237">
        <f t="shared" si="4"/>
        <v>2.3863457415236274E-3</v>
      </c>
      <c r="M22" s="236"/>
      <c r="N22" s="237"/>
      <c r="O22" s="168">
        <f t="shared" si="5"/>
        <v>787</v>
      </c>
      <c r="P22" s="237">
        <f t="shared" si="6"/>
        <v>2.2203940510842489E-3</v>
      </c>
      <c r="Q22" s="435"/>
    </row>
    <row r="23" spans="2:17" ht="15">
      <c r="B23" s="378" t="s">
        <v>95</v>
      </c>
      <c r="C23" s="236">
        <v>13</v>
      </c>
      <c r="D23" s="237">
        <f t="shared" si="0"/>
        <v>1.8359766689734065E-4</v>
      </c>
      <c r="E23" s="236">
        <v>14</v>
      </c>
      <c r="F23" s="237">
        <f t="shared" si="1"/>
        <v>2.1674846340821477E-4</v>
      </c>
      <c r="G23" s="236">
        <v>21</v>
      </c>
      <c r="H23" s="237">
        <f t="shared" si="2"/>
        <v>3.1859695967472769E-4</v>
      </c>
      <c r="I23" s="236">
        <v>8</v>
      </c>
      <c r="J23" s="237">
        <f t="shared" si="3"/>
        <v>1.1335203206089637E-4</v>
      </c>
      <c r="K23" s="236">
        <v>3</v>
      </c>
      <c r="L23" s="237">
        <f t="shared" si="4"/>
        <v>3.6340290480055239E-5</v>
      </c>
      <c r="M23" s="236"/>
      <c r="N23" s="237"/>
      <c r="O23" s="168">
        <f t="shared" si="5"/>
        <v>59</v>
      </c>
      <c r="P23" s="237">
        <f t="shared" si="6"/>
        <v>1.6645902034812031E-4</v>
      </c>
      <c r="Q23" s="435"/>
    </row>
    <row r="24" spans="2:17" ht="15">
      <c r="B24" s="378" t="s">
        <v>27</v>
      </c>
      <c r="C24" s="236">
        <v>7099</v>
      </c>
      <c r="D24" s="237">
        <f t="shared" si="0"/>
        <v>0.10025844902340164</v>
      </c>
      <c r="E24" s="236">
        <v>5752</v>
      </c>
      <c r="F24" s="237">
        <f t="shared" si="1"/>
        <v>8.905265439457509E-2</v>
      </c>
      <c r="G24" s="236">
        <v>5964</v>
      </c>
      <c r="H24" s="237">
        <f t="shared" si="2"/>
        <v>9.0481536547622657E-2</v>
      </c>
      <c r="I24" s="236">
        <v>4706</v>
      </c>
      <c r="J24" s="237">
        <f t="shared" si="3"/>
        <v>6.6679332859822291E-2</v>
      </c>
      <c r="K24" s="236">
        <v>6283</v>
      </c>
      <c r="L24" s="237">
        <f t="shared" si="4"/>
        <v>7.6108681695395683E-2</v>
      </c>
      <c r="M24" s="236"/>
      <c r="N24" s="237"/>
      <c r="O24" s="168">
        <f t="shared" si="5"/>
        <v>29804</v>
      </c>
      <c r="P24" s="237">
        <f t="shared" si="6"/>
        <v>8.4087197329752159E-2</v>
      </c>
      <c r="Q24" s="435">
        <v>5</v>
      </c>
    </row>
    <row r="25" spans="2:17" ht="15">
      <c r="B25" s="378" t="s">
        <v>57</v>
      </c>
      <c r="C25" s="236">
        <v>27</v>
      </c>
      <c r="D25" s="237">
        <f t="shared" si="0"/>
        <v>3.8131823124832291E-4</v>
      </c>
      <c r="E25" s="236">
        <v>3</v>
      </c>
      <c r="F25" s="237">
        <f t="shared" si="1"/>
        <v>4.6446099301760305E-5</v>
      </c>
      <c r="G25" s="236">
        <v>15</v>
      </c>
      <c r="H25" s="237">
        <f t="shared" si="2"/>
        <v>2.2756925691051977E-4</v>
      </c>
      <c r="I25" s="236">
        <v>45</v>
      </c>
      <c r="J25" s="237">
        <f t="shared" si="3"/>
        <v>6.3760518034254208E-4</v>
      </c>
      <c r="K25" s="236">
        <v>4</v>
      </c>
      <c r="L25" s="237">
        <f t="shared" si="4"/>
        <v>4.8453720640073648E-5</v>
      </c>
      <c r="M25" s="236"/>
      <c r="N25" s="237"/>
      <c r="O25" s="168">
        <f t="shared" si="5"/>
        <v>94</v>
      </c>
      <c r="P25" s="237">
        <f t="shared" si="6"/>
        <v>2.6520589682581876E-4</v>
      </c>
      <c r="Q25" s="435"/>
    </row>
    <row r="26" spans="2:17" ht="15">
      <c r="B26" s="378" t="s">
        <v>96</v>
      </c>
      <c r="C26" s="236">
        <v>6</v>
      </c>
      <c r="D26" s="237">
        <f t="shared" si="0"/>
        <v>8.4737384721849537E-5</v>
      </c>
      <c r="E26" s="236">
        <v>10</v>
      </c>
      <c r="F26" s="237">
        <f t="shared" si="1"/>
        <v>1.5482033100586769E-4</v>
      </c>
      <c r="G26" s="236">
        <v>4</v>
      </c>
      <c r="H26" s="237">
        <f t="shared" si="2"/>
        <v>6.0685135176138606E-5</v>
      </c>
      <c r="I26" s="236">
        <v>0</v>
      </c>
      <c r="J26" s="237">
        <f t="shared" si="3"/>
        <v>0</v>
      </c>
      <c r="K26" s="236">
        <v>0</v>
      </c>
      <c r="L26" s="237">
        <f t="shared" si="4"/>
        <v>0</v>
      </c>
      <c r="M26" s="236"/>
      <c r="N26" s="237"/>
      <c r="O26" s="168">
        <f t="shared" si="5"/>
        <v>20</v>
      </c>
      <c r="P26" s="237">
        <f t="shared" si="6"/>
        <v>5.6426786558684848E-5</v>
      </c>
      <c r="Q26" s="435"/>
    </row>
    <row r="27" spans="2:17" ht="15">
      <c r="B27" s="378" t="s">
        <v>28</v>
      </c>
      <c r="C27" s="236">
        <v>670</v>
      </c>
      <c r="D27" s="237">
        <f t="shared" si="0"/>
        <v>9.4623412939398646E-3</v>
      </c>
      <c r="E27" s="236">
        <v>623</v>
      </c>
      <c r="F27" s="237">
        <f t="shared" si="1"/>
        <v>9.6453066216655569E-3</v>
      </c>
      <c r="G27" s="236">
        <v>562</v>
      </c>
      <c r="H27" s="237">
        <f t="shared" si="2"/>
        <v>8.5262614922474739E-3</v>
      </c>
      <c r="I27" s="236">
        <v>438</v>
      </c>
      <c r="J27" s="237">
        <f t="shared" si="3"/>
        <v>6.2060237553340763E-3</v>
      </c>
      <c r="K27" s="236">
        <v>505</v>
      </c>
      <c r="L27" s="237">
        <f t="shared" si="4"/>
        <v>6.1172822308092987E-3</v>
      </c>
      <c r="M27" s="236"/>
      <c r="N27" s="237"/>
      <c r="O27" s="168">
        <f t="shared" si="5"/>
        <v>2798</v>
      </c>
      <c r="P27" s="237">
        <f t="shared" si="6"/>
        <v>7.8941074395600108E-3</v>
      </c>
      <c r="Q27" s="435"/>
    </row>
    <row r="28" spans="2:17" ht="15">
      <c r="B28" s="378" t="s">
        <v>47</v>
      </c>
      <c r="C28" s="236">
        <v>1745</v>
      </c>
      <c r="D28" s="237">
        <f t="shared" si="0"/>
        <v>2.4644456056604574E-2</v>
      </c>
      <c r="E28" s="236">
        <v>1509</v>
      </c>
      <c r="F28" s="237">
        <f t="shared" si="1"/>
        <v>2.3362387948785434E-2</v>
      </c>
      <c r="G28" s="236">
        <v>1039</v>
      </c>
      <c r="H28" s="237">
        <f t="shared" si="2"/>
        <v>1.5762963862002002E-2</v>
      </c>
      <c r="I28" s="236">
        <v>220.25247485546842</v>
      </c>
      <c r="J28" s="237">
        <f t="shared" si="3"/>
        <v>3.1207581989136034E-3</v>
      </c>
      <c r="K28" s="236">
        <v>161</v>
      </c>
      <c r="L28" s="237">
        <f t="shared" si="4"/>
        <v>1.9502622557629643E-3</v>
      </c>
      <c r="M28" s="236"/>
      <c r="N28" s="237"/>
      <c r="O28" s="168">
        <f t="shared" si="5"/>
        <v>4674.2524748554688</v>
      </c>
      <c r="P28" s="237">
        <f t="shared" si="6"/>
        <v>1.3187652336003698E-2</v>
      </c>
      <c r="Q28" s="435"/>
    </row>
    <row r="29" spans="2:17" ht="15">
      <c r="B29" s="378" t="s">
        <v>29</v>
      </c>
      <c r="C29" s="236">
        <v>78</v>
      </c>
      <c r="D29" s="237">
        <f t="shared" si="0"/>
        <v>1.101586001384044E-3</v>
      </c>
      <c r="E29" s="236">
        <v>178</v>
      </c>
      <c r="F29" s="237">
        <f t="shared" si="1"/>
        <v>2.7558018919044448E-3</v>
      </c>
      <c r="G29" s="236">
        <v>168</v>
      </c>
      <c r="H29" s="237">
        <f t="shared" si="2"/>
        <v>2.5487756773978215E-3</v>
      </c>
      <c r="I29" s="236">
        <v>190.15586338453485</v>
      </c>
      <c r="J29" s="237">
        <f t="shared" si="3"/>
        <v>2.6943191903664029E-3</v>
      </c>
      <c r="K29" s="236">
        <v>391</v>
      </c>
      <c r="L29" s="237">
        <f t="shared" si="4"/>
        <v>4.7363511925671989E-3</v>
      </c>
      <c r="M29" s="236"/>
      <c r="N29" s="237"/>
      <c r="O29" s="168">
        <f t="shared" si="5"/>
        <v>1005.1558633845349</v>
      </c>
      <c r="P29" s="237">
        <f t="shared" si="6"/>
        <v>2.8358857680704868E-3</v>
      </c>
      <c r="Q29" s="435"/>
    </row>
    <row r="30" spans="2:17" ht="15">
      <c r="B30" s="378" t="s">
        <v>46</v>
      </c>
      <c r="C30" s="236">
        <v>133</v>
      </c>
      <c r="D30" s="237">
        <f t="shared" si="0"/>
        <v>1.8783453613343314E-3</v>
      </c>
      <c r="E30" s="236">
        <v>142</v>
      </c>
      <c r="F30" s="237">
        <f t="shared" si="1"/>
        <v>2.1984487002833213E-3</v>
      </c>
      <c r="G30" s="236">
        <v>102</v>
      </c>
      <c r="H30" s="237">
        <f t="shared" si="2"/>
        <v>1.5474709469915345E-3</v>
      </c>
      <c r="I30" s="236">
        <v>284.54978117973565</v>
      </c>
      <c r="J30" s="237">
        <f t="shared" si="3"/>
        <v>4.0317869899008053E-3</v>
      </c>
      <c r="K30" s="236">
        <v>122</v>
      </c>
      <c r="L30" s="237">
        <f t="shared" si="4"/>
        <v>1.4778384795222463E-3</v>
      </c>
      <c r="M30" s="236"/>
      <c r="N30" s="237"/>
      <c r="O30" s="168">
        <f t="shared" si="5"/>
        <v>783.54978117973565</v>
      </c>
      <c r="P30" s="237">
        <f t="shared" si="6"/>
        <v>2.2106598130366582E-3</v>
      </c>
      <c r="Q30" s="435"/>
    </row>
    <row r="31" spans="2:17" ht="15">
      <c r="B31" s="378" t="s">
        <v>104</v>
      </c>
      <c r="C31" s="236">
        <v>61</v>
      </c>
      <c r="D31" s="237">
        <f t="shared" si="0"/>
        <v>8.6149674467213689E-4</v>
      </c>
      <c r="E31" s="236">
        <v>28</v>
      </c>
      <c r="F31" s="237">
        <f t="shared" si="1"/>
        <v>4.3349692681642955E-4</v>
      </c>
      <c r="G31" s="236">
        <v>33</v>
      </c>
      <c r="H31" s="237">
        <f t="shared" si="2"/>
        <v>5.0065236520314353E-4</v>
      </c>
      <c r="I31" s="236">
        <v>36.936750441600296</v>
      </c>
      <c r="J31" s="237">
        <f t="shared" si="3"/>
        <v>5.2335696503520062E-4</v>
      </c>
      <c r="K31" s="236">
        <v>32</v>
      </c>
      <c r="L31" s="237">
        <f t="shared" si="4"/>
        <v>3.8762976512058918E-4</v>
      </c>
      <c r="M31" s="236"/>
      <c r="N31" s="237"/>
      <c r="O31" s="168">
        <f t="shared" si="5"/>
        <v>190.93675044160028</v>
      </c>
      <c r="P31" s="237">
        <f t="shared" si="6"/>
        <v>5.3869736316885272E-4</v>
      </c>
      <c r="Q31" s="435"/>
    </row>
    <row r="32" spans="2:17" ht="15">
      <c r="B32" s="378" t="s">
        <v>107</v>
      </c>
      <c r="C32" s="236">
        <v>3723</v>
      </c>
      <c r="D32" s="237">
        <f t="shared" si="0"/>
        <v>5.2579547219907638E-2</v>
      </c>
      <c r="E32" s="236">
        <v>1234</v>
      </c>
      <c r="F32" s="237">
        <f t="shared" si="1"/>
        <v>1.9104828846124074E-2</v>
      </c>
      <c r="G32" s="236">
        <v>974</v>
      </c>
      <c r="H32" s="237">
        <f t="shared" si="2"/>
        <v>1.477683041538975E-2</v>
      </c>
      <c r="I32" s="236">
        <v>437.76889412267019</v>
      </c>
      <c r="J32" s="237">
        <f t="shared" si="3"/>
        <v>6.2027492152320072E-3</v>
      </c>
      <c r="K32" s="236">
        <v>459</v>
      </c>
      <c r="L32" s="237">
        <f t="shared" si="4"/>
        <v>5.5600644434484515E-3</v>
      </c>
      <c r="M32" s="236"/>
      <c r="N32" s="237"/>
      <c r="O32" s="168">
        <f t="shared" si="5"/>
        <v>6827.7688941226697</v>
      </c>
      <c r="P32" s="237">
        <f t="shared" si="6"/>
        <v>1.9263452903034377E-2</v>
      </c>
      <c r="Q32" s="435">
        <v>8</v>
      </c>
    </row>
    <row r="33" spans="2:17" ht="15">
      <c r="B33" s="378" t="s">
        <v>110</v>
      </c>
      <c r="C33" s="236">
        <v>18</v>
      </c>
      <c r="D33" s="237">
        <f t="shared" si="0"/>
        <v>2.5421215416554862E-4</v>
      </c>
      <c r="E33" s="236">
        <v>31</v>
      </c>
      <c r="F33" s="237">
        <f t="shared" si="1"/>
        <v>4.7994302611818984E-4</v>
      </c>
      <c r="G33" s="236">
        <v>16</v>
      </c>
      <c r="H33" s="237">
        <f t="shared" si="2"/>
        <v>2.4274054070455442E-4</v>
      </c>
      <c r="I33" s="236">
        <v>10.944222353066754</v>
      </c>
      <c r="J33" s="237">
        <f t="shared" si="3"/>
        <v>1.5506873038080018E-4</v>
      </c>
      <c r="K33" s="236">
        <v>13</v>
      </c>
      <c r="L33" s="237">
        <f t="shared" si="4"/>
        <v>1.5747459208023936E-4</v>
      </c>
      <c r="M33" s="236"/>
      <c r="N33" s="237"/>
      <c r="O33" s="168">
        <f t="shared" si="5"/>
        <v>88.944222353066749</v>
      </c>
      <c r="P33" s="237">
        <f t="shared" si="6"/>
        <v>2.5094183251723518E-4</v>
      </c>
      <c r="Q33" s="435"/>
    </row>
    <row r="34" spans="2:17" ht="15">
      <c r="B34" s="378" t="s">
        <v>30</v>
      </c>
      <c r="C34" s="236">
        <v>7370</v>
      </c>
      <c r="D34" s="237">
        <f t="shared" si="0"/>
        <v>0.10408575423333852</v>
      </c>
      <c r="E34" s="236">
        <v>6201</v>
      </c>
      <c r="F34" s="237">
        <f t="shared" si="1"/>
        <v>9.6004087256738549E-2</v>
      </c>
      <c r="G34" s="236">
        <v>5286</v>
      </c>
      <c r="H34" s="237">
        <f t="shared" si="2"/>
        <v>8.0195406135267169E-2</v>
      </c>
      <c r="I34" s="236">
        <v>651.18123000747187</v>
      </c>
      <c r="J34" s="237">
        <f t="shared" si="3"/>
        <v>9.22658945765761E-3</v>
      </c>
      <c r="K34" s="236">
        <v>156</v>
      </c>
      <c r="L34" s="237">
        <f t="shared" si="4"/>
        <v>1.8896951049628724E-3</v>
      </c>
      <c r="M34" s="236"/>
      <c r="N34" s="237"/>
      <c r="O34" s="168">
        <f t="shared" si="5"/>
        <v>19664.181230007471</v>
      </c>
      <c r="P34" s="237">
        <f t="shared" si="6"/>
        <v>5.5479327855846423E-2</v>
      </c>
      <c r="Q34" s="435">
        <v>6</v>
      </c>
    </row>
    <row r="35" spans="2:17" ht="15">
      <c r="B35" s="378" t="s">
        <v>31</v>
      </c>
      <c r="C35" s="236">
        <v>1257</v>
      </c>
      <c r="D35" s="237">
        <f t="shared" si="0"/>
        <v>1.7752482099227477E-2</v>
      </c>
      <c r="E35" s="236">
        <v>1519</v>
      </c>
      <c r="F35" s="237">
        <f t="shared" si="1"/>
        <v>2.3517208279791302E-2</v>
      </c>
      <c r="G35" s="236">
        <v>1329</v>
      </c>
      <c r="H35" s="237">
        <f t="shared" si="2"/>
        <v>2.0162636162272051E-2</v>
      </c>
      <c r="I35" s="236">
        <v>872.80173265707367</v>
      </c>
      <c r="J35" s="237">
        <f t="shared" si="3"/>
        <v>1.2366731247868815E-2</v>
      </c>
      <c r="K35" s="236">
        <v>732</v>
      </c>
      <c r="L35" s="237">
        <f t="shared" si="4"/>
        <v>8.8670308771334784E-3</v>
      </c>
      <c r="M35" s="236"/>
      <c r="N35" s="237"/>
      <c r="O35" s="168">
        <f t="shared" si="5"/>
        <v>5709.8017326570734</v>
      </c>
      <c r="P35" s="237">
        <f t="shared" si="6"/>
        <v>1.6109288183052479E-2</v>
      </c>
      <c r="Q35" s="435">
        <v>9</v>
      </c>
    </row>
    <row r="36" spans="2:17" ht="15">
      <c r="B36" s="378" t="s">
        <v>86</v>
      </c>
      <c r="C36" s="236">
        <v>1375</v>
      </c>
      <c r="D36" s="237">
        <f t="shared" si="0"/>
        <v>1.9418983998757185E-2</v>
      </c>
      <c r="E36" s="236">
        <v>2639</v>
      </c>
      <c r="F36" s="237">
        <f t="shared" si="1"/>
        <v>4.0857085352448481E-2</v>
      </c>
      <c r="G36" s="236">
        <v>1223</v>
      </c>
      <c r="H36" s="237">
        <f t="shared" si="2"/>
        <v>1.855448008010438E-2</v>
      </c>
      <c r="I36" s="236">
        <v>1064</v>
      </c>
      <c r="J36" s="237">
        <f t="shared" si="3"/>
        <v>1.5075820264099217E-2</v>
      </c>
      <c r="K36" s="236">
        <v>459</v>
      </c>
      <c r="L36" s="237">
        <f t="shared" si="4"/>
        <v>5.5600644434484515E-3</v>
      </c>
      <c r="M36" s="236"/>
      <c r="N36" s="237"/>
      <c r="O36" s="168">
        <f t="shared" si="5"/>
        <v>6760</v>
      </c>
      <c r="P36" s="237">
        <f t="shared" si="6"/>
        <v>1.9072253856835478E-2</v>
      </c>
      <c r="Q36" s="140"/>
    </row>
    <row r="37" spans="2:17" ht="15">
      <c r="B37" s="379" t="s">
        <v>34</v>
      </c>
      <c r="C37" s="369">
        <f t="shared" ref="C37:I37" si="7">SUM(C10:C36)</f>
        <v>70807</v>
      </c>
      <c r="D37" s="370">
        <f t="shared" si="7"/>
        <v>1</v>
      </c>
      <c r="E37" s="369">
        <f>SUM(E10:E36)</f>
        <v>64591</v>
      </c>
      <c r="F37" s="370">
        <f t="shared" si="7"/>
        <v>1</v>
      </c>
      <c r="G37" s="369">
        <f t="shared" si="7"/>
        <v>65914</v>
      </c>
      <c r="H37" s="370">
        <f t="shared" si="7"/>
        <v>1</v>
      </c>
      <c r="I37" s="369">
        <f t="shared" si="7"/>
        <v>70576.59094900162</v>
      </c>
      <c r="J37" s="370">
        <f t="shared" ref="J37:P37" si="8">SUM(J10:J36)</f>
        <v>1</v>
      </c>
      <c r="K37" s="369">
        <f t="shared" si="8"/>
        <v>82553</v>
      </c>
      <c r="L37" s="370">
        <f t="shared" si="8"/>
        <v>1</v>
      </c>
      <c r="M37" s="369">
        <f t="shared" si="8"/>
        <v>0</v>
      </c>
      <c r="N37" s="370">
        <f t="shared" si="8"/>
        <v>0</v>
      </c>
      <c r="O37" s="369">
        <f>SUM(O10:O36)</f>
        <v>354441.59094900166</v>
      </c>
      <c r="P37" s="370">
        <f t="shared" si="8"/>
        <v>0.99999999999999989</v>
      </c>
      <c r="Q37" s="370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Q8:Q9"/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scale="98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7"/>
  <sheetViews>
    <sheetView zoomScaleNormal="100" workbookViewId="0">
      <selection activeCell="P17" sqref="P17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123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122</v>
      </c>
    </row>
    <row r="4" spans="1:19" ht="15.75">
      <c r="E4" s="10"/>
      <c r="F4" s="10"/>
      <c r="G4" s="10"/>
      <c r="H4" s="10"/>
      <c r="I4" s="10"/>
      <c r="J4" s="10"/>
      <c r="K4" s="10"/>
      <c r="M4" s="129" t="s">
        <v>391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476" t="s">
        <v>32</v>
      </c>
      <c r="C7" s="516"/>
      <c r="D7" s="515" t="s">
        <v>383</v>
      </c>
      <c r="E7" s="515"/>
      <c r="F7" s="513" t="s">
        <v>384</v>
      </c>
      <c r="G7" s="514"/>
      <c r="H7" s="513" t="s">
        <v>385</v>
      </c>
      <c r="I7" s="514"/>
      <c r="J7" s="513" t="s">
        <v>386</v>
      </c>
      <c r="K7" s="514"/>
      <c r="L7" s="513" t="s">
        <v>387</v>
      </c>
      <c r="M7" s="514"/>
      <c r="N7" s="513" t="s">
        <v>388</v>
      </c>
      <c r="O7" s="514"/>
      <c r="P7" s="517" t="s">
        <v>226</v>
      </c>
      <c r="Q7" s="517"/>
      <c r="R7" s="477" t="s">
        <v>346</v>
      </c>
      <c r="S7" s="477" t="s">
        <v>390</v>
      </c>
    </row>
    <row r="8" spans="1:19" ht="15">
      <c r="A8" s="5"/>
      <c r="B8" s="516"/>
      <c r="C8" s="516"/>
      <c r="D8" s="417" t="s">
        <v>55</v>
      </c>
      <c r="E8" s="417" t="s">
        <v>33</v>
      </c>
      <c r="F8" s="417" t="s">
        <v>55</v>
      </c>
      <c r="G8" s="417" t="s">
        <v>33</v>
      </c>
      <c r="H8" s="417" t="s">
        <v>55</v>
      </c>
      <c r="I8" s="417" t="s">
        <v>33</v>
      </c>
      <c r="J8" s="417" t="s">
        <v>55</v>
      </c>
      <c r="K8" s="417" t="s">
        <v>33</v>
      </c>
      <c r="L8" s="417" t="s">
        <v>55</v>
      </c>
      <c r="M8" s="417" t="s">
        <v>33</v>
      </c>
      <c r="N8" s="417" t="s">
        <v>55</v>
      </c>
      <c r="O8" s="417" t="s">
        <v>33</v>
      </c>
      <c r="P8" s="419" t="s">
        <v>55</v>
      </c>
      <c r="Q8" s="419" t="s">
        <v>33</v>
      </c>
      <c r="R8" s="477"/>
      <c r="S8" s="477"/>
    </row>
    <row r="9" spans="1:19">
      <c r="B9" s="56"/>
      <c r="C9" s="56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</row>
    <row r="10" spans="1:19">
      <c r="B10" s="56"/>
      <c r="C10" s="56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31"/>
      <c r="Q10" s="31"/>
    </row>
    <row r="11" spans="1:19">
      <c r="B11" s="284">
        <v>1</v>
      </c>
      <c r="C11" s="284" t="s">
        <v>76</v>
      </c>
      <c r="D11" s="248">
        <v>131554</v>
      </c>
      <c r="E11" s="380">
        <f t="shared" ref="E11:E27" si="0">D11/$D$34</f>
        <v>0.35284682809599932</v>
      </c>
      <c r="F11" s="248">
        <v>138390</v>
      </c>
      <c r="G11" s="380">
        <f>F11/$F$34</f>
        <v>0.38669062235423307</v>
      </c>
      <c r="H11" s="248">
        <v>162995</v>
      </c>
      <c r="I11" s="380">
        <f>H11/$H$34</f>
        <v>0.40758226287611871</v>
      </c>
      <c r="J11" s="248">
        <v>161463</v>
      </c>
      <c r="K11" s="380">
        <f>J11/$J$34</f>
        <v>0.406395590289576</v>
      </c>
      <c r="L11" s="248">
        <v>167599</v>
      </c>
      <c r="M11" s="380">
        <f>L11/$L$34</f>
        <v>0.37924417723208931</v>
      </c>
      <c r="N11" s="248"/>
      <c r="O11" s="380"/>
      <c r="P11" s="381">
        <f>SUM(D11,F11,H11,J11,L11,N11,)</f>
        <v>762001</v>
      </c>
      <c r="Q11" s="380">
        <f t="shared" ref="Q11:Q27" si="1">P11/$P$34</f>
        <v>0.3868300285299463</v>
      </c>
      <c r="R11" s="140">
        <v>1</v>
      </c>
      <c r="S11" s="424">
        <v>1</v>
      </c>
    </row>
    <row r="12" spans="1:19">
      <c r="B12" s="284">
        <v>2</v>
      </c>
      <c r="C12" s="284" t="s">
        <v>148</v>
      </c>
      <c r="D12" s="248">
        <v>93591</v>
      </c>
      <c r="E12" s="380">
        <f t="shared" si="0"/>
        <v>0.25102457917153925</v>
      </c>
      <c r="F12" s="248">
        <v>94121</v>
      </c>
      <c r="G12" s="380">
        <f t="shared" ref="G12:G27" si="2">F12/$F$34</f>
        <v>0.26299377170751337</v>
      </c>
      <c r="H12" s="248">
        <v>100726</v>
      </c>
      <c r="I12" s="380">
        <f t="shared" ref="I12:I27" si="3">H12/$H$34</f>
        <v>0.25187356060284016</v>
      </c>
      <c r="J12" s="248">
        <v>79930</v>
      </c>
      <c r="K12" s="380">
        <f t="shared" ref="K12:K27" si="4">J12/$J$34</f>
        <v>0.20118045330413661</v>
      </c>
      <c r="L12" s="248">
        <v>50596</v>
      </c>
      <c r="M12" s="380">
        <f t="shared" ref="M12:M26" si="5">L12/$L$34</f>
        <v>0.11448897899888896</v>
      </c>
      <c r="N12" s="248"/>
      <c r="O12" s="380"/>
      <c r="P12" s="381">
        <f t="shared" ref="P12:P24" si="6">SUM(D12,F12,H12,J12,L12,N12,)</f>
        <v>418964</v>
      </c>
      <c r="Q12" s="380">
        <f t="shared" si="1"/>
        <v>0.21268719604438893</v>
      </c>
      <c r="R12" s="140">
        <v>2</v>
      </c>
      <c r="S12" s="424">
        <v>2</v>
      </c>
    </row>
    <row r="13" spans="1:19">
      <c r="B13" s="284">
        <v>3</v>
      </c>
      <c r="C13" s="284" t="s">
        <v>78</v>
      </c>
      <c r="D13" s="248">
        <v>45956</v>
      </c>
      <c r="E13" s="380">
        <f t="shared" si="0"/>
        <v>0.12326062933836861</v>
      </c>
      <c r="F13" s="248">
        <v>35202</v>
      </c>
      <c r="G13" s="380">
        <f t="shared" si="2"/>
        <v>9.8361755098733392E-2</v>
      </c>
      <c r="H13" s="248">
        <v>47349</v>
      </c>
      <c r="I13" s="380">
        <f t="shared" si="3"/>
        <v>0.11840002800651152</v>
      </c>
      <c r="J13" s="248">
        <v>59055</v>
      </c>
      <c r="K13" s="380">
        <f t="shared" si="4"/>
        <v>0.14863895495903651</v>
      </c>
      <c r="L13" s="248">
        <v>96401</v>
      </c>
      <c r="M13" s="380">
        <f t="shared" si="5"/>
        <v>0.2181368500369969</v>
      </c>
      <c r="N13" s="248"/>
      <c r="O13" s="380"/>
      <c r="P13" s="381">
        <f t="shared" si="6"/>
        <v>283963</v>
      </c>
      <c r="Q13" s="380">
        <f t="shared" si="1"/>
        <v>0.14415389926187647</v>
      </c>
      <c r="R13" s="140">
        <v>3</v>
      </c>
      <c r="S13" s="424">
        <v>3</v>
      </c>
    </row>
    <row r="14" spans="1:19">
      <c r="B14" s="284">
        <v>4</v>
      </c>
      <c r="C14" s="284" t="s">
        <v>19</v>
      </c>
      <c r="D14" s="248">
        <v>11700</v>
      </c>
      <c r="E14" s="380">
        <f t="shared" si="0"/>
        <v>3.1381089808924033E-2</v>
      </c>
      <c r="F14" s="248">
        <v>10051</v>
      </c>
      <c r="G14" s="380">
        <f t="shared" si="2"/>
        <v>2.8084597480182071E-2</v>
      </c>
      <c r="H14" s="248">
        <v>12658</v>
      </c>
      <c r="I14" s="380">
        <f t="shared" si="3"/>
        <v>3.1652359173507838E-2</v>
      </c>
      <c r="J14" s="248">
        <v>14574</v>
      </c>
      <c r="K14" s="380">
        <f t="shared" si="4"/>
        <v>3.6682145958394682E-2</v>
      </c>
      <c r="L14" s="248">
        <v>16046</v>
      </c>
      <c r="M14" s="380">
        <f t="shared" si="5"/>
        <v>3.6308999861968776E-2</v>
      </c>
      <c r="N14" s="248"/>
      <c r="O14" s="380"/>
      <c r="P14" s="381">
        <f t="shared" si="6"/>
        <v>65029</v>
      </c>
      <c r="Q14" s="380">
        <f t="shared" si="1"/>
        <v>3.3011990699846692E-2</v>
      </c>
      <c r="R14" s="140">
        <v>6</v>
      </c>
      <c r="S14" s="424">
        <v>6</v>
      </c>
    </row>
    <row r="15" spans="1:19">
      <c r="B15" s="284">
        <v>5</v>
      </c>
      <c r="C15" s="284" t="s">
        <v>147</v>
      </c>
      <c r="D15" s="248">
        <v>916</v>
      </c>
      <c r="E15" s="380">
        <f t="shared" si="0"/>
        <v>2.4568442961516593E-3</v>
      </c>
      <c r="F15" s="248">
        <v>1276</v>
      </c>
      <c r="G15" s="380">
        <f t="shared" si="2"/>
        <v>3.5654110421562352E-3</v>
      </c>
      <c r="H15" s="248">
        <v>899</v>
      </c>
      <c r="I15" s="380">
        <f t="shared" si="3"/>
        <v>2.2480226652696754E-3</v>
      </c>
      <c r="J15" s="248">
        <v>941</v>
      </c>
      <c r="K15" s="380">
        <f t="shared" si="4"/>
        <v>2.3684574822869079E-3</v>
      </c>
      <c r="L15" s="248">
        <v>1317</v>
      </c>
      <c r="M15" s="380">
        <f t="shared" si="5"/>
        <v>2.9801167155810095E-3</v>
      </c>
      <c r="N15" s="248"/>
      <c r="O15" s="380"/>
      <c r="P15" s="381">
        <f>SUM(D15,F15,H15,J15,L15,N15,)</f>
        <v>5349</v>
      </c>
      <c r="Q15" s="380">
        <f t="shared" si="1"/>
        <v>2.7154214005056195E-3</v>
      </c>
      <c r="R15" s="140">
        <v>14</v>
      </c>
      <c r="S15" s="424">
        <v>17</v>
      </c>
    </row>
    <row r="16" spans="1:19">
      <c r="B16" s="284">
        <v>6</v>
      </c>
      <c r="C16" s="284" t="s">
        <v>22</v>
      </c>
      <c r="D16" s="248">
        <v>6263</v>
      </c>
      <c r="E16" s="380">
        <f t="shared" si="0"/>
        <v>1.6798270553272751E-2</v>
      </c>
      <c r="F16" s="248">
        <v>5819</v>
      </c>
      <c r="G16" s="380">
        <f t="shared" si="2"/>
        <v>1.6259503804315935E-2</v>
      </c>
      <c r="H16" s="248">
        <v>7318</v>
      </c>
      <c r="I16" s="380">
        <f t="shared" si="3"/>
        <v>1.8299254576689079E-2</v>
      </c>
      <c r="J16" s="248">
        <v>9074</v>
      </c>
      <c r="K16" s="380">
        <f t="shared" si="4"/>
        <v>2.2838876933338366E-2</v>
      </c>
      <c r="L16" s="248">
        <v>13234</v>
      </c>
      <c r="M16" s="380">
        <f t="shared" si="5"/>
        <v>2.9945986798784421E-2</v>
      </c>
      <c r="N16" s="248"/>
      <c r="O16" s="380"/>
      <c r="P16" s="381">
        <f t="shared" si="6"/>
        <v>41708</v>
      </c>
      <c r="Q16" s="380">
        <f t="shared" si="1"/>
        <v>2.1173078289827705E-2</v>
      </c>
      <c r="R16" s="140">
        <v>8</v>
      </c>
      <c r="S16" s="424">
        <v>8</v>
      </c>
    </row>
    <row r="17" spans="2:19">
      <c r="B17" s="284">
        <v>7</v>
      </c>
      <c r="C17" s="284" t="s">
        <v>24</v>
      </c>
      <c r="D17" s="248">
        <v>8504</v>
      </c>
      <c r="E17" s="380">
        <f t="shared" si="0"/>
        <v>2.2808956216674354E-2</v>
      </c>
      <c r="F17" s="248">
        <v>9466</v>
      </c>
      <c r="G17" s="380">
        <f t="shared" si="2"/>
        <v>2.6449985050980347E-2</v>
      </c>
      <c r="H17" s="248">
        <v>8440</v>
      </c>
      <c r="I17" s="380">
        <f t="shared" si="3"/>
        <v>2.1104906890852124E-2</v>
      </c>
      <c r="J17" s="248">
        <v>9047</v>
      </c>
      <c r="K17" s="380">
        <f t="shared" si="4"/>
        <v>2.2770919067215362E-2</v>
      </c>
      <c r="L17" s="248">
        <v>6951</v>
      </c>
      <c r="M17" s="380">
        <f t="shared" si="5"/>
        <v>1.5728770911164463E-2</v>
      </c>
      <c r="N17" s="248"/>
      <c r="O17" s="380"/>
      <c r="P17" s="381">
        <f>SUM(D17,F17,H17,J17,L17,N17,)</f>
        <v>42408</v>
      </c>
      <c r="Q17" s="380">
        <f t="shared" si="1"/>
        <v>2.1528433492735526E-2</v>
      </c>
      <c r="R17" s="140">
        <v>7</v>
      </c>
      <c r="S17" s="424">
        <v>7</v>
      </c>
    </row>
    <row r="18" spans="2:19">
      <c r="B18" s="284">
        <v>8</v>
      </c>
      <c r="C18" s="284" t="s">
        <v>25</v>
      </c>
      <c r="D18" s="248">
        <v>15502</v>
      </c>
      <c r="E18" s="380">
        <f t="shared" si="0"/>
        <v>4.1578602924610283E-2</v>
      </c>
      <c r="F18" s="248">
        <v>14514</v>
      </c>
      <c r="G18" s="380">
        <f t="shared" si="2"/>
        <v>4.0555153499886837E-2</v>
      </c>
      <c r="H18" s="248">
        <v>16670</v>
      </c>
      <c r="I18" s="380">
        <f t="shared" si="3"/>
        <v>4.1684691690818114E-2</v>
      </c>
      <c r="J18" s="248">
        <v>24775</v>
      </c>
      <c r="K18" s="380">
        <f t="shared" si="4"/>
        <v>6.2357634562867317E-2</v>
      </c>
      <c r="L18" s="248">
        <v>31254</v>
      </c>
      <c r="M18" s="380">
        <f t="shared" si="5"/>
        <v>7.0721767523742499E-2</v>
      </c>
      <c r="N18" s="248"/>
      <c r="O18" s="380"/>
      <c r="P18" s="381">
        <f>SUM(D18,F18,H18,J18,L18,N18,)</f>
        <v>102715</v>
      </c>
      <c r="Q18" s="380">
        <f t="shared" si="1"/>
        <v>5.214329952382403E-2</v>
      </c>
      <c r="R18" s="140">
        <v>4</v>
      </c>
      <c r="S18" s="424">
        <v>4</v>
      </c>
    </row>
    <row r="19" spans="2:19">
      <c r="B19" s="284">
        <v>9</v>
      </c>
      <c r="C19" s="284" t="s">
        <v>26</v>
      </c>
      <c r="D19" s="248">
        <v>3140</v>
      </c>
      <c r="E19" s="380">
        <f t="shared" si="0"/>
        <v>8.421933504275338E-3</v>
      </c>
      <c r="F19" s="248">
        <v>2513</v>
      </c>
      <c r="G19" s="380">
        <f t="shared" si="2"/>
        <v>7.0218479223656894E-3</v>
      </c>
      <c r="H19" s="248">
        <v>2370</v>
      </c>
      <c r="I19" s="380">
        <f t="shared" si="3"/>
        <v>5.9263778828577644E-3</v>
      </c>
      <c r="J19" s="248">
        <v>2363</v>
      </c>
      <c r="K19" s="380">
        <f t="shared" si="4"/>
        <v>5.947571764765105E-3</v>
      </c>
      <c r="L19" s="248">
        <v>3880</v>
      </c>
      <c r="M19" s="380">
        <f t="shared" si="5"/>
        <v>8.7796908553183887E-3</v>
      </c>
      <c r="N19" s="248"/>
      <c r="O19" s="380"/>
      <c r="P19" s="381">
        <f>SUM(D19,F19,H19,J19,L19,N19,)</f>
        <v>14266</v>
      </c>
      <c r="Q19" s="380">
        <f t="shared" si="1"/>
        <v>7.2421390352613892E-3</v>
      </c>
      <c r="R19" s="140">
        <v>12</v>
      </c>
      <c r="S19" s="424">
        <v>11</v>
      </c>
    </row>
    <row r="20" spans="2:19">
      <c r="B20" s="284">
        <v>10</v>
      </c>
      <c r="C20" s="284" t="s">
        <v>27</v>
      </c>
      <c r="D20" s="248">
        <v>7099</v>
      </c>
      <c r="E20" s="380">
        <f t="shared" si="0"/>
        <v>1.904054329517536E-2</v>
      </c>
      <c r="F20" s="248">
        <v>5752</v>
      </c>
      <c r="G20" s="380">
        <f t="shared" si="2"/>
        <v>1.6072291782509927E-2</v>
      </c>
      <c r="H20" s="248">
        <v>5964</v>
      </c>
      <c r="I20" s="380">
        <f t="shared" si="3"/>
        <v>1.4913467381166121E-2</v>
      </c>
      <c r="J20" s="248">
        <v>4706</v>
      </c>
      <c r="K20" s="380">
        <f t="shared" si="4"/>
        <v>1.1844804369439096E-2</v>
      </c>
      <c r="L20" s="248">
        <v>6283</v>
      </c>
      <c r="M20" s="380">
        <f t="shared" si="5"/>
        <v>1.4217215887619957E-2</v>
      </c>
      <c r="N20" s="248"/>
      <c r="O20" s="380"/>
      <c r="P20" s="381">
        <f>SUM(D20,F20,H20,J20,L20,N20,)</f>
        <v>29804</v>
      </c>
      <c r="Q20" s="380">
        <f t="shared" si="1"/>
        <v>1.5130009239235276E-2</v>
      </c>
      <c r="R20" s="140">
        <v>10</v>
      </c>
      <c r="S20" s="424">
        <v>9</v>
      </c>
    </row>
    <row r="21" spans="2:19">
      <c r="B21" s="284">
        <v>11</v>
      </c>
      <c r="C21" s="284" t="s">
        <v>107</v>
      </c>
      <c r="D21" s="248">
        <v>3723</v>
      </c>
      <c r="E21" s="380">
        <f t="shared" si="0"/>
        <v>9.9856237058653131E-3</v>
      </c>
      <c r="F21" s="248">
        <v>1234</v>
      </c>
      <c r="G21" s="380">
        <f t="shared" si="2"/>
        <v>3.4480542523673938E-3</v>
      </c>
      <c r="H21" s="248">
        <v>974</v>
      </c>
      <c r="I21" s="380">
        <f t="shared" si="3"/>
        <v>2.4355662691575792E-3</v>
      </c>
      <c r="J21" s="248">
        <v>438</v>
      </c>
      <c r="K21" s="380">
        <f t="shared" si="4"/>
        <v>1.1024276059953941E-3</v>
      </c>
      <c r="L21" s="248">
        <v>459</v>
      </c>
      <c r="M21" s="380">
        <f t="shared" si="5"/>
        <v>1.0386283769564795E-3</v>
      </c>
      <c r="N21" s="248"/>
      <c r="O21" s="380"/>
      <c r="P21" s="381">
        <f>SUM(D21,F21,H21,J21,L21,N21,)</f>
        <v>6828</v>
      </c>
      <c r="Q21" s="380">
        <f t="shared" si="1"/>
        <v>3.4662361792208583E-3</v>
      </c>
      <c r="R21" s="140">
        <v>9</v>
      </c>
      <c r="S21" s="424">
        <v>15</v>
      </c>
    </row>
    <row r="22" spans="2:19">
      <c r="B22" s="284">
        <v>12</v>
      </c>
      <c r="C22" s="284" t="s">
        <v>30</v>
      </c>
      <c r="D22" s="248">
        <v>7370</v>
      </c>
      <c r="E22" s="380">
        <f t="shared" si="0"/>
        <v>1.9767404435194025E-2</v>
      </c>
      <c r="F22" s="248">
        <v>6201</v>
      </c>
      <c r="G22" s="380">
        <f t="shared" si="2"/>
        <v>1.7326891749538258E-2</v>
      </c>
      <c r="H22" s="248">
        <v>5286</v>
      </c>
      <c r="I22" s="380">
        <f t="shared" si="3"/>
        <v>1.3218073202019469E-2</v>
      </c>
      <c r="J22" s="248">
        <v>651</v>
      </c>
      <c r="K22" s="380">
        <f t="shared" si="4"/>
        <v>1.6385396609657568E-3</v>
      </c>
      <c r="L22" s="248">
        <v>156</v>
      </c>
      <c r="M22" s="380">
        <f t="shared" si="5"/>
        <v>3.529978797499146E-4</v>
      </c>
      <c r="N22" s="248"/>
      <c r="O22" s="380"/>
      <c r="P22" s="381">
        <v>7370</v>
      </c>
      <c r="Q22" s="380">
        <f t="shared" si="1"/>
        <v>3.7413826363294853E-3</v>
      </c>
      <c r="R22" s="140">
        <v>11</v>
      </c>
      <c r="S22" s="424">
        <v>14</v>
      </c>
    </row>
    <row r="23" spans="2:19">
      <c r="B23" s="284">
        <v>13</v>
      </c>
      <c r="C23" s="284" t="s">
        <v>31</v>
      </c>
      <c r="D23" s="248">
        <v>1257</v>
      </c>
      <c r="E23" s="380">
        <f t="shared" si="0"/>
        <v>3.3714555461382485E-3</v>
      </c>
      <c r="F23" s="248">
        <v>1519</v>
      </c>
      <c r="G23" s="380">
        <f t="shared" si="2"/>
        <v>4.2444038973631047E-3</v>
      </c>
      <c r="H23" s="248">
        <v>1329</v>
      </c>
      <c r="I23" s="380">
        <f t="shared" si="3"/>
        <v>3.3232726608936579E-3</v>
      </c>
      <c r="J23" s="248">
        <v>873</v>
      </c>
      <c r="K23" s="380">
        <f t="shared" si="4"/>
        <v>2.1973043379771209E-3</v>
      </c>
      <c r="L23" s="248">
        <v>732</v>
      </c>
      <c r="M23" s="380">
        <f t="shared" si="5"/>
        <v>1.6563746665188299E-3</v>
      </c>
      <c r="N23" s="248"/>
      <c r="O23" s="380"/>
      <c r="P23" s="381">
        <f t="shared" si="6"/>
        <v>5710</v>
      </c>
      <c r="Q23" s="380">
        <f t="shared" si="1"/>
        <v>2.8986831551480814E-3</v>
      </c>
      <c r="R23" s="140">
        <v>16</v>
      </c>
      <c r="S23" s="424">
        <v>16</v>
      </c>
    </row>
    <row r="24" spans="2:19">
      <c r="B24" s="284">
        <v>14</v>
      </c>
      <c r="C24" s="284" t="s">
        <v>100</v>
      </c>
      <c r="D24" s="248">
        <v>12779</v>
      </c>
      <c r="E24" s="380">
        <f t="shared" si="0"/>
        <v>3.4275123646858134E-2</v>
      </c>
      <c r="F24" s="248">
        <v>11591</v>
      </c>
      <c r="G24" s="380">
        <f t="shared" si="2"/>
        <v>3.2387679772439594E-2</v>
      </c>
      <c r="H24" s="248">
        <v>11514</v>
      </c>
      <c r="I24" s="380">
        <f t="shared" si="3"/>
        <v>2.8791694068871013E-2</v>
      </c>
      <c r="J24" s="248">
        <v>13898</v>
      </c>
      <c r="K24" s="380">
        <f t="shared" si="4"/>
        <v>3.4980682347315037E-2</v>
      </c>
      <c r="L24" s="248">
        <v>21756</v>
      </c>
      <c r="M24" s="380">
        <f t="shared" si="5"/>
        <v>4.9229627383584239E-2</v>
      </c>
      <c r="N24" s="248"/>
      <c r="O24" s="380"/>
      <c r="P24" s="381">
        <f t="shared" si="6"/>
        <v>71538</v>
      </c>
      <c r="Q24" s="380">
        <f t="shared" si="1"/>
        <v>3.6316286436599558E-2</v>
      </c>
      <c r="R24" s="140">
        <v>5</v>
      </c>
      <c r="S24" s="424">
        <v>5</v>
      </c>
    </row>
    <row r="25" spans="2:19">
      <c r="B25" s="284">
        <v>15</v>
      </c>
      <c r="C25" s="284" t="s">
        <v>105</v>
      </c>
      <c r="D25" s="248">
        <v>5222</v>
      </c>
      <c r="E25" s="380">
        <f t="shared" si="0"/>
        <v>1.4006158203606948E-2</v>
      </c>
      <c r="F25" s="248">
        <v>1506</v>
      </c>
      <c r="G25" s="380">
        <f t="shared" si="2"/>
        <v>4.2080791767141771E-3</v>
      </c>
      <c r="H25" s="248">
        <v>1487</v>
      </c>
      <c r="I25" s="380">
        <f t="shared" si="3"/>
        <v>3.7183645197508422E-3</v>
      </c>
      <c r="J25" s="284">
        <v>1605</v>
      </c>
      <c r="K25" s="380">
        <f t="shared" si="4"/>
        <v>4.0397175973118891E-3</v>
      </c>
      <c r="L25" s="283">
        <v>2301</v>
      </c>
      <c r="M25" s="380">
        <f t="shared" si="5"/>
        <v>5.2067187263112403E-3</v>
      </c>
      <c r="N25" s="248"/>
      <c r="O25" s="380"/>
      <c r="P25" s="381">
        <f>SUM(D25,F25,H25,J25,L25,N25,)</f>
        <v>12121</v>
      </c>
      <c r="Q25" s="380">
        <f t="shared" si="1"/>
        <v>6.1532291634938526E-3</v>
      </c>
      <c r="R25" s="140">
        <v>16</v>
      </c>
      <c r="S25" s="424">
        <v>12</v>
      </c>
    </row>
    <row r="26" spans="2:19">
      <c r="B26" s="284">
        <v>16</v>
      </c>
      <c r="C26" s="284" t="s">
        <v>108</v>
      </c>
      <c r="D26" s="248">
        <v>3425</v>
      </c>
      <c r="E26" s="380">
        <f t="shared" si="0"/>
        <v>9.1863446662875901E-3</v>
      </c>
      <c r="F26" s="248">
        <v>5224</v>
      </c>
      <c r="G26" s="380">
        <f t="shared" si="2"/>
        <v>1.4596949282307346E-2</v>
      </c>
      <c r="H26" s="248">
        <v>1994</v>
      </c>
      <c r="I26" s="380">
        <f t="shared" si="3"/>
        <v>4.9861592820330727E-3</v>
      </c>
      <c r="J26" s="248">
        <v>2731</v>
      </c>
      <c r="K26" s="380">
        <f t="shared" si="4"/>
        <v>6.8738123104416004E-3</v>
      </c>
      <c r="L26" s="248">
        <v>4825</v>
      </c>
      <c r="M26" s="380">
        <f t="shared" si="5"/>
        <v>1.0918043396111139E-2</v>
      </c>
      <c r="N26" s="248"/>
      <c r="O26" s="380"/>
      <c r="P26" s="381">
        <f>SUM(D26,F26,H26,J26,L26,N26,)</f>
        <v>18199</v>
      </c>
      <c r="Q26" s="380">
        <f t="shared" si="1"/>
        <v>9.2387276253134733E-3</v>
      </c>
      <c r="R26" s="140">
        <v>13</v>
      </c>
      <c r="S26" s="424">
        <v>10</v>
      </c>
    </row>
    <row r="27" spans="2:19">
      <c r="B27" s="284">
        <v>17</v>
      </c>
      <c r="C27" s="284" t="s">
        <v>111</v>
      </c>
      <c r="D27" s="248">
        <v>2617</v>
      </c>
      <c r="E27" s="380">
        <f t="shared" si="0"/>
        <v>7.0191719683721527E-3</v>
      </c>
      <c r="F27" s="248">
        <v>791</v>
      </c>
      <c r="G27" s="380">
        <f t="shared" si="2"/>
        <v>2.2102195410231835E-3</v>
      </c>
      <c r="H27" s="248">
        <v>1406</v>
      </c>
      <c r="I27" s="380">
        <f t="shared" si="3"/>
        <v>3.5158174275519058E-3</v>
      </c>
      <c r="J27" s="248">
        <v>1317</v>
      </c>
      <c r="K27" s="380">
        <f t="shared" si="4"/>
        <v>3.314833691999849E-3</v>
      </c>
      <c r="L27" s="248">
        <v>2896</v>
      </c>
      <c r="M27" s="380">
        <f>L27/$L$34</f>
        <v>6.5530888445881575E-3</v>
      </c>
      <c r="N27" s="248"/>
      <c r="O27" s="380"/>
      <c r="P27" s="381">
        <f>SUM(D27,F27,H27,J27,L27,N27,)</f>
        <v>9027</v>
      </c>
      <c r="Q27" s="380">
        <f t="shared" si="1"/>
        <v>4.582559166641284E-3</v>
      </c>
      <c r="R27" s="140">
        <v>15</v>
      </c>
      <c r="S27" s="424">
        <v>13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425"/>
      <c r="C34" s="425" t="s">
        <v>163</v>
      </c>
      <c r="D34" s="426">
        <v>372836</v>
      </c>
      <c r="E34" s="427">
        <f>SUM(E11:E27)</f>
        <v>0.96722955937731336</v>
      </c>
      <c r="F34" s="426">
        <v>357883</v>
      </c>
      <c r="G34" s="427">
        <f>SUM(G11:G27)</f>
        <v>0.96447721741463011</v>
      </c>
      <c r="H34" s="426">
        <v>399907</v>
      </c>
      <c r="I34" s="427">
        <f>SUM(I11:I27)</f>
        <v>0.97367387917690873</v>
      </c>
      <c r="J34" s="426">
        <v>397305</v>
      </c>
      <c r="K34" s="427">
        <f>SUM(K11:K27)</f>
        <v>0.97517272624306273</v>
      </c>
      <c r="L34" s="426">
        <v>441929</v>
      </c>
      <c r="M34" s="427">
        <f>SUM(M11:M27)</f>
        <v>0.96550803409597463</v>
      </c>
      <c r="N34" s="426"/>
      <c r="O34" s="427">
        <f>SUM(O11:O27)</f>
        <v>0</v>
      </c>
      <c r="P34" s="426">
        <f>SUM(D34,F34,H34,J34,L34,N34,)</f>
        <v>1969860</v>
      </c>
      <c r="Q34" s="427">
        <f>SUM(Q11:Q27)</f>
        <v>0.9630125998801945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283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workbookViewId="0">
      <selection activeCell="J45" sqref="J45"/>
    </sheetView>
  </sheetViews>
  <sheetFormatPr baseColWidth="10" defaultRowHeight="12.75"/>
  <sheetData>
    <row r="3" spans="2:12" ht="23.25">
      <c r="G3" s="4" t="s">
        <v>123</v>
      </c>
    </row>
    <row r="4" spans="2:12" ht="23.25">
      <c r="G4" s="4"/>
    </row>
    <row r="5" spans="2:12" ht="23.25">
      <c r="G5" s="4" t="s">
        <v>416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392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421</v>
      </c>
    </row>
    <row r="40" spans="2:2">
      <c r="B40" s="2"/>
    </row>
  </sheetData>
  <phoneticPr fontId="5" type="noConversion"/>
  <pageMargins left="0.47244094488188981" right="0" top="0.27559055118110237" bottom="0.35433070866141736" header="0" footer="0.51181102362204722"/>
  <pageSetup scale="98" orientation="landscape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0"/>
  <sheetViews>
    <sheetView zoomScaleNormal="100" workbookViewId="0">
      <selection activeCell="D13" sqref="D13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2.5703125" style="15" bestFit="1" customWidth="1"/>
    <col min="4" max="4" width="14.42578125" style="15" bestFit="1" customWidth="1"/>
    <col min="5" max="5" width="11.140625" style="15" bestFit="1" customWidth="1"/>
    <col min="6" max="6" width="12.5703125" style="15" bestFit="1" customWidth="1"/>
    <col min="7" max="7" width="14.85546875" style="15" bestFit="1" customWidth="1"/>
    <col min="8" max="16384" width="11.42578125" style="15"/>
  </cols>
  <sheetData>
    <row r="1" spans="1:10" ht="18.75">
      <c r="A1" s="448" t="s">
        <v>155</v>
      </c>
      <c r="B1" s="448"/>
      <c r="C1" s="448"/>
      <c r="D1" s="448"/>
      <c r="E1" s="448"/>
      <c r="F1" s="448"/>
      <c r="G1" s="448"/>
    </row>
    <row r="2" spans="1:10" ht="18.75">
      <c r="A2" s="449" t="s">
        <v>42</v>
      </c>
      <c r="B2" s="449"/>
      <c r="C2" s="449"/>
      <c r="D2" s="449"/>
      <c r="E2" s="449"/>
      <c r="F2" s="449"/>
      <c r="G2" s="449"/>
    </row>
    <row r="3" spans="1:10" ht="15.75">
      <c r="A3" s="450" t="s">
        <v>400</v>
      </c>
      <c r="B3" s="450"/>
      <c r="C3" s="450"/>
      <c r="D3" s="450"/>
      <c r="E3" s="450"/>
      <c r="F3" s="450"/>
      <c r="G3" s="450"/>
    </row>
    <row r="4" spans="1:10" ht="8.25" customHeight="1"/>
    <row r="5" spans="1:10" ht="15.75">
      <c r="A5" s="10"/>
      <c r="B5" s="307"/>
      <c r="C5" s="451" t="s">
        <v>401</v>
      </c>
      <c r="D5" s="451"/>
      <c r="E5" s="451" t="s">
        <v>160</v>
      </c>
      <c r="F5" s="452"/>
    </row>
    <row r="6" spans="1:10" ht="15.75">
      <c r="A6" s="10"/>
      <c r="B6" s="308" t="s">
        <v>49</v>
      </c>
      <c r="C6" s="309">
        <v>2014</v>
      </c>
      <c r="D6" s="309">
        <v>2015</v>
      </c>
      <c r="E6" s="310" t="s">
        <v>48</v>
      </c>
      <c r="F6" s="311" t="s">
        <v>33</v>
      </c>
    </row>
    <row r="7" spans="1:10" ht="6" customHeight="1"/>
    <row r="8" spans="1:10">
      <c r="B8" s="179" t="s">
        <v>0</v>
      </c>
      <c r="C8" s="180"/>
      <c r="D8" s="180"/>
      <c r="E8" s="180"/>
      <c r="F8" s="181"/>
    </row>
    <row r="9" spans="1:10">
      <c r="B9" s="182" t="s">
        <v>1</v>
      </c>
      <c r="C9" s="183">
        <v>40939</v>
      </c>
      <c r="D9" s="183">
        <v>42232</v>
      </c>
      <c r="E9" s="184">
        <f>D9-C9</f>
        <v>1293</v>
      </c>
      <c r="F9" s="185">
        <f>(D9/C9)-100%</f>
        <v>3.1583575563643551E-2</v>
      </c>
    </row>
    <row r="10" spans="1:10" ht="7.5" customHeight="1"/>
    <row r="11" spans="1:10">
      <c r="B11" s="186" t="s">
        <v>2</v>
      </c>
      <c r="C11" s="187">
        <v>1257356</v>
      </c>
      <c r="D11" s="187">
        <v>1300527</v>
      </c>
      <c r="E11" s="187">
        <f>D11-C11</f>
        <v>43171</v>
      </c>
      <c r="F11" s="188">
        <f>(D11/C11)-100%</f>
        <v>3.4334746881551359E-2</v>
      </c>
    </row>
    <row r="12" spans="1:10">
      <c r="B12" s="189" t="s">
        <v>3</v>
      </c>
      <c r="C12" s="107">
        <v>1036819</v>
      </c>
      <c r="D12" s="107">
        <v>1116279</v>
      </c>
      <c r="E12" s="107">
        <f>D12-C12</f>
        <v>79460</v>
      </c>
      <c r="F12" s="190">
        <f>(D12/C12)-100%</f>
        <v>7.6638256050477471E-2</v>
      </c>
    </row>
    <row r="13" spans="1:10">
      <c r="B13" s="182" t="s">
        <v>4</v>
      </c>
      <c r="C13" s="191">
        <f>C12/C11</f>
        <v>0.82460257874460374</v>
      </c>
      <c r="D13" s="192">
        <f>D12/D11</f>
        <v>0.85832820079859928</v>
      </c>
      <c r="E13" s="191">
        <f>D13-C13</f>
        <v>3.3725622053995541E-2</v>
      </c>
      <c r="F13" s="185"/>
      <c r="J13" s="16"/>
    </row>
    <row r="14" spans="1:10" ht="9" customHeight="1"/>
    <row r="15" spans="1:10" ht="20.25" customHeight="1">
      <c r="B15" s="193" t="s">
        <v>5</v>
      </c>
      <c r="C15" s="194">
        <v>0.86199999999999999</v>
      </c>
      <c r="D15" s="194">
        <v>0.88080000000000003</v>
      </c>
      <c r="E15" s="195">
        <f>D15-C15</f>
        <v>1.8800000000000039E-2</v>
      </c>
      <c r="F15" s="16"/>
    </row>
    <row r="16" spans="1:10" ht="8.25" customHeight="1"/>
    <row r="17" spans="2:8">
      <c r="B17" s="179" t="s">
        <v>14</v>
      </c>
      <c r="C17" s="180"/>
      <c r="D17" s="180"/>
      <c r="E17" s="181"/>
      <c r="F17" s="15" t="s">
        <v>142</v>
      </c>
      <c r="G17" s="15" t="s">
        <v>141</v>
      </c>
    </row>
    <row r="18" spans="2:8">
      <c r="B18" s="189" t="s">
        <v>13</v>
      </c>
      <c r="C18" s="104">
        <v>5.49</v>
      </c>
      <c r="D18" s="104">
        <v>5.5</v>
      </c>
      <c r="E18" s="196">
        <f>D18-C18</f>
        <v>9.9999999999997868E-3</v>
      </c>
      <c r="F18" s="16"/>
    </row>
    <row r="19" spans="2:8">
      <c r="B19" s="189" t="s">
        <v>15</v>
      </c>
      <c r="C19" s="105">
        <v>3.06</v>
      </c>
      <c r="D19" s="105">
        <v>3.4</v>
      </c>
      <c r="E19" s="196">
        <f>D19-C19</f>
        <v>0.33999999999999986</v>
      </c>
      <c r="F19" s="16"/>
    </row>
    <row r="20" spans="2:8">
      <c r="B20" s="182" t="s">
        <v>16</v>
      </c>
      <c r="C20" s="197">
        <v>6.49</v>
      </c>
      <c r="D20" s="197">
        <v>6.35</v>
      </c>
      <c r="E20" s="198">
        <f>D20-C20</f>
        <v>-0.14000000000000057</v>
      </c>
      <c r="F20" s="16"/>
    </row>
    <row r="21" spans="2:8" ht="8.25" customHeight="1"/>
    <row r="22" spans="2:8" ht="17.25" customHeight="1">
      <c r="B22" s="199" t="s">
        <v>50</v>
      </c>
      <c r="C22" s="200">
        <v>2682.22</v>
      </c>
      <c r="D22" s="200">
        <v>3549.41</v>
      </c>
      <c r="E22" s="201">
        <f>D22-C22</f>
        <v>867.19</v>
      </c>
      <c r="F22" s="195">
        <f>(D22/C22)-100%</f>
        <v>0.32331054126805414</v>
      </c>
    </row>
    <row r="23" spans="2:8" ht="9" customHeight="1"/>
    <row r="24" spans="2:8">
      <c r="B24" s="179" t="s">
        <v>35</v>
      </c>
      <c r="C24" s="257">
        <v>2014</v>
      </c>
      <c r="D24" s="257">
        <v>2015</v>
      </c>
      <c r="E24" s="180"/>
      <c r="F24" s="181"/>
    </row>
    <row r="25" spans="2:8">
      <c r="B25" s="189" t="s">
        <v>6</v>
      </c>
      <c r="C25" s="106">
        <v>390941</v>
      </c>
      <c r="D25" s="106">
        <v>441929</v>
      </c>
      <c r="E25" s="107">
        <f>D25-C25</f>
        <v>50988</v>
      </c>
      <c r="F25" s="190">
        <f>(D25/C25)-100%</f>
        <v>0.1304237723850914</v>
      </c>
      <c r="H25" s="127"/>
    </row>
    <row r="26" spans="2:8">
      <c r="B26" s="189" t="s">
        <v>7</v>
      </c>
      <c r="C26" s="107">
        <v>90561</v>
      </c>
      <c r="D26" s="107">
        <v>96401</v>
      </c>
      <c r="E26" s="107">
        <f>D26-C26</f>
        <v>5840</v>
      </c>
      <c r="F26" s="190">
        <f>(D26/C26)-100%</f>
        <v>6.4486920418281635E-2</v>
      </c>
      <c r="G26" s="17"/>
      <c r="H26" s="127"/>
    </row>
    <row r="27" spans="2:8">
      <c r="B27" s="182" t="s">
        <v>8</v>
      </c>
      <c r="C27" s="184">
        <v>300380</v>
      </c>
      <c r="D27" s="184">
        <v>345528</v>
      </c>
      <c r="E27" s="184">
        <f>D27-C27</f>
        <v>45148</v>
      </c>
      <c r="F27" s="185">
        <f>(D27/C27)-100%</f>
        <v>0.15030294959717683</v>
      </c>
      <c r="G27" s="17"/>
      <c r="H27" s="127"/>
    </row>
    <row r="28" spans="2:8" ht="11.25" customHeight="1"/>
    <row r="29" spans="2:8">
      <c r="B29" s="203" t="s">
        <v>333</v>
      </c>
      <c r="C29" s="206">
        <v>2014</v>
      </c>
      <c r="D29" s="202"/>
      <c r="E29" s="202">
        <v>2015</v>
      </c>
      <c r="F29" s="204"/>
      <c r="G29" s="18"/>
    </row>
    <row r="30" spans="2:8">
      <c r="B30" s="189" t="s">
        <v>9</v>
      </c>
      <c r="C30" s="107">
        <v>83205</v>
      </c>
      <c r="D30" s="108">
        <f>C30/$C$35</f>
        <v>0.27699913442972235</v>
      </c>
      <c r="E30" s="107">
        <v>82553</v>
      </c>
      <c r="F30" s="190">
        <f>E30/$E$35</f>
        <v>0.23891840892778587</v>
      </c>
      <c r="G30" s="19"/>
    </row>
    <row r="31" spans="2:8">
      <c r="B31" s="189" t="s">
        <v>11</v>
      </c>
      <c r="C31" s="107">
        <v>141870</v>
      </c>
      <c r="D31" s="108">
        <f>C31/$C$35</f>
        <v>0.47230175111525402</v>
      </c>
      <c r="E31" s="107">
        <v>167599</v>
      </c>
      <c r="F31" s="190">
        <f>E31/$E$35</f>
        <v>0.48505186265657196</v>
      </c>
      <c r="G31" s="19"/>
    </row>
    <row r="32" spans="2:8">
      <c r="B32" s="189" t="s">
        <v>153</v>
      </c>
      <c r="C32" s="107">
        <v>44856</v>
      </c>
      <c r="D32" s="108">
        <f>C32/$C$35</f>
        <v>0.14933084759304879</v>
      </c>
      <c r="E32" s="107">
        <v>50596</v>
      </c>
      <c r="F32" s="190">
        <f>E32/$E$35</f>
        <v>0.14643096941492439</v>
      </c>
      <c r="G32" s="19"/>
    </row>
    <row r="33" spans="2:8">
      <c r="B33" s="189" t="s">
        <v>10</v>
      </c>
      <c r="C33" s="107">
        <v>25574</v>
      </c>
      <c r="D33" s="108">
        <f>C33/$C$35</f>
        <v>8.5138824156068979E-2</v>
      </c>
      <c r="E33" s="107">
        <v>37314</v>
      </c>
      <c r="F33" s="190">
        <f>E33/$E$35</f>
        <v>0.10799124817670348</v>
      </c>
      <c r="G33" s="19"/>
    </row>
    <row r="34" spans="2:8">
      <c r="B34" s="189" t="s">
        <v>12</v>
      </c>
      <c r="C34" s="107">
        <v>4875</v>
      </c>
      <c r="D34" s="108">
        <f>C34/$C$35</f>
        <v>1.6229442705905851E-2</v>
      </c>
      <c r="E34" s="107">
        <v>7466</v>
      </c>
      <c r="F34" s="190">
        <f>E34/$E$35</f>
        <v>2.1607510824014263E-2</v>
      </c>
      <c r="G34" s="19"/>
    </row>
    <row r="35" spans="2:8">
      <c r="B35" s="182"/>
      <c r="C35" s="183">
        <f>SUM(C30:C34)</f>
        <v>300380</v>
      </c>
      <c r="D35" s="191">
        <f>SUM(D30:D34)</f>
        <v>1</v>
      </c>
      <c r="E35" s="183">
        <f>SUM(E30:E34)</f>
        <v>345528</v>
      </c>
      <c r="F35" s="185">
        <f>SUM(F30:F34)</f>
        <v>1</v>
      </c>
      <c r="G35" s="20"/>
    </row>
    <row r="36" spans="2:8" ht="9.75" customHeight="1"/>
    <row r="37" spans="2:8">
      <c r="B37" s="205" t="s">
        <v>156</v>
      </c>
      <c r="C37" s="256">
        <v>2014</v>
      </c>
      <c r="D37" s="256">
        <v>2015</v>
      </c>
      <c r="E37" s="180"/>
      <c r="F37" s="181"/>
    </row>
    <row r="38" spans="2:8">
      <c r="B38" s="189" t="s">
        <v>6</v>
      </c>
      <c r="C38" s="106">
        <v>1036819</v>
      </c>
      <c r="D38" s="106">
        <v>1116279</v>
      </c>
      <c r="E38" s="107">
        <f>D38-C38</f>
        <v>79460</v>
      </c>
      <c r="F38" s="190">
        <f>(D38/C38)-100%</f>
        <v>7.6638256050477471E-2</v>
      </c>
    </row>
    <row r="39" spans="2:8">
      <c r="B39" s="189" t="s">
        <v>7</v>
      </c>
      <c r="C39" s="107">
        <v>115465</v>
      </c>
      <c r="D39" s="107">
        <v>136568</v>
      </c>
      <c r="E39" s="107">
        <f>D39-C39</f>
        <v>21103</v>
      </c>
      <c r="F39" s="190">
        <f>(D39/C39)-100%</f>
        <v>0.1827653401463647</v>
      </c>
      <c r="H39" s="17"/>
    </row>
    <row r="40" spans="2:8">
      <c r="B40" s="182" t="s">
        <v>287</v>
      </c>
      <c r="C40" s="184">
        <v>921354</v>
      </c>
      <c r="D40" s="184">
        <v>979711</v>
      </c>
      <c r="E40" s="184">
        <f>D40-C40</f>
        <v>58357</v>
      </c>
      <c r="F40" s="185">
        <f>(D40/C40)-100%</f>
        <v>6.3338304278268698E-2</v>
      </c>
      <c r="G40" s="17"/>
      <c r="H40" s="17"/>
    </row>
    <row r="41" spans="2:8" ht="9.75" customHeight="1"/>
    <row r="42" spans="2:8">
      <c r="B42" s="205" t="s">
        <v>221</v>
      </c>
      <c r="C42" s="206">
        <v>2014</v>
      </c>
      <c r="D42" s="207"/>
      <c r="E42" s="256">
        <v>2015</v>
      </c>
      <c r="F42" s="208"/>
      <c r="G42" s="18"/>
    </row>
    <row r="43" spans="2:8">
      <c r="B43" s="189" t="s">
        <v>268</v>
      </c>
      <c r="C43" s="107">
        <v>354324</v>
      </c>
      <c r="D43" s="109">
        <f>C43/$C$48</f>
        <v>0.38456879766083396</v>
      </c>
      <c r="E43" s="107">
        <v>331090</v>
      </c>
      <c r="F43" s="209">
        <f>E43/$E$48</f>
        <v>0.33794659853773207</v>
      </c>
      <c r="G43" s="19"/>
    </row>
    <row r="44" spans="2:8">
      <c r="B44" s="189" t="s">
        <v>11</v>
      </c>
      <c r="C44" s="107">
        <v>325710</v>
      </c>
      <c r="D44" s="109">
        <f>C44/$C$48</f>
        <v>0.35351233076537358</v>
      </c>
      <c r="E44" s="107">
        <v>374304</v>
      </c>
      <c r="F44" s="209">
        <f>E44/$E$48</f>
        <v>0.38205552453733804</v>
      </c>
      <c r="G44" s="19"/>
    </row>
    <row r="45" spans="2:8">
      <c r="B45" s="189" t="s">
        <v>153</v>
      </c>
      <c r="C45" s="107">
        <v>145595</v>
      </c>
      <c r="D45" s="109">
        <f>C45/$C$48</f>
        <v>0.15802286634670279</v>
      </c>
      <c r="E45" s="107">
        <v>136398</v>
      </c>
      <c r="F45" s="209">
        <f>E45/$E$48</f>
        <v>0.13922268913996066</v>
      </c>
      <c r="G45" s="19"/>
    </row>
    <row r="46" spans="2:8">
      <c r="B46" s="189" t="s">
        <v>269</v>
      </c>
      <c r="C46" s="107">
        <v>54918</v>
      </c>
      <c r="D46" s="109">
        <f>C46/$C$48</f>
        <v>5.9605754140102503E-2</v>
      </c>
      <c r="E46" s="107">
        <v>98965</v>
      </c>
      <c r="F46" s="209">
        <f>E46/$E$48</f>
        <v>0.10101448284238923</v>
      </c>
      <c r="G46" s="19"/>
    </row>
    <row r="47" spans="2:8">
      <c r="B47" s="210" t="s">
        <v>324</v>
      </c>
      <c r="C47" s="107">
        <v>40807</v>
      </c>
      <c r="D47" s="115">
        <f>C47/$C$48</f>
        <v>4.4290251086987198E-2</v>
      </c>
      <c r="E47" s="107">
        <v>38954</v>
      </c>
      <c r="F47" s="209">
        <f>E47/$E$48</f>
        <v>3.9760704942580008E-2</v>
      </c>
      <c r="G47" s="19"/>
    </row>
    <row r="48" spans="2:8">
      <c r="B48" s="211"/>
      <c r="C48" s="183">
        <f>SUM(C43:C47)</f>
        <v>921354</v>
      </c>
      <c r="D48" s="191">
        <f>SUM(D43:D47)</f>
        <v>1</v>
      </c>
      <c r="E48" s="183">
        <f>SUM(E43:E47)</f>
        <v>979711</v>
      </c>
      <c r="F48" s="185">
        <f>SUM(F43:F47)</f>
        <v>1</v>
      </c>
      <c r="G48" s="20"/>
    </row>
    <row r="49" spans="2:6" ht="9.75" customHeight="1"/>
    <row r="50" spans="2:6">
      <c r="B50" s="445"/>
      <c r="C50" s="446"/>
      <c r="D50" s="446"/>
      <c r="E50" s="446"/>
      <c r="F50" s="447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93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48 E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workbookViewId="0">
      <selection activeCell="B10" sqref="B10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54"/>
      <c r="F2" s="22"/>
      <c r="G2" s="22"/>
      <c r="H2" s="22"/>
      <c r="I2" s="22"/>
      <c r="J2" s="22"/>
      <c r="K2" s="165" t="s">
        <v>158</v>
      </c>
    </row>
    <row r="3" spans="1:17" ht="21">
      <c r="D3" s="22"/>
      <c r="E3" s="254"/>
      <c r="F3" s="22"/>
      <c r="G3" s="22"/>
      <c r="H3" s="22"/>
      <c r="I3" s="22"/>
      <c r="J3" s="22"/>
      <c r="K3" s="165" t="s">
        <v>122</v>
      </c>
    </row>
    <row r="4" spans="1:17" ht="21">
      <c r="D4" s="22"/>
      <c r="E4" s="254"/>
      <c r="F4" s="22"/>
      <c r="G4" s="22"/>
      <c r="H4" s="22"/>
      <c r="I4" s="22"/>
      <c r="J4" s="22"/>
      <c r="K4" s="165" t="s">
        <v>156</v>
      </c>
    </row>
    <row r="5" spans="1:17" ht="18.75">
      <c r="D5" s="10"/>
      <c r="E5" s="129"/>
      <c r="F5" s="10"/>
      <c r="G5" s="10"/>
      <c r="H5" s="10"/>
      <c r="I5" s="10"/>
      <c r="J5" s="10"/>
      <c r="K5" s="254" t="s">
        <v>391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476" t="s">
        <v>245</v>
      </c>
      <c r="C7" s="515" t="s">
        <v>383</v>
      </c>
      <c r="D7" s="515"/>
      <c r="E7" s="513" t="s">
        <v>384</v>
      </c>
      <c r="F7" s="514"/>
      <c r="G7" s="513" t="s">
        <v>385</v>
      </c>
      <c r="H7" s="514"/>
      <c r="I7" s="513" t="s">
        <v>386</v>
      </c>
      <c r="J7" s="514"/>
      <c r="K7" s="513" t="s">
        <v>387</v>
      </c>
      <c r="L7" s="514"/>
      <c r="M7" s="513" t="s">
        <v>388</v>
      </c>
      <c r="N7" s="514"/>
      <c r="O7" s="476" t="s">
        <v>393</v>
      </c>
      <c r="P7" s="476"/>
      <c r="Q7" s="5"/>
    </row>
    <row r="8" spans="1:17">
      <c r="A8" s="5"/>
      <c r="B8" s="516"/>
      <c r="C8" s="382" t="s">
        <v>157</v>
      </c>
      <c r="D8" s="418" t="s">
        <v>33</v>
      </c>
      <c r="E8" s="382" t="s">
        <v>157</v>
      </c>
      <c r="F8" s="418" t="s">
        <v>33</v>
      </c>
      <c r="G8" s="382" t="s">
        <v>157</v>
      </c>
      <c r="H8" s="418" t="s">
        <v>33</v>
      </c>
      <c r="I8" s="382" t="s">
        <v>157</v>
      </c>
      <c r="J8" s="418" t="s">
        <v>33</v>
      </c>
      <c r="K8" s="382" t="s">
        <v>157</v>
      </c>
      <c r="L8" s="418" t="s">
        <v>33</v>
      </c>
      <c r="M8" s="382" t="s">
        <v>157</v>
      </c>
      <c r="N8" s="418" t="s">
        <v>33</v>
      </c>
      <c r="O8" s="382" t="s">
        <v>157</v>
      </c>
      <c r="P8" s="418" t="s">
        <v>33</v>
      </c>
      <c r="Q8" s="5"/>
    </row>
    <row r="9" spans="1:17">
      <c r="B9" s="56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</row>
    <row r="10" spans="1:17">
      <c r="B10" s="62" t="s">
        <v>145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9"/>
      <c r="P10" s="9"/>
    </row>
    <row r="11" spans="1:17">
      <c r="B11" s="284" t="s">
        <v>153</v>
      </c>
      <c r="C11" s="248">
        <v>304561</v>
      </c>
      <c r="D11" s="285">
        <f>C11/$C$36</f>
        <v>0.28973662555355251</v>
      </c>
      <c r="E11" s="248">
        <v>310599</v>
      </c>
      <c r="F11" s="285">
        <f>E11/$E$36</f>
        <v>0.30167280341961694</v>
      </c>
      <c r="G11" s="248">
        <v>310572</v>
      </c>
      <c r="H11" s="285">
        <f>G11/$G$36</f>
        <v>0.28607562988829516</v>
      </c>
      <c r="I11" s="248">
        <v>236127</v>
      </c>
      <c r="J11" s="285">
        <f>I11/$I$36</f>
        <v>0.21680730137451681</v>
      </c>
      <c r="K11" s="248">
        <v>136398</v>
      </c>
      <c r="L11" s="285">
        <f>K11/$K$36</f>
        <v>0.12660803378739005</v>
      </c>
      <c r="M11" s="248"/>
      <c r="N11" s="285"/>
      <c r="O11" s="248">
        <f>SUM(C11,E11,G11,I11,K11,M11,)</f>
        <v>1298257</v>
      </c>
      <c r="P11" s="286">
        <f>O11/$O$36</f>
        <v>0.24344671053840578</v>
      </c>
    </row>
    <row r="12" spans="1:17">
      <c r="B12" s="284" t="s">
        <v>11</v>
      </c>
      <c r="C12" s="248">
        <v>298737</v>
      </c>
      <c r="D12" s="285">
        <f>C12/$C$36</f>
        <v>0.28419610622499797</v>
      </c>
      <c r="E12" s="248">
        <v>341362</v>
      </c>
      <c r="F12" s="285">
        <f t="shared" ref="F12:F13" si="0">E12/$E$36</f>
        <v>0.33155171626736496</v>
      </c>
      <c r="G12" s="248">
        <v>379643</v>
      </c>
      <c r="H12" s="285">
        <f>G12/$G$36</f>
        <v>0.34969865396005451</v>
      </c>
      <c r="I12" s="248">
        <v>393566</v>
      </c>
      <c r="J12" s="285">
        <f t="shared" ref="J12:J13" si="1">I12/$I$36</f>
        <v>0.36136478408976136</v>
      </c>
      <c r="K12" s="248">
        <v>374304</v>
      </c>
      <c r="L12" s="285">
        <f t="shared" ref="L12:L13" si="2">K12/$K$36</f>
        <v>0.34743833105144689</v>
      </c>
      <c r="M12" s="248"/>
      <c r="N12" s="285"/>
      <c r="O12" s="248">
        <f>SUM(C12,E12,G12,I12,K12,M12,)</f>
        <v>1787612</v>
      </c>
      <c r="P12" s="286">
        <f>O12/$O$36</f>
        <v>0.33520963963142941</v>
      </c>
    </row>
    <row r="13" spans="1:17">
      <c r="B13" s="284" t="s">
        <v>162</v>
      </c>
      <c r="C13" s="248">
        <v>82529</v>
      </c>
      <c r="D13" s="285">
        <f>C13/$C$36</f>
        <v>7.8511936755885137E-2</v>
      </c>
      <c r="E13" s="248">
        <v>56177</v>
      </c>
      <c r="F13" s="285">
        <f t="shared" si="0"/>
        <v>5.45625487451789E-2</v>
      </c>
      <c r="G13" s="248">
        <v>72405</v>
      </c>
      <c r="H13" s="285">
        <f>G13/$G$36</f>
        <v>6.6694054782987552E-2</v>
      </c>
      <c r="I13" s="248">
        <v>104823</v>
      </c>
      <c r="J13" s="285">
        <f t="shared" si="1"/>
        <v>9.6246476480796248E-2</v>
      </c>
      <c r="K13" s="248">
        <v>136568</v>
      </c>
      <c r="L13" s="285">
        <f t="shared" si="2"/>
        <v>0.12676583203768593</v>
      </c>
      <c r="M13" s="248"/>
      <c r="N13" s="285"/>
      <c r="O13" s="248">
        <f>SUM(C13,E13,G13,I13,K13,M13,)</f>
        <v>452502</v>
      </c>
      <c r="P13" s="286">
        <f>O13/$O$36</f>
        <v>8.4852323855792569E-2</v>
      </c>
    </row>
    <row r="14" spans="1:17" s="5" customFormat="1">
      <c r="B14" s="287" t="s">
        <v>34</v>
      </c>
      <c r="C14" s="288">
        <f t="shared" ref="C14:H14" si="3">SUM(C11:C13)</f>
        <v>685827</v>
      </c>
      <c r="D14" s="289">
        <f t="shared" si="3"/>
        <v>0.65244466853443561</v>
      </c>
      <c r="E14" s="288">
        <f t="shared" si="3"/>
        <v>708138</v>
      </c>
      <c r="F14" s="289">
        <f t="shared" si="3"/>
        <v>0.68778706843216075</v>
      </c>
      <c r="G14" s="288">
        <f t="shared" si="3"/>
        <v>762620</v>
      </c>
      <c r="H14" s="289">
        <f t="shared" si="3"/>
        <v>0.70246833863133717</v>
      </c>
      <c r="I14" s="288">
        <f t="shared" ref="I14:J14" si="4">SUM(I11:I13)</f>
        <v>734516</v>
      </c>
      <c r="J14" s="289">
        <f t="shared" si="4"/>
        <v>0.67441856194507444</v>
      </c>
      <c r="K14" s="288">
        <f>SUM(K11:K13)</f>
        <v>647270</v>
      </c>
      <c r="L14" s="289">
        <f>SUM(L11:L13)</f>
        <v>0.60081219687652287</v>
      </c>
      <c r="M14" s="288"/>
      <c r="N14" s="289"/>
      <c r="O14" s="288">
        <f>SUM(O11:O13)</f>
        <v>3538371</v>
      </c>
      <c r="P14" s="289">
        <f>SUM(P11:P13)</f>
        <v>0.66350867402562774</v>
      </c>
    </row>
    <row r="15" spans="1:17" s="5" customFormat="1">
      <c r="B15" s="58"/>
      <c r="C15" s="63"/>
      <c r="D15" s="64"/>
      <c r="E15" s="63"/>
      <c r="F15" s="64"/>
      <c r="G15" s="63"/>
      <c r="H15" s="64"/>
      <c r="I15" s="63"/>
      <c r="J15" s="64"/>
      <c r="K15" s="63"/>
      <c r="L15" s="64"/>
      <c r="M15" s="65"/>
      <c r="N15" s="64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4"/>
    </row>
    <row r="17" spans="1:17">
      <c r="B17" s="290" t="s">
        <v>371</v>
      </c>
      <c r="C17" s="248">
        <v>59036</v>
      </c>
      <c r="D17" s="285">
        <f t="shared" ref="D17:D26" si="5">C17/$C$36</f>
        <v>5.6162448331137357E-2</v>
      </c>
      <c r="E17" s="248">
        <v>45690</v>
      </c>
      <c r="F17" s="285">
        <f>E17/$E$36</f>
        <v>4.4376930988967445E-2</v>
      </c>
      <c r="G17" s="248">
        <v>62235</v>
      </c>
      <c r="H17" s="285">
        <f>G17/$G$36</f>
        <v>5.732621365125655E-2</v>
      </c>
      <c r="I17" s="248">
        <v>67891</v>
      </c>
      <c r="J17" s="285">
        <f>I17/$I$36</f>
        <v>6.2336219481962336E-2</v>
      </c>
      <c r="K17" s="248">
        <v>71204</v>
      </c>
      <c r="L17" s="285">
        <f>K17/$K$36</f>
        <v>6.6093333023925005E-2</v>
      </c>
      <c r="M17" s="248"/>
      <c r="N17" s="285"/>
      <c r="O17" s="248">
        <f t="shared" ref="O17:O26" si="6">SUM(C17,E17,G17,I17,K17,M17,)</f>
        <v>306056</v>
      </c>
      <c r="P17" s="286">
        <f t="shared" ref="P17:P26" si="7">O17/$O$36</f>
        <v>5.7391045409762718E-2</v>
      </c>
    </row>
    <row r="18" spans="1:17">
      <c r="B18" s="290" t="s">
        <v>348</v>
      </c>
      <c r="C18" s="248">
        <v>3798</v>
      </c>
      <c r="D18" s="285">
        <f t="shared" si="5"/>
        <v>3.6131339989440288E-3</v>
      </c>
      <c r="E18" s="248">
        <v>5226</v>
      </c>
      <c r="F18" s="285">
        <f t="shared" ref="F18:F26" si="8">E18/$E$36</f>
        <v>5.0758118045161711E-3</v>
      </c>
      <c r="G18" s="248">
        <v>4079</v>
      </c>
      <c r="H18" s="285">
        <f t="shared" ref="H18:H26" si="9">G18/$G$36</f>
        <v>3.7572688275644812E-3</v>
      </c>
      <c r="I18" s="248">
        <v>3713</v>
      </c>
      <c r="J18" s="285">
        <f t="shared" ref="J18:J26" si="10">I18/$I$36</f>
        <v>3.4092056817034092E-3</v>
      </c>
      <c r="K18" s="248">
        <v>5702</v>
      </c>
      <c r="L18" s="285">
        <f t="shared" ref="L18:L26" si="11">K18/$K$36</f>
        <v>5.2927389599238851E-3</v>
      </c>
      <c r="M18" s="248"/>
      <c r="N18" s="285"/>
      <c r="O18" s="248">
        <f>SUM(C18,E18,G18,I18,K18,M18,)</f>
        <v>22518</v>
      </c>
      <c r="P18" s="286">
        <f t="shared" si="7"/>
        <v>4.2225330022513429E-3</v>
      </c>
    </row>
    <row r="19" spans="1:17">
      <c r="B19" s="290" t="s">
        <v>349</v>
      </c>
      <c r="C19" s="248">
        <v>20537</v>
      </c>
      <c r="D19" s="285">
        <f t="shared" si="5"/>
        <v>1.9537370441367434E-2</v>
      </c>
      <c r="E19" s="248">
        <v>17336</v>
      </c>
      <c r="F19" s="285">
        <f t="shared" si="8"/>
        <v>1.6837786728490688E-2</v>
      </c>
      <c r="G19" s="248">
        <v>20307</v>
      </c>
      <c r="H19" s="285">
        <f t="shared" si="9"/>
        <v>1.8705285138845774E-2</v>
      </c>
      <c r="I19" s="248">
        <v>26655</v>
      </c>
      <c r="J19" s="285">
        <f t="shared" si="10"/>
        <v>2.4474111889524475E-2</v>
      </c>
      <c r="K19" s="248">
        <v>38599</v>
      </c>
      <c r="L19" s="285">
        <f t="shared" si="11"/>
        <v>3.5828556842178547E-2</v>
      </c>
      <c r="M19" s="248"/>
      <c r="N19" s="285"/>
      <c r="O19" s="248">
        <f t="shared" si="6"/>
        <v>123434</v>
      </c>
      <c r="P19" s="286">
        <f t="shared" si="7"/>
        <v>2.3146111493023012E-2</v>
      </c>
    </row>
    <row r="20" spans="1:17">
      <c r="B20" s="290" t="s">
        <v>350</v>
      </c>
      <c r="C20" s="248">
        <v>29374</v>
      </c>
      <c r="D20" s="285">
        <f t="shared" si="5"/>
        <v>2.7944233303049473E-2</v>
      </c>
      <c r="E20" s="248">
        <v>34354</v>
      </c>
      <c r="F20" s="285">
        <f t="shared" si="8"/>
        <v>3.3366712348325403E-2</v>
      </c>
      <c r="G20" s="248">
        <v>30982</v>
      </c>
      <c r="H20" s="285">
        <f t="shared" si="9"/>
        <v>2.8538294389704032E-2</v>
      </c>
      <c r="I20" s="248">
        <v>32946</v>
      </c>
      <c r="J20" s="285">
        <f t="shared" si="10"/>
        <v>3.0250387931430249E-2</v>
      </c>
      <c r="K20" s="248">
        <v>26095</v>
      </c>
      <c r="L20" s="285">
        <f t="shared" si="11"/>
        <v>2.4222031420416307E-2</v>
      </c>
      <c r="M20" s="248"/>
      <c r="N20" s="285"/>
      <c r="O20" s="248">
        <f t="shared" si="6"/>
        <v>153751</v>
      </c>
      <c r="P20" s="286">
        <f t="shared" si="7"/>
        <v>2.8831098304873709E-2</v>
      </c>
    </row>
    <row r="21" spans="1:17">
      <c r="B21" s="290" t="s">
        <v>351</v>
      </c>
      <c r="C21" s="248">
        <v>77510</v>
      </c>
      <c r="D21" s="285">
        <f t="shared" si="5"/>
        <v>7.3737234401830345E-2</v>
      </c>
      <c r="E21" s="248">
        <v>69970</v>
      </c>
      <c r="F21" s="285">
        <f t="shared" si="8"/>
        <v>6.7959156517794966E-2</v>
      </c>
      <c r="G21" s="248">
        <v>83767</v>
      </c>
      <c r="H21" s="285">
        <f t="shared" si="9"/>
        <v>7.7159876900856558E-2</v>
      </c>
      <c r="I21" s="248">
        <v>125217</v>
      </c>
      <c r="J21" s="285">
        <f t="shared" si="10"/>
        <v>0.11497185775541498</v>
      </c>
      <c r="K21" s="248">
        <v>142596</v>
      </c>
      <c r="L21" s="285">
        <f t="shared" si="11"/>
        <v>0.13236117234817721</v>
      </c>
      <c r="M21" s="248"/>
      <c r="N21" s="285"/>
      <c r="O21" s="248">
        <f t="shared" si="6"/>
        <v>499060</v>
      </c>
      <c r="P21" s="286">
        <f t="shared" si="7"/>
        <v>9.3582792437319262E-2</v>
      </c>
    </row>
    <row r="22" spans="1:17">
      <c r="B22" s="290" t="s">
        <v>352</v>
      </c>
      <c r="C22" s="248">
        <v>13567</v>
      </c>
      <c r="D22" s="285">
        <f t="shared" si="5"/>
        <v>1.2906632165264255E-2</v>
      </c>
      <c r="E22" s="248">
        <v>10879</v>
      </c>
      <c r="F22" s="285">
        <f t="shared" si="8"/>
        <v>1.056635220461757E-2</v>
      </c>
      <c r="G22" s="248">
        <v>9529</v>
      </c>
      <c r="H22" s="285">
        <f t="shared" si="9"/>
        <v>8.7774000141853242E-3</v>
      </c>
      <c r="I22" s="248">
        <v>9797</v>
      </c>
      <c r="J22" s="285">
        <f t="shared" si="10"/>
        <v>8.995418277308995E-3</v>
      </c>
      <c r="K22" s="248">
        <v>17492</v>
      </c>
      <c r="L22" s="285">
        <f t="shared" si="11"/>
        <v>1.6236511730443458E-2</v>
      </c>
      <c r="M22" s="248"/>
      <c r="N22" s="285"/>
      <c r="O22" s="248">
        <f t="shared" si="6"/>
        <v>61264</v>
      </c>
      <c r="P22" s="286">
        <f t="shared" si="7"/>
        <v>1.1488110038632484E-2</v>
      </c>
    </row>
    <row r="23" spans="1:17">
      <c r="B23" s="290" t="s">
        <v>347</v>
      </c>
      <c r="C23" s="248">
        <v>27745</v>
      </c>
      <c r="D23" s="285">
        <f t="shared" si="5"/>
        <v>2.639452417080097E-2</v>
      </c>
      <c r="E23" s="248">
        <v>23895</v>
      </c>
      <c r="F23" s="285">
        <f t="shared" si="8"/>
        <v>2.3208289909857235E-2</v>
      </c>
      <c r="G23" s="248">
        <v>21371</v>
      </c>
      <c r="H23" s="285">
        <f t="shared" si="9"/>
        <v>1.9685362126472303E-2</v>
      </c>
      <c r="I23" s="248">
        <v>18059</v>
      </c>
      <c r="J23" s="285">
        <f t="shared" si="10"/>
        <v>1.6581428873116581E-2</v>
      </c>
      <c r="K23" s="248">
        <v>23718</v>
      </c>
      <c r="L23" s="285">
        <f t="shared" si="11"/>
        <v>2.2015640591279327E-2</v>
      </c>
      <c r="M23" s="248"/>
      <c r="N23" s="285"/>
      <c r="O23" s="248">
        <f t="shared" si="6"/>
        <v>114788</v>
      </c>
      <c r="P23" s="286">
        <f t="shared" si="7"/>
        <v>2.1524829836682968E-2</v>
      </c>
    </row>
    <row r="24" spans="1:17">
      <c r="B24" s="290" t="s">
        <v>353</v>
      </c>
      <c r="C24" s="248">
        <v>18320</v>
      </c>
      <c r="D24" s="285">
        <f t="shared" si="5"/>
        <v>1.7428281953832177E-2</v>
      </c>
      <c r="E24" s="248">
        <v>4638</v>
      </c>
      <c r="F24" s="285">
        <f t="shared" si="8"/>
        <v>4.5047101319070039E-3</v>
      </c>
      <c r="G24" s="248">
        <v>3961</v>
      </c>
      <c r="H24" s="285">
        <f t="shared" si="9"/>
        <v>3.6485760789367271E-3</v>
      </c>
      <c r="I24" s="248">
        <v>1325</v>
      </c>
      <c r="J24" s="285">
        <f t="shared" si="10"/>
        <v>1.2165896925012167E-3</v>
      </c>
      <c r="K24" s="248">
        <v>1731</v>
      </c>
      <c r="L24" s="285">
        <f t="shared" si="11"/>
        <v>1.6067574780126704E-3</v>
      </c>
      <c r="M24" s="248"/>
      <c r="N24" s="285"/>
      <c r="O24" s="248">
        <f t="shared" si="6"/>
        <v>29975</v>
      </c>
      <c r="P24" s="286">
        <f t="shared" si="7"/>
        <v>5.6208556151738165E-3</v>
      </c>
    </row>
    <row r="25" spans="1:17">
      <c r="B25" s="290" t="s">
        <v>362</v>
      </c>
      <c r="C25" s="248">
        <v>35622</v>
      </c>
      <c r="D25" s="285">
        <f t="shared" si="5"/>
        <v>3.388811461568831E-2</v>
      </c>
      <c r="E25" s="248">
        <v>33253</v>
      </c>
      <c r="F25" s="285">
        <f t="shared" si="8"/>
        <v>3.2297353604205173E-2</v>
      </c>
      <c r="G25" s="248">
        <v>28765</v>
      </c>
      <c r="H25" s="285">
        <f t="shared" si="9"/>
        <v>2.6496160290485977E-2</v>
      </c>
      <c r="I25" s="248">
        <v>3540</v>
      </c>
      <c r="J25" s="285">
        <f t="shared" si="10"/>
        <v>3.2503603860032505E-3</v>
      </c>
      <c r="K25" s="248">
        <v>540</v>
      </c>
      <c r="L25" s="285">
        <f t="shared" si="11"/>
        <v>5.0124150093982785E-4</v>
      </c>
      <c r="M25" s="248"/>
      <c r="N25" s="285"/>
      <c r="O25" s="248">
        <f t="shared" si="6"/>
        <v>101720</v>
      </c>
      <c r="P25" s="286">
        <f t="shared" si="7"/>
        <v>1.9074343058398016E-2</v>
      </c>
    </row>
    <row r="26" spans="1:17">
      <c r="B26" s="290" t="s">
        <v>354</v>
      </c>
      <c r="C26" s="248">
        <v>6295</v>
      </c>
      <c r="D26" s="285">
        <f t="shared" si="5"/>
        <v>5.9885936080444077E-3</v>
      </c>
      <c r="E26" s="248">
        <v>8158</v>
      </c>
      <c r="F26" s="285">
        <f t="shared" si="8"/>
        <v>7.9235500767782102E-3</v>
      </c>
      <c r="G26" s="248">
        <v>6495</v>
      </c>
      <c r="H26" s="285">
        <f t="shared" si="9"/>
        <v>5.9827067994683266E-3</v>
      </c>
      <c r="I26" s="248">
        <v>4540</v>
      </c>
      <c r="J26" s="285">
        <f t="shared" si="10"/>
        <v>4.1685412860041687E-3</v>
      </c>
      <c r="K26" s="248">
        <v>3413</v>
      </c>
      <c r="L26" s="285">
        <f t="shared" si="11"/>
        <v>3.1680319309400598E-3</v>
      </c>
      <c r="M26" s="248"/>
      <c r="N26" s="285"/>
      <c r="O26" s="248">
        <f t="shared" si="6"/>
        <v>28901</v>
      </c>
      <c r="P26" s="286">
        <f t="shared" si="7"/>
        <v>5.4194611554341434E-3</v>
      </c>
    </row>
    <row r="27" spans="1:17">
      <c r="B27" s="287" t="s">
        <v>34</v>
      </c>
      <c r="C27" s="288">
        <f t="shared" ref="C27:H27" si="12">SUM(C17:C26)</f>
        <v>291804</v>
      </c>
      <c r="D27" s="289">
        <f t="shared" si="12"/>
        <v>0.27760056698995877</v>
      </c>
      <c r="E27" s="288">
        <f t="shared" si="12"/>
        <v>253399</v>
      </c>
      <c r="F27" s="289">
        <f t="shared" si="12"/>
        <v>0.24611665431545987</v>
      </c>
      <c r="G27" s="288">
        <f t="shared" si="12"/>
        <v>271491</v>
      </c>
      <c r="H27" s="289">
        <f t="shared" si="12"/>
        <v>0.25007714421777605</v>
      </c>
      <c r="I27" s="288">
        <f t="shared" ref="I27:J27" si="13">SUM(I17:I26)</f>
        <v>293683</v>
      </c>
      <c r="J27" s="289">
        <f t="shared" si="13"/>
        <v>0.26965412125496968</v>
      </c>
      <c r="K27" s="288">
        <f>SUM(K17:K26)</f>
        <v>331090</v>
      </c>
      <c r="L27" s="289">
        <f t="shared" ref="L27" si="14">SUM(L17:L26)</f>
        <v>0.30732601582623625</v>
      </c>
      <c r="M27" s="288"/>
      <c r="N27" s="289"/>
      <c r="O27" s="288">
        <f>SUM(O17:O26)</f>
        <v>1441467</v>
      </c>
      <c r="P27" s="289">
        <f>SUM(P17:P25)</f>
        <v>0.2648817191961173</v>
      </c>
    </row>
    <row r="28" spans="1:17">
      <c r="B28" s="58"/>
      <c r="C28" s="63"/>
      <c r="D28" s="64"/>
      <c r="E28" s="63"/>
      <c r="F28" s="64"/>
      <c r="G28" s="63"/>
      <c r="H28" s="64"/>
      <c r="I28" s="63"/>
      <c r="J28" s="64"/>
      <c r="K28" s="63"/>
      <c r="L28" s="64"/>
      <c r="M28" s="65"/>
      <c r="N28" s="64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65"/>
      <c r="J29" s="64"/>
      <c r="K29" s="65"/>
      <c r="L29" s="64"/>
      <c r="M29" s="65"/>
      <c r="N29" s="64"/>
      <c r="O29" s="65"/>
      <c r="P29" s="54"/>
    </row>
    <row r="30" spans="1:17">
      <c r="A30" s="5"/>
      <c r="B30" s="284" t="s">
        <v>355</v>
      </c>
      <c r="C30" s="248">
        <v>40680</v>
      </c>
      <c r="D30" s="285">
        <f>C30/$C$36</f>
        <v>3.8699918661675381E-2</v>
      </c>
      <c r="E30" s="248">
        <v>42114</v>
      </c>
      <c r="F30" s="285">
        <f>E30/$E$36</f>
        <v>4.0903700408609647E-2</v>
      </c>
      <c r="G30" s="248">
        <v>36893</v>
      </c>
      <c r="H30" s="285">
        <f>G30/$G$36</f>
        <v>3.3983064195963815E-2</v>
      </c>
      <c r="I30" s="248">
        <v>43431</v>
      </c>
      <c r="J30" s="285">
        <f>I30/$I$36</f>
        <v>3.987751466793988E-2</v>
      </c>
      <c r="K30" s="248">
        <v>74696</v>
      </c>
      <c r="L30" s="285">
        <f>K30/$K$36</f>
        <v>6.9334694730002547E-2</v>
      </c>
      <c r="M30" s="248"/>
      <c r="N30" s="285"/>
      <c r="O30" s="248">
        <f>SUM(C30,E30,G30,I30,K30,M30,)</f>
        <v>237814</v>
      </c>
      <c r="P30" s="286">
        <f>O30/$O$36</f>
        <v>4.4594433937179177E-2</v>
      </c>
    </row>
    <row r="31" spans="1:17">
      <c r="B31" s="284" t="s">
        <v>356</v>
      </c>
      <c r="C31" s="248">
        <v>15231</v>
      </c>
      <c r="D31" s="285">
        <f>C31/$C$36</f>
        <v>1.44896376877084E-2</v>
      </c>
      <c r="E31" s="248">
        <v>5064</v>
      </c>
      <c r="F31" s="285">
        <f t="shared" ref="F31:F33" si="15">E31/$E$36</f>
        <v>4.9184674661442579E-3</v>
      </c>
      <c r="G31" s="248">
        <v>4703</v>
      </c>
      <c r="H31" s="285">
        <f t="shared" ref="H31:H33" si="16">G31/$G$36</f>
        <v>4.3320508203078586E-3</v>
      </c>
      <c r="I31" s="248">
        <v>4842</v>
      </c>
      <c r="J31" s="285">
        <f t="shared" ref="J31:J33" si="17">I31/$I$36</f>
        <v>4.4458319178044461E-3</v>
      </c>
      <c r="K31" s="248">
        <v>5072</v>
      </c>
      <c r="L31" s="285">
        <f t="shared" ref="L31:L33" si="18">K31/$K$36</f>
        <v>4.7079572088274194E-3</v>
      </c>
      <c r="M31" s="248"/>
      <c r="N31" s="285"/>
      <c r="O31" s="248">
        <f>SUM(C31,E31,G31,I31,K31,M31,)</f>
        <v>34912</v>
      </c>
      <c r="P31" s="286">
        <f>O31/$O$36</f>
        <v>6.5466325683719191E-3</v>
      </c>
    </row>
    <row r="32" spans="1:17">
      <c r="B32" s="284" t="s">
        <v>357</v>
      </c>
      <c r="C32" s="248">
        <v>9990</v>
      </c>
      <c r="D32" s="285">
        <f>C32/$C$36</f>
        <v>9.5037410872698385E-3</v>
      </c>
      <c r="E32" s="248">
        <v>18349</v>
      </c>
      <c r="F32" s="285">
        <f t="shared" si="15"/>
        <v>1.7821674473989135E-2</v>
      </c>
      <c r="G32" s="248">
        <v>6173</v>
      </c>
      <c r="H32" s="285">
        <f t="shared" si="16"/>
        <v>5.6861045532129303E-3</v>
      </c>
      <c r="I32" s="248">
        <v>9126</v>
      </c>
      <c r="J32" s="285">
        <f t="shared" si="17"/>
        <v>8.3793188934083787E-3</v>
      </c>
      <c r="K32" s="248">
        <v>12826</v>
      </c>
      <c r="L32" s="285">
        <f t="shared" si="18"/>
        <v>1.1905413872322652E-2</v>
      </c>
      <c r="M32" s="248"/>
      <c r="N32" s="285"/>
      <c r="O32" s="248">
        <f>SUM(C32,E32,G32,I32,K32,M32,)</f>
        <v>56464</v>
      </c>
      <c r="P32" s="286">
        <f>O32/$O$36</f>
        <v>1.058802306772892E-2</v>
      </c>
      <c r="Q32" s="5"/>
    </row>
    <row r="33" spans="1:16">
      <c r="A33" s="5"/>
      <c r="B33" s="284" t="s">
        <v>394</v>
      </c>
      <c r="C33" s="248">
        <v>7633</v>
      </c>
      <c r="D33" s="285">
        <f>C33/$C$36</f>
        <v>7.2614670389520202E-3</v>
      </c>
      <c r="E33" s="248">
        <v>2525</v>
      </c>
      <c r="F33" s="285">
        <f t="shared" si="15"/>
        <v>2.4524349036363054E-3</v>
      </c>
      <c r="G33" s="248">
        <v>3749</v>
      </c>
      <c r="H33" s="285">
        <f t="shared" si="16"/>
        <v>3.453297581402118E-3</v>
      </c>
      <c r="I33" s="248">
        <v>3512</v>
      </c>
      <c r="J33" s="285">
        <f t="shared" si="17"/>
        <v>3.2246513208032245E-3</v>
      </c>
      <c r="K33" s="248">
        <v>6371</v>
      </c>
      <c r="L33" s="285">
        <f t="shared" si="18"/>
        <v>5.9137214860882281E-3</v>
      </c>
      <c r="M33" s="248"/>
      <c r="N33" s="285"/>
      <c r="O33" s="248">
        <f>SUM(C33,E33,G33,I33,K33,M33,)</f>
        <v>23790</v>
      </c>
      <c r="P33" s="286">
        <f>O33/$O$36</f>
        <v>4.461056049540787E-3</v>
      </c>
    </row>
    <row r="34" spans="1:16">
      <c r="A34" s="5"/>
      <c r="B34" s="287" t="s">
        <v>34</v>
      </c>
      <c r="C34" s="288">
        <f t="shared" ref="C34:H34" si="19">SUM(C30:C33)</f>
        <v>73534</v>
      </c>
      <c r="D34" s="289">
        <f t="shared" si="19"/>
        <v>6.9954764475605641E-2</v>
      </c>
      <c r="E34" s="288">
        <f t="shared" si="19"/>
        <v>68052</v>
      </c>
      <c r="F34" s="289">
        <f t="shared" si="19"/>
        <v>6.6096277252379348E-2</v>
      </c>
      <c r="G34" s="288">
        <f t="shared" si="19"/>
        <v>51518</v>
      </c>
      <c r="H34" s="289">
        <f t="shared" si="19"/>
        <v>4.7454517150886721E-2</v>
      </c>
      <c r="I34" s="288">
        <f t="shared" ref="I34" si="20">SUM(I30:I33)</f>
        <v>60911</v>
      </c>
      <c r="J34" s="289">
        <f>SUM(J30:J33)</f>
        <v>5.5927316799955933E-2</v>
      </c>
      <c r="K34" s="288">
        <f>SUM(K30:K33)</f>
        <v>98965</v>
      </c>
      <c r="L34" s="289">
        <f>SUM(L30:L33)</f>
        <v>9.1861787297240843E-2</v>
      </c>
      <c r="M34" s="288"/>
      <c r="N34" s="289"/>
      <c r="O34" s="288">
        <f>SUM(O30:O33)</f>
        <v>352980</v>
      </c>
      <c r="P34" s="289">
        <f>SUM(P30:P32)</f>
        <v>6.1729089573280022E-2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20" t="s">
        <v>358</v>
      </c>
      <c r="C36" s="383">
        <f>SUM(C14,C27,C34,)</f>
        <v>1051165</v>
      </c>
      <c r="D36" s="384">
        <f>SUM(D14,D27,D34,)</f>
        <v>1</v>
      </c>
      <c r="E36" s="383">
        <f t="shared" ref="E36:I36" si="21">SUM(E14,E27,E34,)</f>
        <v>1029589</v>
      </c>
      <c r="F36" s="384">
        <f t="shared" si="21"/>
        <v>0.99999999999999989</v>
      </c>
      <c r="G36" s="383">
        <f>SUM(G14,G27,G34,)</f>
        <v>1085629</v>
      </c>
      <c r="H36" s="384">
        <f t="shared" si="21"/>
        <v>1</v>
      </c>
      <c r="I36" s="383">
        <f t="shared" si="21"/>
        <v>1089110</v>
      </c>
      <c r="J36" s="384">
        <f>SUM(J14,J27,J34,)</f>
        <v>1</v>
      </c>
      <c r="K36" s="383">
        <f>SUM(K34,K27,K14,)</f>
        <v>1077325</v>
      </c>
      <c r="L36" s="384">
        <f>SUM(L14,L27,L34,)</f>
        <v>0.99999999999999989</v>
      </c>
      <c r="M36" s="383">
        <f>SUM(M34,M27,M14,)</f>
        <v>0</v>
      </c>
      <c r="N36" s="384">
        <f>SUM(N14,N27,N34,)</f>
        <v>0</v>
      </c>
      <c r="O36" s="383">
        <f>SUM(O34,O27,O14,)</f>
        <v>5332818</v>
      </c>
      <c r="P36" s="384">
        <f>SUM(P14,P27,P34,)</f>
        <v>0.99011948279502504</v>
      </c>
    </row>
    <row r="37" spans="1:16">
      <c r="A37" s="5"/>
      <c r="B37" s="58"/>
      <c r="C37" s="57"/>
      <c r="D37" s="54"/>
      <c r="E37" s="57"/>
      <c r="F37" s="54"/>
      <c r="G37" s="58"/>
      <c r="H37" s="54"/>
      <c r="I37" s="58"/>
      <c r="J37" s="54"/>
      <c r="K37" s="57"/>
      <c r="L37" s="54"/>
      <c r="M37" s="59"/>
      <c r="N37" s="60"/>
      <c r="O37" s="59"/>
      <c r="P37" s="60"/>
    </row>
    <row r="38" spans="1:16">
      <c r="B38" s="518" t="s">
        <v>359</v>
      </c>
      <c r="C38" s="419" t="s">
        <v>360</v>
      </c>
      <c r="D38" s="385" t="s">
        <v>361</v>
      </c>
      <c r="E38" s="419" t="s">
        <v>360</v>
      </c>
      <c r="F38" s="385" t="s">
        <v>361</v>
      </c>
      <c r="G38" s="419" t="s">
        <v>360</v>
      </c>
      <c r="H38" s="385" t="s">
        <v>361</v>
      </c>
      <c r="I38" s="419" t="s">
        <v>360</v>
      </c>
      <c r="J38" s="385" t="s">
        <v>361</v>
      </c>
      <c r="K38" s="419" t="s">
        <v>360</v>
      </c>
      <c r="L38" s="385" t="s">
        <v>361</v>
      </c>
      <c r="M38" s="419" t="s">
        <v>360</v>
      </c>
      <c r="N38" s="385" t="s">
        <v>361</v>
      </c>
      <c r="O38" s="419" t="s">
        <v>360</v>
      </c>
      <c r="P38" s="385" t="s">
        <v>361</v>
      </c>
    </row>
    <row r="39" spans="1:16">
      <c r="B39" s="518"/>
      <c r="C39" s="383">
        <v>1134307</v>
      </c>
      <c r="D39" s="386">
        <f>C36/$C$39</f>
        <v>0.92670238304092278</v>
      </c>
      <c r="E39" s="387">
        <v>1067830</v>
      </c>
      <c r="F39" s="386">
        <f>E36/$E$39</f>
        <v>0.96418811983180841</v>
      </c>
      <c r="G39" s="383">
        <v>1115291</v>
      </c>
      <c r="H39" s="386">
        <f>G36/$G$39</f>
        <v>0.97340425054985646</v>
      </c>
      <c r="I39" s="383">
        <v>1116982</v>
      </c>
      <c r="J39" s="386">
        <f>I36/$I$39</f>
        <v>0.97504704641614637</v>
      </c>
      <c r="K39" s="383">
        <v>1116279</v>
      </c>
      <c r="L39" s="386">
        <f>K36/$K$39</f>
        <v>0.965103706152315</v>
      </c>
      <c r="M39" s="383"/>
      <c r="N39" s="444" t="e">
        <f>M36/$M$39</f>
        <v>#DIV/0!</v>
      </c>
      <c r="O39" s="383">
        <f>SUM(C39,E39,G39,I39,K39,M39)</f>
        <v>5550689</v>
      </c>
      <c r="P39" s="386">
        <f>O36/$O$39</f>
        <v>0.96074883676603029</v>
      </c>
    </row>
    <row r="41" spans="1:16">
      <c r="B41" s="61"/>
    </row>
    <row r="42" spans="1:16">
      <c r="B42" s="61"/>
    </row>
  </sheetData>
  <mergeCells count="9">
    <mergeCell ref="B38:B39"/>
    <mergeCell ref="O7:P7"/>
    <mergeCell ref="M7:N7"/>
    <mergeCell ref="B7:B8"/>
    <mergeCell ref="C7:D7"/>
    <mergeCell ref="E7:F7"/>
    <mergeCell ref="G7:H7"/>
    <mergeCell ref="I7:J7"/>
    <mergeCell ref="K7:L7"/>
  </mergeCells>
  <phoneticPr fontId="5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1"/>
  <dimension ref="C4:K27"/>
  <sheetViews>
    <sheetView workbookViewId="0">
      <selection activeCell="M26" sqref="M26"/>
    </sheetView>
  </sheetViews>
  <sheetFormatPr baseColWidth="10" defaultRowHeight="12.75"/>
  <cols>
    <col min="1" max="16384" width="11.42578125" style="7"/>
  </cols>
  <sheetData>
    <row r="4" spans="3:11" ht="23.25">
      <c r="C4" s="52"/>
      <c r="D4" s="52"/>
      <c r="E4" s="52"/>
      <c r="F4" s="52"/>
      <c r="G4" s="52"/>
      <c r="H4" s="4" t="s">
        <v>140</v>
      </c>
      <c r="I4" s="52"/>
      <c r="J4" s="52"/>
      <c r="K4" s="52"/>
    </row>
    <row r="5" spans="3:11" ht="23.25">
      <c r="C5" s="52"/>
      <c r="D5" s="52"/>
      <c r="E5" s="52"/>
      <c r="F5" s="52"/>
      <c r="G5" s="52"/>
      <c r="H5" s="4" t="s">
        <v>221</v>
      </c>
      <c r="I5" s="52"/>
      <c r="J5" s="52"/>
      <c r="K5" s="52"/>
    </row>
    <row r="6" spans="3:11" ht="23.25">
      <c r="C6" s="52"/>
      <c r="D6" s="52"/>
      <c r="E6" s="52"/>
      <c r="F6" s="52"/>
      <c r="G6" s="52"/>
      <c r="H6" s="4" t="s">
        <v>382</v>
      </c>
      <c r="I6" s="52"/>
      <c r="J6" s="52"/>
      <c r="K6" s="52"/>
    </row>
    <row r="27" spans="10:10">
      <c r="J27" s="66"/>
    </row>
  </sheetData>
  <phoneticPr fontId="5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F4" sqref="F4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8"/>
      <c r="D3" s="128"/>
      <c r="E3" s="128"/>
      <c r="F3" s="129" t="s">
        <v>395</v>
      </c>
      <c r="G3" s="128"/>
      <c r="H3" s="128"/>
    </row>
    <row r="4" spans="2:9" ht="15.75">
      <c r="C4" s="128"/>
      <c r="D4" s="128"/>
      <c r="E4" s="128"/>
      <c r="F4" s="436" t="s">
        <v>401</v>
      </c>
      <c r="G4" s="128"/>
      <c r="H4" s="128"/>
    </row>
    <row r="5" spans="2:9" ht="11.25" customHeight="1"/>
    <row r="6" spans="2:9">
      <c r="B6" s="522" t="s">
        <v>276</v>
      </c>
      <c r="C6" s="524">
        <v>2014</v>
      </c>
      <c r="D6" s="525"/>
      <c r="E6" s="524">
        <v>2015</v>
      </c>
      <c r="F6" s="525"/>
      <c r="G6" s="524" t="s">
        <v>160</v>
      </c>
      <c r="H6" s="525"/>
    </row>
    <row r="7" spans="2:9">
      <c r="B7" s="523"/>
      <c r="C7" s="388"/>
      <c r="D7" s="389" t="s">
        <v>159</v>
      </c>
      <c r="E7" s="388"/>
      <c r="F7" s="389" t="s">
        <v>159</v>
      </c>
      <c r="G7" s="388"/>
      <c r="H7" s="390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26" t="s">
        <v>145</v>
      </c>
      <c r="C9" s="527"/>
      <c r="D9" s="527"/>
      <c r="E9" s="527"/>
      <c r="F9" s="527"/>
      <c r="G9" s="527"/>
      <c r="H9" s="528"/>
    </row>
    <row r="10" spans="2:9">
      <c r="B10" s="78" t="s">
        <v>148</v>
      </c>
      <c r="C10" s="69">
        <v>44856</v>
      </c>
      <c r="D10" s="79">
        <f>C10/$C$61</f>
        <v>0.11473854110978383</v>
      </c>
      <c r="E10" s="69">
        <f>SUM('PROCEDENCIA MAYO'!C11)</f>
        <v>50596</v>
      </c>
      <c r="F10" s="79">
        <f>E10/$E$61</f>
        <v>0.11448897899888896</v>
      </c>
      <c r="G10" s="69">
        <f>E10-C10</f>
        <v>5740</v>
      </c>
      <c r="H10" s="79">
        <f>G10/C10</f>
        <v>0.12796504369538078</v>
      </c>
    </row>
    <row r="11" spans="2:9">
      <c r="B11" s="71" t="s">
        <v>76</v>
      </c>
      <c r="C11" s="69">
        <v>141870</v>
      </c>
      <c r="D11" s="73">
        <f>C11/$C$61</f>
        <v>0.36289363356619031</v>
      </c>
      <c r="E11" s="69">
        <f>SUM('PROCEDENCIA MAYO'!C12)</f>
        <v>167599</v>
      </c>
      <c r="F11" s="73">
        <f>E11/$E$61</f>
        <v>0.37924417723208931</v>
      </c>
      <c r="G11" s="72">
        <f>E11-C11</f>
        <v>25729</v>
      </c>
      <c r="H11" s="73">
        <f>G11/C11</f>
        <v>0.18135617114259533</v>
      </c>
    </row>
    <row r="12" spans="2:9">
      <c r="B12" s="71" t="s">
        <v>78</v>
      </c>
      <c r="C12" s="69">
        <v>90561</v>
      </c>
      <c r="D12" s="73">
        <f>C12/$C$61</f>
        <v>0.23164876541473009</v>
      </c>
      <c r="E12" s="69">
        <f>SUM('PROCEDENCIA MAYO'!C13)</f>
        <v>96401</v>
      </c>
      <c r="F12" s="73">
        <f>E12/$E$61</f>
        <v>0.2181368500369969</v>
      </c>
      <c r="G12" s="72">
        <f>E12-C12</f>
        <v>5840</v>
      </c>
      <c r="H12" s="73">
        <f>G12/C12</f>
        <v>6.4486920418281607E-2</v>
      </c>
    </row>
    <row r="13" spans="2:9">
      <c r="B13" s="74" t="s">
        <v>34</v>
      </c>
      <c r="C13" s="75">
        <f>SUM(C10:C12)</f>
        <v>277287</v>
      </c>
      <c r="D13" s="76">
        <f>C13/$C$61</f>
        <v>0.70928094009070419</v>
      </c>
      <c r="E13" s="75">
        <f>SUM(E10:E12)</f>
        <v>314596</v>
      </c>
      <c r="F13" s="76">
        <f>E13/$E$61</f>
        <v>0.71187000626797514</v>
      </c>
      <c r="G13" s="75">
        <f>E13-C13</f>
        <v>37309</v>
      </c>
      <c r="H13" s="76">
        <f>G13/C13</f>
        <v>0.13455012315759485</v>
      </c>
    </row>
    <row r="14" spans="2:9" ht="6" customHeight="1">
      <c r="C14" s="44"/>
      <c r="D14" s="77"/>
      <c r="E14" s="44"/>
      <c r="H14" s="77"/>
    </row>
    <row r="15" spans="2:9" ht="15">
      <c r="B15" s="519" t="s">
        <v>10</v>
      </c>
      <c r="C15" s="520"/>
      <c r="D15" s="520"/>
      <c r="E15" s="520"/>
      <c r="F15" s="520"/>
      <c r="G15" s="520"/>
      <c r="H15" s="521"/>
    </row>
    <row r="16" spans="2:9">
      <c r="B16" s="78" t="s">
        <v>100</v>
      </c>
      <c r="C16" s="69">
        <v>11285</v>
      </c>
      <c r="D16" s="79">
        <f>C16/$C$61</f>
        <v>2.8866248359726916E-2</v>
      </c>
      <c r="E16" s="69">
        <f>SUM('PROCEDENCIA MAYO'!C30)</f>
        <v>21756</v>
      </c>
      <c r="F16" s="79">
        <f>E16/$E$61</f>
        <v>4.9229627383584239E-2</v>
      </c>
      <c r="G16" s="69">
        <f>E16-C16</f>
        <v>10471</v>
      </c>
      <c r="H16" s="79">
        <f>G16/C16</f>
        <v>0.9278688524590164</v>
      </c>
    </row>
    <row r="17" spans="2:8">
      <c r="B17" s="71" t="s">
        <v>102</v>
      </c>
      <c r="C17" s="69">
        <v>44</v>
      </c>
      <c r="D17" s="73">
        <f>C17/$C$61</f>
        <v>1.1254895239946693E-4</v>
      </c>
      <c r="E17" s="69">
        <f>SUM('PROCEDENCIA MAYO'!C31)</f>
        <v>36</v>
      </c>
      <c r="F17" s="73">
        <f t="shared" ref="F17:F27" si="0">E17/$E$61</f>
        <v>8.1461049173057212E-5</v>
      </c>
      <c r="G17" s="72">
        <f>E17-C17</f>
        <v>-8</v>
      </c>
      <c r="H17" s="73">
        <f>G17/C17</f>
        <v>-0.18181818181818182</v>
      </c>
    </row>
    <row r="18" spans="2:8">
      <c r="B18" s="71" t="s">
        <v>105</v>
      </c>
      <c r="C18" s="69">
        <v>1830</v>
      </c>
      <c r="D18" s="73">
        <f t="shared" ref="D18:D25" si="1">C18/$C$61</f>
        <v>4.6810132475232835E-3</v>
      </c>
      <c r="E18" s="69">
        <f>SUM('PROCEDENCIA MAYO'!C32)</f>
        <v>2301</v>
      </c>
      <c r="F18" s="73">
        <f t="shared" si="0"/>
        <v>5.2067187263112403E-3</v>
      </c>
      <c r="G18" s="72">
        <f t="shared" ref="G18:G26" si="2">E18-C18</f>
        <v>471</v>
      </c>
      <c r="H18" s="73">
        <f t="shared" ref="H18:H26" si="3">G18/C18</f>
        <v>0.25737704918032789</v>
      </c>
    </row>
    <row r="19" spans="2:8">
      <c r="B19" s="71" t="s">
        <v>108</v>
      </c>
      <c r="C19" s="69">
        <v>4263</v>
      </c>
      <c r="D19" s="73">
        <f t="shared" si="1"/>
        <v>1.0904458729066535E-2</v>
      </c>
      <c r="E19" s="69">
        <f>SUM('PROCEDENCIA MAYO'!C33)</f>
        <v>4825</v>
      </c>
      <c r="F19" s="73">
        <f t="shared" si="0"/>
        <v>1.0918043396111139E-2</v>
      </c>
      <c r="G19" s="72">
        <f t="shared" si="2"/>
        <v>562</v>
      </c>
      <c r="H19" s="73">
        <f t="shared" si="3"/>
        <v>0.13183204316209243</v>
      </c>
    </row>
    <row r="20" spans="2:8">
      <c r="B20" s="71" t="s">
        <v>111</v>
      </c>
      <c r="C20" s="69">
        <v>2844</v>
      </c>
      <c r="D20" s="73">
        <f t="shared" si="1"/>
        <v>7.2747550141837262E-3</v>
      </c>
      <c r="E20" s="69">
        <f>SUM('PROCEDENCIA MAYO'!C34)</f>
        <v>2896</v>
      </c>
      <c r="F20" s="73">
        <f t="shared" si="0"/>
        <v>6.5530888445881575E-3</v>
      </c>
      <c r="G20" s="72">
        <f t="shared" si="2"/>
        <v>52</v>
      </c>
      <c r="H20" s="73">
        <f t="shared" si="3"/>
        <v>1.8284106891701828E-2</v>
      </c>
    </row>
    <row r="21" spans="2:8">
      <c r="B21" s="71" t="s">
        <v>113</v>
      </c>
      <c r="C21" s="69">
        <v>135</v>
      </c>
      <c r="D21" s="73">
        <f t="shared" si="1"/>
        <v>3.4532064940745536E-4</v>
      </c>
      <c r="E21" s="69">
        <f>SUM('PROCEDENCIA MAYO'!C35)</f>
        <v>110</v>
      </c>
      <c r="F21" s="73">
        <f t="shared" si="0"/>
        <v>2.4890876136211923E-4</v>
      </c>
      <c r="G21" s="72">
        <f t="shared" si="2"/>
        <v>-25</v>
      </c>
      <c r="H21" s="73">
        <f t="shared" si="3"/>
        <v>-0.18518518518518517</v>
      </c>
    </row>
    <row r="22" spans="2:8">
      <c r="B22" s="71" t="s">
        <v>114</v>
      </c>
      <c r="C22" s="69">
        <v>304</v>
      </c>
      <c r="D22" s="73">
        <f t="shared" si="1"/>
        <v>7.7761094385086235E-4</v>
      </c>
      <c r="E22" s="69">
        <f>SUM('PROCEDENCIA MAYO'!C36)</f>
        <v>337</v>
      </c>
      <c r="F22" s="73">
        <f t="shared" si="0"/>
        <v>7.625659325366745E-4</v>
      </c>
      <c r="G22" s="72">
        <f>E22-C22</f>
        <v>33</v>
      </c>
      <c r="H22" s="73">
        <f t="shared" si="3"/>
        <v>0.10855263157894737</v>
      </c>
    </row>
    <row r="23" spans="2:8">
      <c r="B23" s="71" t="s">
        <v>115</v>
      </c>
      <c r="C23" s="69">
        <v>2439</v>
      </c>
      <c r="D23" s="73">
        <f t="shared" si="1"/>
        <v>6.2387930659613599E-3</v>
      </c>
      <c r="E23" s="69">
        <f>SUM('PROCEDENCIA MAYO'!C37)</f>
        <v>2865</v>
      </c>
      <c r="F23" s="73">
        <f t="shared" si="0"/>
        <v>6.4829418300224699E-3</v>
      </c>
      <c r="G23" s="72">
        <f t="shared" si="2"/>
        <v>426</v>
      </c>
      <c r="H23" s="73">
        <f t="shared" si="3"/>
        <v>0.17466174661746617</v>
      </c>
    </row>
    <row r="24" spans="2:8">
      <c r="B24" s="71" t="s">
        <v>116</v>
      </c>
      <c r="C24" s="69">
        <v>1519</v>
      </c>
      <c r="D24" s="73">
        <f t="shared" si="1"/>
        <v>3.8854967885179606E-3</v>
      </c>
      <c r="E24" s="69">
        <f>SUM('PROCEDENCIA MAYO'!C38)</f>
        <v>1586</v>
      </c>
      <c r="F24" s="73">
        <f t="shared" si="0"/>
        <v>3.5888117774574651E-3</v>
      </c>
      <c r="G24" s="72">
        <f t="shared" si="2"/>
        <v>67</v>
      </c>
      <c r="H24" s="73">
        <f t="shared" si="3"/>
        <v>4.4107965766951945E-2</v>
      </c>
    </row>
    <row r="25" spans="2:8">
      <c r="B25" s="71" t="s">
        <v>117</v>
      </c>
      <c r="C25" s="69">
        <v>533</v>
      </c>
      <c r="D25" s="73">
        <f t="shared" si="1"/>
        <v>1.3633770824753608E-3</v>
      </c>
      <c r="E25" s="69">
        <f>SUM('PROCEDENCIA MAYO'!C39)</f>
        <v>453</v>
      </c>
      <c r="F25" s="73">
        <f t="shared" si="0"/>
        <v>1.0250515354276366E-3</v>
      </c>
      <c r="G25" s="72">
        <f t="shared" si="2"/>
        <v>-80</v>
      </c>
      <c r="H25" s="73">
        <f t="shared" si="3"/>
        <v>-0.15009380863039401</v>
      </c>
    </row>
    <row r="26" spans="2:8">
      <c r="B26" s="71" t="s">
        <v>86</v>
      </c>
      <c r="C26" s="69">
        <v>378</v>
      </c>
      <c r="D26" s="73">
        <f>C26/$C$61</f>
        <v>9.6689781834087497E-4</v>
      </c>
      <c r="E26" s="69">
        <f>SUM('PROCEDENCIA MAYO'!C40)</f>
        <v>149</v>
      </c>
      <c r="F26" s="73">
        <f t="shared" si="0"/>
        <v>3.3715823129959791E-4</v>
      </c>
      <c r="G26" s="72">
        <f t="shared" si="2"/>
        <v>-229</v>
      </c>
      <c r="H26" s="73">
        <f t="shared" si="3"/>
        <v>-0.60582010582010581</v>
      </c>
    </row>
    <row r="27" spans="2:8">
      <c r="B27" s="74" t="s">
        <v>34</v>
      </c>
      <c r="C27" s="75">
        <f>SUM(C16:C26)</f>
        <v>25574</v>
      </c>
      <c r="D27" s="76">
        <f>C27/$C$61</f>
        <v>6.5416520651453799E-2</v>
      </c>
      <c r="E27" s="75">
        <f>SUM(E16:E26)</f>
        <v>37314</v>
      </c>
      <c r="F27" s="76">
        <f t="shared" si="0"/>
        <v>8.44343774678738E-2</v>
      </c>
      <c r="G27" s="75">
        <f>E27-C27</f>
        <v>11740</v>
      </c>
      <c r="H27" s="76">
        <f>G27/C27</f>
        <v>0.45905998279502619</v>
      </c>
    </row>
    <row r="28" spans="2:8">
      <c r="C28" s="44"/>
      <c r="D28" s="77"/>
      <c r="E28" s="44"/>
      <c r="H28" s="77"/>
    </row>
    <row r="29" spans="2:8" ht="15">
      <c r="B29" s="519" t="s">
        <v>9</v>
      </c>
      <c r="C29" s="520"/>
      <c r="D29" s="520"/>
      <c r="E29" s="520"/>
      <c r="F29" s="520"/>
      <c r="G29" s="520"/>
      <c r="H29" s="521"/>
    </row>
    <row r="30" spans="2:8">
      <c r="B30" s="78" t="s">
        <v>19</v>
      </c>
      <c r="C30" s="69">
        <v>11750</v>
      </c>
      <c r="D30" s="79">
        <f>C30/$C$61</f>
        <v>3.0055686152130372E-2</v>
      </c>
      <c r="E30" s="69">
        <f>SUM('PROCEDENCIA MAYO'!K10)</f>
        <v>16046</v>
      </c>
      <c r="F30" s="79">
        <f>E30/$E$61</f>
        <v>3.6308999861968776E-2</v>
      </c>
      <c r="G30" s="69">
        <f>E30-C30</f>
        <v>4296</v>
      </c>
      <c r="H30" s="79">
        <f>G30/C30</f>
        <v>0.36561702127659573</v>
      </c>
    </row>
    <row r="31" spans="2:8">
      <c r="B31" s="71" t="s">
        <v>20</v>
      </c>
      <c r="C31" s="69">
        <v>194</v>
      </c>
      <c r="D31" s="73">
        <f t="shared" ref="D31:D56" si="4">C31/$C$61</f>
        <v>4.9623856285219506E-4</v>
      </c>
      <c r="E31" s="69">
        <f>SUM('PROCEDENCIA MAYO'!K11)</f>
        <v>247</v>
      </c>
      <c r="F31" s="73">
        <f t="shared" ref="F31:F55" si="5">E31/$E$61</f>
        <v>5.589133096040314E-4</v>
      </c>
      <c r="G31" s="72">
        <f>E31-C31</f>
        <v>53</v>
      </c>
      <c r="H31" s="73">
        <f t="shared" ref="H31:H54" si="6">G31/C31</f>
        <v>0.27319587628865977</v>
      </c>
    </row>
    <row r="32" spans="2:8">
      <c r="B32" s="71" t="s">
        <v>147</v>
      </c>
      <c r="C32" s="69">
        <v>1589</v>
      </c>
      <c r="D32" s="73">
        <f t="shared" si="4"/>
        <v>4.0645519400625673E-3</v>
      </c>
      <c r="E32" s="69">
        <f>SUM('PROCEDENCIA MAYO'!K12)</f>
        <v>1317</v>
      </c>
      <c r="F32" s="73">
        <f t="shared" si="5"/>
        <v>2.9801167155810095E-3</v>
      </c>
      <c r="G32" s="72">
        <f t="shared" ref="G32:G57" si="7">E32-C32</f>
        <v>-272</v>
      </c>
      <c r="H32" s="73">
        <f t="shared" si="6"/>
        <v>-0.17117684078036502</v>
      </c>
    </row>
    <row r="33" spans="2:8">
      <c r="B33" s="71" t="s">
        <v>80</v>
      </c>
      <c r="C33" s="69">
        <v>12</v>
      </c>
      <c r="D33" s="73">
        <f t="shared" si="4"/>
        <v>3.069516883621825E-5</v>
      </c>
      <c r="E33" s="69">
        <f>SUM('PROCEDENCIA MAYO'!K13)</f>
        <v>9</v>
      </c>
      <c r="F33" s="73">
        <f t="shared" si="5"/>
        <v>2.0365262293264303E-5</v>
      </c>
      <c r="G33" s="72">
        <f t="shared" si="7"/>
        <v>-3</v>
      </c>
      <c r="H33" s="73">
        <f t="shared" si="6"/>
        <v>-0.25</v>
      </c>
    </row>
    <row r="34" spans="2:8">
      <c r="B34" s="71" t="s">
        <v>21</v>
      </c>
      <c r="C34" s="69">
        <v>46</v>
      </c>
      <c r="D34" s="73">
        <f t="shared" si="4"/>
        <v>1.1766481387216997E-4</v>
      </c>
      <c r="E34" s="69">
        <f>SUM('PROCEDENCIA MAYO'!K14)</f>
        <v>12</v>
      </c>
      <c r="F34" s="73">
        <f t="shared" si="5"/>
        <v>2.7153683057685736E-5</v>
      </c>
      <c r="G34" s="72">
        <f t="shared" si="7"/>
        <v>-34</v>
      </c>
      <c r="H34" s="73">
        <f>G34/C34</f>
        <v>-0.73913043478260865</v>
      </c>
    </row>
    <row r="35" spans="2:8">
      <c r="B35" s="71" t="s">
        <v>22</v>
      </c>
      <c r="C35" s="69">
        <v>13061</v>
      </c>
      <c r="D35" s="73">
        <f t="shared" si="4"/>
        <v>3.340913334748722E-2</v>
      </c>
      <c r="E35" s="69">
        <f>SUM('PROCEDENCIA MAYO'!K15)</f>
        <v>13234</v>
      </c>
      <c r="F35" s="73">
        <f t="shared" si="5"/>
        <v>2.9945986798784421E-2</v>
      </c>
      <c r="G35" s="72">
        <f t="shared" si="7"/>
        <v>173</v>
      </c>
      <c r="H35" s="73">
        <f t="shared" si="6"/>
        <v>1.3245540157721461E-2</v>
      </c>
    </row>
    <row r="36" spans="2:8">
      <c r="B36" s="71" t="s">
        <v>23</v>
      </c>
      <c r="C36" s="69">
        <v>32</v>
      </c>
      <c r="D36" s="73">
        <f t="shared" si="4"/>
        <v>8.1853783563248672E-5</v>
      </c>
      <c r="E36" s="69">
        <f>SUM('PROCEDENCIA MAYO'!K16)</f>
        <v>7</v>
      </c>
      <c r="F36" s="73">
        <f t="shared" si="5"/>
        <v>1.5839648450316679E-5</v>
      </c>
      <c r="G36" s="72">
        <f t="shared" si="7"/>
        <v>-25</v>
      </c>
      <c r="H36" s="73">
        <f t="shared" si="6"/>
        <v>-0.78125</v>
      </c>
    </row>
    <row r="37" spans="2:8">
      <c r="B37" s="71" t="s">
        <v>24</v>
      </c>
      <c r="C37" s="69">
        <v>6083</v>
      </c>
      <c r="D37" s="73">
        <f t="shared" si="4"/>
        <v>1.5559892669226303E-2</v>
      </c>
      <c r="E37" s="69">
        <f>SUM('PROCEDENCIA MAYO'!K17)</f>
        <v>6951</v>
      </c>
      <c r="F37" s="73">
        <f t="shared" si="5"/>
        <v>1.5728770911164463E-2</v>
      </c>
      <c r="G37" s="72">
        <f t="shared" si="7"/>
        <v>868</v>
      </c>
      <c r="H37" s="73">
        <f t="shared" si="6"/>
        <v>0.14269275028768699</v>
      </c>
    </row>
    <row r="38" spans="2:8">
      <c r="B38" s="71" t="s">
        <v>25</v>
      </c>
      <c r="C38" s="69">
        <v>34196</v>
      </c>
      <c r="D38" s="73">
        <f t="shared" si="4"/>
        <v>8.7470999460276616E-2</v>
      </c>
      <c r="E38" s="69">
        <f>SUM('PROCEDENCIA MAYO'!K18)</f>
        <v>31254</v>
      </c>
      <c r="F38" s="73">
        <f t="shared" si="5"/>
        <v>7.0721767523742499E-2</v>
      </c>
      <c r="G38" s="72">
        <f t="shared" si="7"/>
        <v>-2942</v>
      </c>
      <c r="H38" s="73">
        <f t="shared" si="6"/>
        <v>-8.6033454205170196E-2</v>
      </c>
    </row>
    <row r="39" spans="2:8">
      <c r="B39" s="71" t="s">
        <v>56</v>
      </c>
      <c r="C39" s="69">
        <v>27</v>
      </c>
      <c r="D39" s="73">
        <f t="shared" si="4"/>
        <v>6.9064129881491075E-5</v>
      </c>
      <c r="E39" s="69">
        <f>SUM('PROCEDENCIA MAYO'!K19)</f>
        <v>54</v>
      </c>
      <c r="F39" s="73">
        <f>E39/$E$61</f>
        <v>1.221915737595858E-4</v>
      </c>
      <c r="G39" s="72">
        <f t="shared" si="7"/>
        <v>27</v>
      </c>
      <c r="H39" s="73">
        <f>G39/C39</f>
        <v>1</v>
      </c>
    </row>
    <row r="40" spans="2:8">
      <c r="B40" s="71" t="s">
        <v>26</v>
      </c>
      <c r="C40" s="69">
        <v>3720</v>
      </c>
      <c r="D40" s="73">
        <f t="shared" si="4"/>
        <v>9.5155023392276585E-3</v>
      </c>
      <c r="E40" s="69">
        <f>SUM('PROCEDENCIA MAYO'!K20)</f>
        <v>3880</v>
      </c>
      <c r="F40" s="73">
        <f t="shared" si="5"/>
        <v>8.7796908553183887E-3</v>
      </c>
      <c r="G40" s="72">
        <f t="shared" si="7"/>
        <v>160</v>
      </c>
      <c r="H40" s="73">
        <f t="shared" si="6"/>
        <v>4.3010752688172046E-2</v>
      </c>
    </row>
    <row r="41" spans="2:8">
      <c r="B41" s="71" t="s">
        <v>90</v>
      </c>
      <c r="C41" s="69">
        <v>32</v>
      </c>
      <c r="D41" s="73">
        <f t="shared" si="4"/>
        <v>8.1853783563248672E-5</v>
      </c>
      <c r="E41" s="69">
        <f>SUM('PROCEDENCIA MAYO'!K21)</f>
        <v>25</v>
      </c>
      <c r="F41" s="73">
        <f t="shared" si="5"/>
        <v>5.6570173036845285E-5</v>
      </c>
      <c r="G41" s="72">
        <f t="shared" si="7"/>
        <v>-7</v>
      </c>
      <c r="H41" s="73">
        <f t="shared" si="6"/>
        <v>-0.21875</v>
      </c>
    </row>
    <row r="42" spans="2:8">
      <c r="B42" s="71" t="s">
        <v>43</v>
      </c>
      <c r="C42" s="69">
        <v>174</v>
      </c>
      <c r="D42" s="73">
        <f t="shared" si="4"/>
        <v>4.4507994812516467E-4</v>
      </c>
      <c r="E42" s="69">
        <f>SUM('PROCEDENCIA MAYO'!K22)</f>
        <v>197</v>
      </c>
      <c r="F42" s="73">
        <f t="shared" si="5"/>
        <v>4.4577296353034084E-4</v>
      </c>
      <c r="G42" s="72">
        <f t="shared" si="7"/>
        <v>23</v>
      </c>
      <c r="H42" s="73">
        <f>G42/C42</f>
        <v>0.13218390804597702</v>
      </c>
    </row>
    <row r="43" spans="2:8">
      <c r="B43" s="71" t="s">
        <v>95</v>
      </c>
      <c r="C43" s="69">
        <v>15</v>
      </c>
      <c r="D43" s="73">
        <f t="shared" si="4"/>
        <v>3.8368961045272818E-5</v>
      </c>
      <c r="E43" s="69">
        <f>SUM('PROCEDENCIA MAYO'!K23)</f>
        <v>3</v>
      </c>
      <c r="F43" s="73">
        <f>E43/$E$61</f>
        <v>6.7884207644214341E-6</v>
      </c>
      <c r="G43" s="72">
        <f t="shared" si="7"/>
        <v>-12</v>
      </c>
      <c r="H43" s="73">
        <f>G43/C43</f>
        <v>-0.8</v>
      </c>
    </row>
    <row r="44" spans="2:8">
      <c r="B44" s="71" t="s">
        <v>27</v>
      </c>
      <c r="C44" s="69">
        <v>7340</v>
      </c>
      <c r="D44" s="73">
        <f t="shared" si="4"/>
        <v>1.8775211604820166E-2</v>
      </c>
      <c r="E44" s="69">
        <f>SUM('PROCEDENCIA MAYO'!K24)</f>
        <v>6283</v>
      </c>
      <c r="F44" s="73">
        <f t="shared" si="5"/>
        <v>1.4217215887619957E-2</v>
      </c>
      <c r="G44" s="72">
        <f t="shared" si="7"/>
        <v>-1057</v>
      </c>
      <c r="H44" s="73">
        <f>G44/C44</f>
        <v>-0.14400544959128064</v>
      </c>
    </row>
    <row r="45" spans="2:8">
      <c r="B45" s="71" t="s">
        <v>57</v>
      </c>
      <c r="C45" s="69">
        <v>13</v>
      </c>
      <c r="D45" s="73">
        <f t="shared" si="4"/>
        <v>3.3253099572569775E-5</v>
      </c>
      <c r="E45" s="69">
        <f>SUM('PROCEDENCIA MAYO'!K25)</f>
        <v>4</v>
      </c>
      <c r="F45" s="73">
        <f t="shared" si="5"/>
        <v>9.0512276858952454E-6</v>
      </c>
      <c r="G45" s="72">
        <f t="shared" si="7"/>
        <v>-9</v>
      </c>
      <c r="H45" s="73">
        <f t="shared" si="6"/>
        <v>-0.69230769230769229</v>
      </c>
    </row>
    <row r="46" spans="2:8">
      <c r="B46" s="71" t="s">
        <v>96</v>
      </c>
      <c r="C46" s="69">
        <v>29</v>
      </c>
      <c r="D46" s="73">
        <f t="shared" si="4"/>
        <v>7.4179991354194111E-5</v>
      </c>
      <c r="E46" s="69">
        <f>SUM('PROCEDENCIA MAYO'!K26)</f>
        <v>0</v>
      </c>
      <c r="F46" s="73">
        <f t="shared" si="5"/>
        <v>0</v>
      </c>
      <c r="G46" s="72">
        <f t="shared" si="7"/>
        <v>-29</v>
      </c>
      <c r="H46" s="73">
        <f t="shared" si="6"/>
        <v>-1</v>
      </c>
    </row>
    <row r="47" spans="2:8">
      <c r="B47" s="71" t="s">
        <v>28</v>
      </c>
      <c r="C47" s="69">
        <v>568</v>
      </c>
      <c r="D47" s="73">
        <f t="shared" si="4"/>
        <v>1.4529046582476639E-3</v>
      </c>
      <c r="E47" s="69">
        <f>SUM('PROCEDENCIA MAYO'!K27)</f>
        <v>505</v>
      </c>
      <c r="F47" s="73">
        <f t="shared" si="5"/>
        <v>1.1427174953442748E-3</v>
      </c>
      <c r="G47" s="72">
        <f t="shared" si="7"/>
        <v>-63</v>
      </c>
      <c r="H47" s="73">
        <f t="shared" si="6"/>
        <v>-0.11091549295774648</v>
      </c>
    </row>
    <row r="48" spans="2:8">
      <c r="B48" s="71" t="s">
        <v>47</v>
      </c>
      <c r="C48" s="69">
        <v>126</v>
      </c>
      <c r="D48" s="73">
        <f t="shared" si="4"/>
        <v>3.2229927278029164E-4</v>
      </c>
      <c r="E48" s="69">
        <f>SUM('PROCEDENCIA MAYO'!K28)</f>
        <v>161</v>
      </c>
      <c r="F48" s="73">
        <f t="shared" si="5"/>
        <v>3.6431191435728366E-4</v>
      </c>
      <c r="G48" s="72">
        <f t="shared" si="7"/>
        <v>35</v>
      </c>
      <c r="H48" s="73">
        <f t="shared" si="6"/>
        <v>0.27777777777777779</v>
      </c>
    </row>
    <row r="49" spans="2:8">
      <c r="B49" s="71" t="s">
        <v>29</v>
      </c>
      <c r="C49" s="69">
        <v>256</v>
      </c>
      <c r="D49" s="73">
        <f t="shared" si="4"/>
        <v>6.5483026850598938E-4</v>
      </c>
      <c r="E49" s="69">
        <f>SUM('PROCEDENCIA MAYO'!K29)</f>
        <v>391</v>
      </c>
      <c r="F49" s="73">
        <f t="shared" si="5"/>
        <v>8.8475750629626025E-4</v>
      </c>
      <c r="G49" s="72">
        <f t="shared" si="7"/>
        <v>135</v>
      </c>
      <c r="H49" s="73">
        <f t="shared" si="6"/>
        <v>0.52734375</v>
      </c>
    </row>
    <row r="50" spans="2:8">
      <c r="B50" s="71" t="s">
        <v>46</v>
      </c>
      <c r="C50" s="69">
        <v>69</v>
      </c>
      <c r="D50" s="73">
        <f t="shared" si="4"/>
        <v>1.7649722080825494E-4</v>
      </c>
      <c r="E50" s="69">
        <f>SUM('PROCEDENCIA MAYO'!K30)</f>
        <v>122</v>
      </c>
      <c r="F50" s="73">
        <f t="shared" si="5"/>
        <v>2.7606244441980498E-4</v>
      </c>
      <c r="G50" s="72">
        <f t="shared" si="7"/>
        <v>53</v>
      </c>
      <c r="H50" s="73">
        <f>G50/C50</f>
        <v>0.76811594202898548</v>
      </c>
    </row>
    <row r="51" spans="2:8">
      <c r="B51" s="71" t="s">
        <v>104</v>
      </c>
      <c r="C51" s="69">
        <v>32</v>
      </c>
      <c r="D51" s="73">
        <f t="shared" si="4"/>
        <v>8.1853783563248672E-5</v>
      </c>
      <c r="E51" s="69">
        <f>SUM('PROCEDENCIA MAYO'!K31)</f>
        <v>32</v>
      </c>
      <c r="F51" s="73">
        <f t="shared" si="5"/>
        <v>7.2409821487161963E-5</v>
      </c>
      <c r="G51" s="72">
        <f t="shared" si="7"/>
        <v>0</v>
      </c>
      <c r="H51" s="73">
        <f>G51/C51</f>
        <v>0</v>
      </c>
    </row>
    <row r="52" spans="2:8">
      <c r="B52" s="71" t="s">
        <v>107</v>
      </c>
      <c r="C52" s="69">
        <v>2515</v>
      </c>
      <c r="D52" s="73">
        <f t="shared" si="4"/>
        <v>6.4331958019240758E-3</v>
      </c>
      <c r="E52" s="69">
        <f>SUM('PROCEDENCIA MAYO'!K32)</f>
        <v>459</v>
      </c>
      <c r="F52" s="73">
        <f t="shared" si="5"/>
        <v>1.0386283769564795E-3</v>
      </c>
      <c r="G52" s="72">
        <f t="shared" si="7"/>
        <v>-2056</v>
      </c>
      <c r="H52" s="73">
        <f t="shared" si="6"/>
        <v>-0.81749502982107358</v>
      </c>
    </row>
    <row r="53" spans="2:8">
      <c r="B53" s="71" t="s">
        <v>110</v>
      </c>
      <c r="C53" s="69">
        <v>27</v>
      </c>
      <c r="D53" s="73">
        <f t="shared" si="4"/>
        <v>6.9064129881491075E-5</v>
      </c>
      <c r="E53" s="69">
        <f>SUM('PROCEDENCIA MAYO'!K33)</f>
        <v>13</v>
      </c>
      <c r="F53" s="73">
        <f t="shared" si="5"/>
        <v>2.9416489979159548E-5</v>
      </c>
      <c r="G53" s="72">
        <f t="shared" si="7"/>
        <v>-14</v>
      </c>
      <c r="H53" s="73">
        <f t="shared" si="6"/>
        <v>-0.51851851851851849</v>
      </c>
    </row>
    <row r="54" spans="2:8">
      <c r="B54" s="71" t="s">
        <v>30</v>
      </c>
      <c r="C54" s="69">
        <v>153</v>
      </c>
      <c r="D54" s="73">
        <f t="shared" si="4"/>
        <v>3.913634026617827E-4</v>
      </c>
      <c r="E54" s="69">
        <f>SUM('PROCEDENCIA MAYO'!K34)</f>
        <v>156</v>
      </c>
      <c r="F54" s="73">
        <f t="shared" si="5"/>
        <v>3.529978797499146E-4</v>
      </c>
      <c r="G54" s="72">
        <f t="shared" si="7"/>
        <v>3</v>
      </c>
      <c r="H54" s="73">
        <f t="shared" si="6"/>
        <v>1.9607843137254902E-2</v>
      </c>
    </row>
    <row r="55" spans="2:8">
      <c r="B55" s="71" t="s">
        <v>31</v>
      </c>
      <c r="C55" s="69">
        <v>533</v>
      </c>
      <c r="D55" s="73">
        <f t="shared" si="4"/>
        <v>1.3633770824753608E-3</v>
      </c>
      <c r="E55" s="69">
        <f>SUM('PROCEDENCIA MAYO'!K35)</f>
        <v>732</v>
      </c>
      <c r="F55" s="73">
        <f t="shared" si="5"/>
        <v>1.6563746665188299E-3</v>
      </c>
      <c r="G55" s="72">
        <f t="shared" si="7"/>
        <v>199</v>
      </c>
      <c r="H55" s="73">
        <f>G55/C55</f>
        <v>0.37335834896810505</v>
      </c>
    </row>
    <row r="56" spans="2:8">
      <c r="B56" s="71" t="s">
        <v>86</v>
      </c>
      <c r="C56" s="69">
        <v>613</v>
      </c>
      <c r="D56" s="73">
        <f t="shared" si="4"/>
        <v>1.5680115413834823E-3</v>
      </c>
      <c r="E56" s="69">
        <f>SUM('PROCEDENCIA MAYO'!K36)</f>
        <v>459</v>
      </c>
      <c r="F56" s="73">
        <f>E56/$E$61</f>
        <v>1.0386283769564795E-3</v>
      </c>
      <c r="G56" s="72">
        <f t="shared" si="7"/>
        <v>-154</v>
      </c>
      <c r="H56" s="73">
        <f>G56/C56</f>
        <v>-0.25122349102773245</v>
      </c>
    </row>
    <row r="57" spans="2:8">
      <c r="B57" s="74" t="s">
        <v>34</v>
      </c>
      <c r="C57" s="75">
        <f>SUM(C30:C56)</f>
        <v>83205</v>
      </c>
      <c r="D57" s="76">
        <f>C57/$C$61</f>
        <v>0.21283262691812832</v>
      </c>
      <c r="E57" s="75">
        <f>SUM(E30:E56)</f>
        <v>82553</v>
      </c>
      <c r="F57" s="76">
        <f>E57/$E$61</f>
        <v>0.18680149978842756</v>
      </c>
      <c r="G57" s="75">
        <f t="shared" si="7"/>
        <v>-652</v>
      </c>
      <c r="H57" s="76">
        <f>G57/C57</f>
        <v>-7.8360675440177878E-3</v>
      </c>
    </row>
    <row r="58" spans="2:8">
      <c r="C58" s="44"/>
      <c r="E58" s="44"/>
      <c r="H58" s="77"/>
    </row>
    <row r="59" spans="2:8">
      <c r="B59" s="391" t="s">
        <v>146</v>
      </c>
      <c r="C59" s="392">
        <v>4875</v>
      </c>
      <c r="D59" s="393">
        <f>C59/$C$61</f>
        <v>1.2469912339713665E-2</v>
      </c>
      <c r="E59" s="392">
        <v>7466</v>
      </c>
      <c r="F59" s="393">
        <f>E59/$E$61</f>
        <v>1.6894116475723475E-2</v>
      </c>
      <c r="G59" s="392">
        <f>E59-C59</f>
        <v>2591</v>
      </c>
      <c r="H59" s="394">
        <f>G59/C59</f>
        <v>0.5314871794871795</v>
      </c>
    </row>
    <row r="60" spans="2:8">
      <c r="C60" s="44"/>
      <c r="E60" s="44"/>
      <c r="H60" s="77"/>
    </row>
    <row r="61" spans="2:8" ht="15.75">
      <c r="B61" s="395" t="s">
        <v>6</v>
      </c>
      <c r="C61" s="396">
        <f>C59+C57+C27+C13</f>
        <v>390941</v>
      </c>
      <c r="D61" s="397">
        <f>D59+D57+D27+D13</f>
        <v>1</v>
      </c>
      <c r="E61" s="396">
        <f>E59+E57+E27+E13</f>
        <v>441929</v>
      </c>
      <c r="F61" s="397">
        <f>F59+F57+F27+F13</f>
        <v>1</v>
      </c>
      <c r="G61" s="398">
        <f>E61-C61</f>
        <v>50988</v>
      </c>
      <c r="H61" s="397">
        <f>G61/C61</f>
        <v>0.13042377238509137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MAYA&amp;R21</oddFooter>
  </headerFooter>
  <ignoredErrors>
    <ignoredError sqref="D13 D27 D57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workbookViewId="0">
      <selection activeCell="E60" sqref="E60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46"/>
      <c r="D3" s="246"/>
      <c r="E3" s="246"/>
      <c r="F3" s="129" t="s">
        <v>395</v>
      </c>
      <c r="G3" s="246"/>
      <c r="H3" s="246"/>
    </row>
    <row r="4" spans="2:9" ht="15.75">
      <c r="C4" s="246"/>
      <c r="D4" s="246"/>
      <c r="E4" s="246"/>
      <c r="F4" s="436" t="s">
        <v>405</v>
      </c>
      <c r="G4" s="246"/>
      <c r="H4" s="246"/>
    </row>
    <row r="5" spans="2:9" ht="11.25" customHeight="1"/>
    <row r="6" spans="2:9">
      <c r="B6" s="522" t="s">
        <v>276</v>
      </c>
      <c r="C6" s="524">
        <v>2014</v>
      </c>
      <c r="D6" s="525"/>
      <c r="E6" s="524">
        <v>2015</v>
      </c>
      <c r="F6" s="525"/>
      <c r="G6" s="524" t="s">
        <v>160</v>
      </c>
      <c r="H6" s="525"/>
    </row>
    <row r="7" spans="2:9">
      <c r="B7" s="523"/>
      <c r="C7" s="388"/>
      <c r="D7" s="389" t="s">
        <v>159</v>
      </c>
      <c r="E7" s="388"/>
      <c r="F7" s="389" t="s">
        <v>159</v>
      </c>
      <c r="G7" s="388"/>
      <c r="H7" s="390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19" t="s">
        <v>145</v>
      </c>
      <c r="C9" s="520"/>
      <c r="D9" s="520"/>
      <c r="E9" s="520"/>
      <c r="F9" s="520"/>
      <c r="G9" s="520"/>
      <c r="H9" s="521"/>
    </row>
    <row r="10" spans="2:9">
      <c r="B10" s="249" t="s">
        <v>148</v>
      </c>
      <c r="C10" s="69">
        <v>408787</v>
      </c>
      <c r="D10" s="250">
        <f>C10/$C$61</f>
        <v>0.22014201981341186</v>
      </c>
      <c r="E10" s="69">
        <f>SUM('PROCEDENCIA ENERO - MAYO'!C11)</f>
        <v>418964</v>
      </c>
      <c r="F10" s="250">
        <f>E10/$E$61</f>
        <v>0.21268719604438893</v>
      </c>
      <c r="G10" s="70">
        <f>E10-C10</f>
        <v>10177</v>
      </c>
      <c r="H10" s="250">
        <f>G10/C10</f>
        <v>2.4895605780027252E-2</v>
      </c>
    </row>
    <row r="11" spans="2:9">
      <c r="B11" s="71" t="s">
        <v>76</v>
      </c>
      <c r="C11" s="72">
        <v>659484</v>
      </c>
      <c r="D11" s="73">
        <f>C11/$C$61</f>
        <v>0.35514862212993098</v>
      </c>
      <c r="E11" s="69">
        <f>SUM('PROCEDENCIA ENERO - MAYO'!C12)</f>
        <v>762001</v>
      </c>
      <c r="F11" s="73">
        <f>E11/$E$61</f>
        <v>0.3868300285299463</v>
      </c>
      <c r="G11" s="72">
        <f>E11-C11</f>
        <v>102517</v>
      </c>
      <c r="H11" s="73">
        <f>G11/C11</f>
        <v>0.15545032176671458</v>
      </c>
    </row>
    <row r="12" spans="2:9">
      <c r="B12" s="71" t="s">
        <v>78</v>
      </c>
      <c r="C12" s="72">
        <v>286544</v>
      </c>
      <c r="D12" s="73">
        <f>C12/$C$61</f>
        <v>0.15431110804750223</v>
      </c>
      <c r="E12" s="69">
        <f>SUM('PROCEDENCIA ENERO - MAYO'!C13)</f>
        <v>283963</v>
      </c>
      <c r="F12" s="73">
        <f>E12/$E$61</f>
        <v>0.14415389926187647</v>
      </c>
      <c r="G12" s="72">
        <f>E12-C12</f>
        <v>-2581</v>
      </c>
      <c r="H12" s="73">
        <f>G12/C12</f>
        <v>-9.0073426768663804E-3</v>
      </c>
    </row>
    <row r="13" spans="2:9">
      <c r="B13" s="74" t="s">
        <v>34</v>
      </c>
      <c r="C13" s="75">
        <f>SUM(C10:C12)</f>
        <v>1354815</v>
      </c>
      <c r="D13" s="76">
        <f>C13/$C$61</f>
        <v>0.72960174999084504</v>
      </c>
      <c r="E13" s="75">
        <f>SUM(E10:E12)</f>
        <v>1464928</v>
      </c>
      <c r="F13" s="76">
        <f>E13/$E$61</f>
        <v>0.7436711238362117</v>
      </c>
      <c r="G13" s="75">
        <f>E13-C13</f>
        <v>110113</v>
      </c>
      <c r="H13" s="76">
        <f>G13/C13</f>
        <v>8.1275303270188184E-2</v>
      </c>
    </row>
    <row r="14" spans="2:9" ht="6" customHeight="1">
      <c r="C14" s="44"/>
      <c r="D14" s="77"/>
      <c r="E14" s="44"/>
      <c r="H14" s="77"/>
    </row>
    <row r="15" spans="2:9" ht="15">
      <c r="B15" s="519" t="s">
        <v>10</v>
      </c>
      <c r="C15" s="520"/>
      <c r="D15" s="520"/>
      <c r="E15" s="520"/>
      <c r="F15" s="520"/>
      <c r="G15" s="520"/>
      <c r="H15" s="521"/>
    </row>
    <row r="16" spans="2:9">
      <c r="B16" s="78" t="s">
        <v>100</v>
      </c>
      <c r="C16" s="70">
        <v>48026</v>
      </c>
      <c r="D16" s="79">
        <f>C16/$C$61</f>
        <v>2.5863201725003285E-2</v>
      </c>
      <c r="E16" s="69">
        <f>SUM('PROCEDENCIA ENERO - MAYO'!C30)</f>
        <v>71538</v>
      </c>
      <c r="F16" s="79">
        <f>E16/$E$61</f>
        <v>3.6316286436599558E-2</v>
      </c>
      <c r="G16" s="69">
        <f>E16-C16</f>
        <v>23512</v>
      </c>
      <c r="H16" s="79">
        <f>G16/C16</f>
        <v>0.48956815058509973</v>
      </c>
    </row>
    <row r="17" spans="2:8">
      <c r="B17" s="71" t="s">
        <v>102</v>
      </c>
      <c r="C17" s="72">
        <v>216</v>
      </c>
      <c r="D17" s="79">
        <f t="shared" ref="D17:D27" si="0">C17/$C$61</f>
        <v>1.1632140033733206E-4</v>
      </c>
      <c r="E17" s="69">
        <f>SUM('PROCEDENCIA ENERO - MAYO'!C31)</f>
        <v>133</v>
      </c>
      <c r="F17" s="73">
        <f t="shared" ref="F17:F26" si="1">E17/$E$61</f>
        <v>6.7517488552485967E-5</v>
      </c>
      <c r="G17" s="72">
        <f>E17-C17</f>
        <v>-83</v>
      </c>
      <c r="H17" s="73">
        <f>G17/C17</f>
        <v>-0.38425925925925924</v>
      </c>
    </row>
    <row r="18" spans="2:8">
      <c r="B18" s="71" t="s">
        <v>105</v>
      </c>
      <c r="C18" s="72">
        <v>9308</v>
      </c>
      <c r="D18" s="79">
        <f t="shared" si="0"/>
        <v>5.0125907145365132E-3</v>
      </c>
      <c r="E18" s="69">
        <f>SUM('PROCEDENCIA ENERO - MAYO'!C32)</f>
        <v>12121</v>
      </c>
      <c r="F18" s="73">
        <f t="shared" si="1"/>
        <v>6.1532291634938526E-3</v>
      </c>
      <c r="G18" s="72">
        <f t="shared" ref="G18:G26" si="2">E18-C18</f>
        <v>2813</v>
      </c>
      <c r="H18" s="73">
        <f t="shared" ref="H18:H26" si="3">G18/C18</f>
        <v>0.30221314997851312</v>
      </c>
    </row>
    <row r="19" spans="2:8">
      <c r="B19" s="71" t="s">
        <v>108</v>
      </c>
      <c r="C19" s="72">
        <v>17089</v>
      </c>
      <c r="D19" s="79">
        <f t="shared" si="0"/>
        <v>9.2028537516882763E-3</v>
      </c>
      <c r="E19" s="69">
        <f>SUM('PROCEDENCIA ENERO - MAYO'!C33)</f>
        <v>18199</v>
      </c>
      <c r="F19" s="73">
        <f t="shared" si="1"/>
        <v>9.2387276253134733E-3</v>
      </c>
      <c r="G19" s="72">
        <f t="shared" si="2"/>
        <v>1110</v>
      </c>
      <c r="H19" s="73">
        <f t="shared" si="3"/>
        <v>6.495406401778922E-2</v>
      </c>
    </row>
    <row r="20" spans="2:8">
      <c r="B20" s="71" t="s">
        <v>111</v>
      </c>
      <c r="C20" s="72">
        <v>6918</v>
      </c>
      <c r="D20" s="79">
        <f t="shared" si="0"/>
        <v>3.7255159608039962E-3</v>
      </c>
      <c r="E20" s="69">
        <f>SUM('PROCEDENCIA ENERO - MAYO'!C34)</f>
        <v>9027</v>
      </c>
      <c r="F20" s="73">
        <f t="shared" si="1"/>
        <v>4.582559166641284E-3</v>
      </c>
      <c r="G20" s="72">
        <f t="shared" si="2"/>
        <v>2109</v>
      </c>
      <c r="H20" s="73">
        <f t="shared" si="3"/>
        <v>0.3048568950563747</v>
      </c>
    </row>
    <row r="21" spans="2:8">
      <c r="B21" s="71" t="s">
        <v>113</v>
      </c>
      <c r="C21" s="72">
        <v>834</v>
      </c>
      <c r="D21" s="79">
        <f t="shared" si="0"/>
        <v>4.4912985130247658E-4</v>
      </c>
      <c r="E21" s="69">
        <f>SUM('PROCEDENCIA ENERO - MAYO'!C35)</f>
        <v>778</v>
      </c>
      <c r="F21" s="73">
        <f t="shared" si="1"/>
        <v>3.9495192551754947E-4</v>
      </c>
      <c r="G21" s="72">
        <f t="shared" si="2"/>
        <v>-56</v>
      </c>
      <c r="H21" s="73">
        <f t="shared" si="3"/>
        <v>-6.7146282973621102E-2</v>
      </c>
    </row>
    <row r="22" spans="2:8">
      <c r="B22" s="71" t="s">
        <v>114</v>
      </c>
      <c r="C22" s="72">
        <v>968</v>
      </c>
      <c r="D22" s="79">
        <f t="shared" si="0"/>
        <v>5.2129220151174742E-4</v>
      </c>
      <c r="E22" s="69">
        <f>SUM('PROCEDENCIA ENERO - MAYO'!C36)</f>
        <v>1439</v>
      </c>
      <c r="F22" s="73">
        <f t="shared" si="1"/>
        <v>7.3050876712050605E-4</v>
      </c>
      <c r="G22" s="72">
        <f>E22-C22</f>
        <v>471</v>
      </c>
      <c r="H22" s="73">
        <f>G22/C22</f>
        <v>0.48657024793388431</v>
      </c>
    </row>
    <row r="23" spans="2:8">
      <c r="B23" s="71" t="s">
        <v>115</v>
      </c>
      <c r="C23" s="72">
        <v>6302</v>
      </c>
      <c r="D23" s="79">
        <f t="shared" si="0"/>
        <v>3.3937845598419752E-3</v>
      </c>
      <c r="E23" s="69">
        <f>SUM('PROCEDENCIA ENERO - MAYO'!C37)</f>
        <v>6921</v>
      </c>
      <c r="F23" s="73">
        <f t="shared" si="1"/>
        <v>3.5134476561786117E-3</v>
      </c>
      <c r="G23" s="72">
        <f t="shared" si="2"/>
        <v>619</v>
      </c>
      <c r="H23" s="73">
        <f t="shared" si="3"/>
        <v>9.8222786417010474E-2</v>
      </c>
    </row>
    <row r="24" spans="2:8">
      <c r="B24" s="71" t="s">
        <v>116</v>
      </c>
      <c r="C24" s="72">
        <v>4152</v>
      </c>
      <c r="D24" s="79">
        <f t="shared" si="0"/>
        <v>2.2359558064842717E-3</v>
      </c>
      <c r="E24" s="69">
        <f>SUM('PROCEDENCIA ENERO - MAYO'!C38)</f>
        <v>7053</v>
      </c>
      <c r="F24" s="73">
        <f t="shared" si="1"/>
        <v>3.5804574944412293E-3</v>
      </c>
      <c r="G24" s="72">
        <f t="shared" si="2"/>
        <v>2901</v>
      </c>
      <c r="H24" s="73">
        <f t="shared" si="3"/>
        <v>0.69869942196531787</v>
      </c>
    </row>
    <row r="25" spans="2:8">
      <c r="B25" s="71" t="s">
        <v>117</v>
      </c>
      <c r="C25" s="72">
        <v>2108</v>
      </c>
      <c r="D25" s="79">
        <f t="shared" si="0"/>
        <v>1.135210703292111E-3</v>
      </c>
      <c r="E25" s="69">
        <f>SUM('PROCEDENCIA ENERO - MAYO'!C39)</f>
        <v>1741</v>
      </c>
      <c r="F25" s="73">
        <f t="shared" si="1"/>
        <v>8.8381915466073733E-4</v>
      </c>
      <c r="G25" s="72">
        <f t="shared" si="2"/>
        <v>-367</v>
      </c>
      <c r="H25" s="73">
        <f t="shared" si="3"/>
        <v>-0.17409867172675522</v>
      </c>
    </row>
    <row r="26" spans="2:8">
      <c r="B26" s="71" t="s">
        <v>86</v>
      </c>
      <c r="C26" s="72">
        <v>1354</v>
      </c>
      <c r="D26" s="79">
        <f t="shared" si="0"/>
        <v>7.2916285211457226E-4</v>
      </c>
      <c r="E26" s="69">
        <f>SUM('PROCEDENCIA ENERO - MAYO'!C40)</f>
        <v>560</v>
      </c>
      <c r="F26" s="73">
        <f t="shared" si="1"/>
        <v>2.842841623262567E-4</v>
      </c>
      <c r="G26" s="72">
        <f t="shared" si="2"/>
        <v>-794</v>
      </c>
      <c r="H26" s="73">
        <f t="shared" si="3"/>
        <v>-0.58641063515509606</v>
      </c>
    </row>
    <row r="27" spans="2:8">
      <c r="B27" s="74" t="s">
        <v>34</v>
      </c>
      <c r="C27" s="75">
        <f>SUM(C16:C26)</f>
        <v>97275</v>
      </c>
      <c r="D27" s="251">
        <f t="shared" si="0"/>
        <v>5.2385019526916557E-2</v>
      </c>
      <c r="E27" s="75">
        <f>SUM(E16:E26)</f>
        <v>129510</v>
      </c>
      <c r="F27" s="76">
        <f>E27/$E$61</f>
        <v>6.5745789040845548E-2</v>
      </c>
      <c r="G27" s="75">
        <f>E27-C27</f>
        <v>32235</v>
      </c>
      <c r="H27" s="76">
        <f>G27/C27</f>
        <v>0.33138010794140321</v>
      </c>
    </row>
    <row r="28" spans="2:8">
      <c r="C28" s="44"/>
      <c r="D28" s="77"/>
      <c r="E28" s="44"/>
      <c r="H28" s="77"/>
    </row>
    <row r="29" spans="2:8" ht="15">
      <c r="B29" s="519" t="s">
        <v>9</v>
      </c>
      <c r="C29" s="520"/>
      <c r="D29" s="520"/>
      <c r="E29" s="520"/>
      <c r="F29" s="520"/>
      <c r="G29" s="520"/>
      <c r="H29" s="521"/>
    </row>
    <row r="30" spans="2:8">
      <c r="B30" s="78" t="s">
        <v>19</v>
      </c>
      <c r="C30" s="69">
        <v>63408</v>
      </c>
      <c r="D30" s="79">
        <f>C30/$C$61</f>
        <v>3.4146793299025702E-2</v>
      </c>
      <c r="E30" s="69">
        <f>SUM('PROCEDENCIA ENERO - MAYO'!K10)</f>
        <v>65029</v>
      </c>
      <c r="F30" s="79">
        <f>E30/$E$61</f>
        <v>3.3011990699846692E-2</v>
      </c>
      <c r="G30" s="69">
        <f>E30-C30</f>
        <v>1621</v>
      </c>
      <c r="H30" s="79">
        <f>G30/C30</f>
        <v>2.5564597527125914E-2</v>
      </c>
    </row>
    <row r="31" spans="2:8">
      <c r="B31" s="71" t="s">
        <v>20</v>
      </c>
      <c r="C31" s="72">
        <v>1716</v>
      </c>
      <c r="D31" s="73">
        <f t="shared" ref="D31:D56" si="4">C31/$C$61</f>
        <v>9.2410890267991582E-4</v>
      </c>
      <c r="E31" s="69">
        <f>SUM('PROCEDENCIA ENERO - MAYO'!K11)</f>
        <v>1587</v>
      </c>
      <c r="F31" s="73">
        <f t="shared" ref="F31:F55" si="5">E31/$E$61</f>
        <v>8.0564101002101674E-4</v>
      </c>
      <c r="G31" s="72">
        <f>E31-C31</f>
        <v>-129</v>
      </c>
      <c r="H31" s="73">
        <f t="shared" ref="H31:H54" si="6">G31/C31</f>
        <v>-7.5174825174825169E-2</v>
      </c>
    </row>
    <row r="32" spans="2:8">
      <c r="B32" s="71" t="s">
        <v>147</v>
      </c>
      <c r="C32" s="72">
        <v>7204</v>
      </c>
      <c r="D32" s="73">
        <f t="shared" si="4"/>
        <v>3.8795341112506489E-3</v>
      </c>
      <c r="E32" s="69">
        <f>SUM('PROCEDENCIA ENERO - MAYO'!K12)</f>
        <v>5349</v>
      </c>
      <c r="F32" s="73">
        <f t="shared" si="5"/>
        <v>2.7154214005056195E-3</v>
      </c>
      <c r="G32" s="72">
        <f t="shared" ref="G32:G57" si="7">E32-C32</f>
        <v>-1855</v>
      </c>
      <c r="H32" s="73">
        <f t="shared" si="6"/>
        <v>-0.25749583564686285</v>
      </c>
    </row>
    <row r="33" spans="2:8">
      <c r="B33" s="71" t="s">
        <v>80</v>
      </c>
      <c r="C33" s="72">
        <v>123</v>
      </c>
      <c r="D33" s="73">
        <f t="shared" si="4"/>
        <v>6.6238575192091871E-5</v>
      </c>
      <c r="E33" s="69">
        <f>SUM('PROCEDENCIA ENERO - MAYO'!K13)</f>
        <v>104</v>
      </c>
      <c r="F33" s="73">
        <f t="shared" si="5"/>
        <v>5.2795630146304811E-5</v>
      </c>
      <c r="G33" s="72">
        <f t="shared" si="7"/>
        <v>-19</v>
      </c>
      <c r="H33" s="73">
        <f t="shared" si="6"/>
        <v>-0.15447154471544716</v>
      </c>
    </row>
    <row r="34" spans="2:8">
      <c r="B34" s="71" t="s">
        <v>21</v>
      </c>
      <c r="C34" s="72">
        <v>845</v>
      </c>
      <c r="D34" s="73">
        <f t="shared" si="4"/>
        <v>4.550536263196555E-4</v>
      </c>
      <c r="E34" s="69">
        <f>SUM('PROCEDENCIA ENERO - MAYO'!K14)</f>
        <v>809</v>
      </c>
      <c r="F34" s="73">
        <f t="shared" si="5"/>
        <v>4.1068908450346726E-4</v>
      </c>
      <c r="G34" s="72">
        <f t="shared" si="7"/>
        <v>-36</v>
      </c>
      <c r="H34" s="73">
        <f>G34/C34</f>
        <v>-4.2603550295857988E-2</v>
      </c>
    </row>
    <row r="35" spans="2:8">
      <c r="B35" s="71" t="s">
        <v>22</v>
      </c>
      <c r="C35" s="72">
        <v>46622</v>
      </c>
      <c r="D35" s="73">
        <f t="shared" si="4"/>
        <v>2.5107112622810627E-2</v>
      </c>
      <c r="E35" s="69">
        <f>SUM('PROCEDENCIA ENERO - MAYO'!K15)</f>
        <v>41708</v>
      </c>
      <c r="F35" s="73">
        <f t="shared" si="5"/>
        <v>2.1173078289827705E-2</v>
      </c>
      <c r="G35" s="72">
        <f t="shared" si="7"/>
        <v>-4914</v>
      </c>
      <c r="H35" s="73">
        <f t="shared" si="6"/>
        <v>-0.10540088370297285</v>
      </c>
    </row>
    <row r="36" spans="2:8">
      <c r="B36" s="71" t="s">
        <v>23</v>
      </c>
      <c r="C36" s="72">
        <v>2179</v>
      </c>
      <c r="D36" s="73">
        <f t="shared" si="4"/>
        <v>1.1734459784029933E-3</v>
      </c>
      <c r="E36" s="69">
        <f>SUM('PROCEDENCIA ENERO - MAYO'!K16)</f>
        <v>666</v>
      </c>
      <c r="F36" s="73">
        <f t="shared" si="5"/>
        <v>3.3809509305229813E-4</v>
      </c>
      <c r="G36" s="72">
        <f t="shared" si="7"/>
        <v>-1513</v>
      </c>
      <c r="H36" s="73">
        <f t="shared" si="6"/>
        <v>-0.69435520881138135</v>
      </c>
    </row>
    <row r="37" spans="2:8">
      <c r="B37" s="71" t="s">
        <v>24</v>
      </c>
      <c r="C37" s="72">
        <v>40815</v>
      </c>
      <c r="D37" s="73">
        <f t="shared" si="4"/>
        <v>2.1979897938741704E-2</v>
      </c>
      <c r="E37" s="69">
        <f>SUM('PROCEDENCIA ENERO - MAYO'!K17)</f>
        <v>42408</v>
      </c>
      <c r="F37" s="73">
        <f t="shared" si="5"/>
        <v>2.1528433492735526E-2</v>
      </c>
      <c r="G37" s="72">
        <f t="shared" si="7"/>
        <v>1593</v>
      </c>
      <c r="H37" s="73">
        <f t="shared" si="6"/>
        <v>3.902976846747519E-2</v>
      </c>
    </row>
    <row r="38" spans="2:8">
      <c r="B38" s="71" t="s">
        <v>25</v>
      </c>
      <c r="C38" s="72">
        <v>107592</v>
      </c>
      <c r="D38" s="73">
        <f t="shared" si="4"/>
        <v>5.7940981968028847E-2</v>
      </c>
      <c r="E38" s="69">
        <f>SUM('PROCEDENCIA ENERO - MAYO'!K18)</f>
        <v>102715</v>
      </c>
      <c r="F38" s="73">
        <f t="shared" si="5"/>
        <v>5.214329952382403E-2</v>
      </c>
      <c r="G38" s="72">
        <f t="shared" si="7"/>
        <v>-4877</v>
      </c>
      <c r="H38" s="73">
        <f t="shared" si="6"/>
        <v>-4.5328648970183655E-2</v>
      </c>
    </row>
    <row r="39" spans="2:8">
      <c r="B39" s="71" t="s">
        <v>56</v>
      </c>
      <c r="C39" s="72">
        <v>306</v>
      </c>
      <c r="D39" s="73">
        <f t="shared" si="4"/>
        <v>1.647886504778871E-4</v>
      </c>
      <c r="E39" s="69">
        <f>SUM('PROCEDENCIA ENERO - MAYO'!K19)</f>
        <v>174</v>
      </c>
      <c r="F39" s="73">
        <f>E39/$E$61</f>
        <v>8.8331150437086906E-5</v>
      </c>
      <c r="G39" s="72">
        <f t="shared" si="7"/>
        <v>-132</v>
      </c>
      <c r="H39" s="73">
        <f>G39/C39</f>
        <v>-0.43137254901960786</v>
      </c>
    </row>
    <row r="40" spans="2:8">
      <c r="B40" s="71" t="s">
        <v>26</v>
      </c>
      <c r="C40" s="72">
        <v>12629</v>
      </c>
      <c r="D40" s="73">
        <f t="shared" si="4"/>
        <v>6.8010322447229939E-3</v>
      </c>
      <c r="E40" s="69">
        <f>SUM('PROCEDENCIA ENERO - MAYO'!K20)</f>
        <v>14266</v>
      </c>
      <c r="F40" s="73">
        <f t="shared" si="5"/>
        <v>7.2421390352613892E-3</v>
      </c>
      <c r="G40" s="72">
        <f t="shared" si="7"/>
        <v>1637</v>
      </c>
      <c r="H40" s="73">
        <f t="shared" si="6"/>
        <v>0.12962229788581836</v>
      </c>
    </row>
    <row r="41" spans="2:8">
      <c r="B41" s="71" t="s">
        <v>90</v>
      </c>
      <c r="C41" s="72">
        <v>359</v>
      </c>
      <c r="D41" s="73">
        <f t="shared" si="4"/>
        <v>1.9333047556065839E-4</v>
      </c>
      <c r="E41" s="69">
        <f>SUM('PROCEDENCIA ENERO - MAYO'!K21)</f>
        <v>360</v>
      </c>
      <c r="F41" s="73">
        <f t="shared" si="5"/>
        <v>1.8275410435259357E-4</v>
      </c>
      <c r="G41" s="72">
        <f t="shared" si="7"/>
        <v>1</v>
      </c>
      <c r="H41" s="73">
        <f t="shared" si="6"/>
        <v>2.7855153203342618E-3</v>
      </c>
    </row>
    <row r="42" spans="2:8">
      <c r="B42" s="71" t="s">
        <v>43</v>
      </c>
      <c r="C42" s="72">
        <v>1260</v>
      </c>
      <c r="D42" s="73">
        <f t="shared" si="4"/>
        <v>6.7854150196777036E-4</v>
      </c>
      <c r="E42" s="69">
        <f>SUM('PROCEDENCIA ENERO - MAYO'!K22)</f>
        <v>787</v>
      </c>
      <c r="F42" s="73">
        <f t="shared" si="5"/>
        <v>3.9952077812636428E-4</v>
      </c>
      <c r="G42" s="72">
        <f t="shared" si="7"/>
        <v>-473</v>
      </c>
      <c r="H42" s="73">
        <f>G42/C42</f>
        <v>-0.3753968253968254</v>
      </c>
    </row>
    <row r="43" spans="2:8">
      <c r="B43" s="71" t="s">
        <v>95</v>
      </c>
      <c r="C43" s="72">
        <v>208</v>
      </c>
      <c r="D43" s="73">
        <f t="shared" si="4"/>
        <v>1.1201320032483829E-4</v>
      </c>
      <c r="E43" s="69">
        <f>SUM('PROCEDENCIA ENERO - MAYO'!K23)</f>
        <v>59</v>
      </c>
      <c r="F43" s="73">
        <f>E43/$E$61</f>
        <v>2.9951367102230614E-5</v>
      </c>
      <c r="G43" s="72">
        <f t="shared" si="7"/>
        <v>-149</v>
      </c>
      <c r="H43" s="73">
        <f>G43/C43</f>
        <v>-0.71634615384615385</v>
      </c>
    </row>
    <row r="44" spans="2:8">
      <c r="B44" s="71" t="s">
        <v>27</v>
      </c>
      <c r="C44" s="72">
        <v>34307</v>
      </c>
      <c r="D44" s="73">
        <f t="shared" si="4"/>
        <v>1.8475177228578013E-2</v>
      </c>
      <c r="E44" s="69">
        <f>SUM('PROCEDENCIA ENERO - MAYO'!K24)</f>
        <v>29804</v>
      </c>
      <c r="F44" s="73">
        <f t="shared" si="5"/>
        <v>1.5130009239235276E-2</v>
      </c>
      <c r="G44" s="72">
        <f t="shared" si="7"/>
        <v>-4503</v>
      </c>
      <c r="H44" s="73">
        <f>G44/C44</f>
        <v>-0.13125601189261668</v>
      </c>
    </row>
    <row r="45" spans="2:8">
      <c r="B45" s="71" t="s">
        <v>57</v>
      </c>
      <c r="C45" s="72">
        <v>144</v>
      </c>
      <c r="D45" s="73">
        <f t="shared" si="4"/>
        <v>7.7547600224888043E-5</v>
      </c>
      <c r="E45" s="69">
        <f>SUM('PROCEDENCIA ENERO - MAYO'!K25)</f>
        <v>94</v>
      </c>
      <c r="F45" s="73">
        <f t="shared" si="5"/>
        <v>4.7719127247621662E-5</v>
      </c>
      <c r="G45" s="72">
        <f t="shared" si="7"/>
        <v>-50</v>
      </c>
      <c r="H45" s="73">
        <f t="shared" si="6"/>
        <v>-0.34722222222222221</v>
      </c>
    </row>
    <row r="46" spans="2:8">
      <c r="B46" s="71" t="s">
        <v>96</v>
      </c>
      <c r="C46" s="72">
        <v>68</v>
      </c>
      <c r="D46" s="73">
        <f t="shared" si="4"/>
        <v>3.6619700106197133E-5</v>
      </c>
      <c r="E46" s="69">
        <f>SUM('PROCEDENCIA ENERO - MAYO'!K26)</f>
        <v>20</v>
      </c>
      <c r="F46" s="73">
        <f t="shared" si="5"/>
        <v>1.0153005797366311E-5</v>
      </c>
      <c r="G46" s="72">
        <f t="shared" si="7"/>
        <v>-48</v>
      </c>
      <c r="H46" s="73">
        <f>G46/C46</f>
        <v>-0.70588235294117652</v>
      </c>
    </row>
    <row r="47" spans="2:8">
      <c r="B47" s="71" t="s">
        <v>28</v>
      </c>
      <c r="C47" s="72">
        <v>3437</v>
      </c>
      <c r="D47" s="73">
        <f t="shared" si="4"/>
        <v>1.8509104303676403E-3</v>
      </c>
      <c r="E47" s="69">
        <f>SUM('PROCEDENCIA ENERO - MAYO'!K27)</f>
        <v>2798</v>
      </c>
      <c r="F47" s="73">
        <f t="shared" si="5"/>
        <v>1.4204055110515468E-3</v>
      </c>
      <c r="G47" s="72">
        <f t="shared" si="7"/>
        <v>-639</v>
      </c>
      <c r="H47" s="73">
        <f t="shared" si="6"/>
        <v>-0.18591795170206576</v>
      </c>
    </row>
    <row r="48" spans="2:8">
      <c r="B48" s="71" t="s">
        <v>47</v>
      </c>
      <c r="C48" s="72">
        <v>2159</v>
      </c>
      <c r="D48" s="73">
        <f t="shared" si="4"/>
        <v>1.1626754783717588E-3</v>
      </c>
      <c r="E48" s="69">
        <f>SUM('PROCEDENCIA ENERO - MAYO'!K28)</f>
        <v>4674</v>
      </c>
      <c r="F48" s="73">
        <f t="shared" si="5"/>
        <v>2.3727574548445068E-3</v>
      </c>
      <c r="G48" s="72">
        <f t="shared" si="7"/>
        <v>2515</v>
      </c>
      <c r="H48" s="73">
        <f t="shared" si="6"/>
        <v>1.1648911533117183</v>
      </c>
    </row>
    <row r="49" spans="2:8">
      <c r="B49" s="71" t="s">
        <v>29</v>
      </c>
      <c r="C49" s="72">
        <v>885</v>
      </c>
      <c r="D49" s="73">
        <f t="shared" si="4"/>
        <v>4.7659462638212444E-4</v>
      </c>
      <c r="E49" s="69">
        <f>SUM('PROCEDENCIA ENERO - MAYO'!K29)</f>
        <v>1005</v>
      </c>
      <c r="F49" s="73">
        <f t="shared" si="5"/>
        <v>5.1018854131765711E-4</v>
      </c>
      <c r="G49" s="72">
        <f t="shared" si="7"/>
        <v>120</v>
      </c>
      <c r="H49" s="73">
        <f t="shared" si="6"/>
        <v>0.13559322033898305</v>
      </c>
    </row>
    <row r="50" spans="2:8">
      <c r="B50" s="71" t="s">
        <v>46</v>
      </c>
      <c r="C50" s="72">
        <v>589</v>
      </c>
      <c r="D50" s="73">
        <f t="shared" si="4"/>
        <v>3.1719122591985458E-4</v>
      </c>
      <c r="E50" s="69">
        <f>SUM('PROCEDENCIA ENERO - MAYO'!K30)</f>
        <v>784</v>
      </c>
      <c r="F50" s="73">
        <f t="shared" si="5"/>
        <v>3.9799782725675938E-4</v>
      </c>
      <c r="G50" s="72">
        <f t="shared" si="7"/>
        <v>195</v>
      </c>
      <c r="H50" s="73">
        <f>G50/C50</f>
        <v>0.33106960950764008</v>
      </c>
    </row>
    <row r="51" spans="2:8">
      <c r="B51" s="71" t="s">
        <v>104</v>
      </c>
      <c r="C51" s="72">
        <v>229</v>
      </c>
      <c r="D51" s="73">
        <f t="shared" si="4"/>
        <v>1.2332222535763445E-4</v>
      </c>
      <c r="E51" s="69">
        <f>SUM('PROCEDENCIA ENERO - MAYO'!K31)</f>
        <v>191</v>
      </c>
      <c r="F51" s="73">
        <f t="shared" si="5"/>
        <v>9.6961205364848264E-5</v>
      </c>
      <c r="G51" s="72">
        <f t="shared" si="7"/>
        <v>-38</v>
      </c>
      <c r="H51" s="73">
        <f>G51/C51</f>
        <v>-0.16593886462882096</v>
      </c>
    </row>
    <row r="52" spans="2:8">
      <c r="B52" s="71" t="s">
        <v>107</v>
      </c>
      <c r="C52" s="72">
        <v>26623</v>
      </c>
      <c r="D52" s="73">
        <f t="shared" si="4"/>
        <v>1.4337151116577738E-2</v>
      </c>
      <c r="E52" s="69">
        <f>SUM('PROCEDENCIA ENERO - MAYO'!K32)</f>
        <v>6828</v>
      </c>
      <c r="F52" s="73">
        <f t="shared" si="5"/>
        <v>3.4662361792208583E-3</v>
      </c>
      <c r="G52" s="72">
        <f t="shared" si="7"/>
        <v>-19795</v>
      </c>
      <c r="H52" s="73">
        <f t="shared" si="6"/>
        <v>-0.74353003042482069</v>
      </c>
    </row>
    <row r="53" spans="2:8">
      <c r="B53" s="71" t="s">
        <v>110</v>
      </c>
      <c r="C53" s="72">
        <v>105</v>
      </c>
      <c r="D53" s="73">
        <f t="shared" si="4"/>
        <v>5.6545125163980866E-5</v>
      </c>
      <c r="E53" s="69">
        <f>SUM('PROCEDENCIA ENERO - MAYO'!K33)</f>
        <v>89</v>
      </c>
      <c r="F53" s="73">
        <f t="shared" si="5"/>
        <v>4.518087579828008E-5</v>
      </c>
      <c r="G53" s="72">
        <f t="shared" si="7"/>
        <v>-16</v>
      </c>
      <c r="H53" s="73">
        <f t="shared" si="6"/>
        <v>-0.15238095238095239</v>
      </c>
    </row>
    <row r="54" spans="2:8">
      <c r="B54" s="71" t="s">
        <v>30</v>
      </c>
      <c r="C54" s="72">
        <v>22695</v>
      </c>
      <c r="D54" s="73">
        <f t="shared" si="4"/>
        <v>1.2221824910443293E-2</v>
      </c>
      <c r="E54" s="69">
        <f>SUM('PROCEDENCIA ENERO - MAYO'!K34)</f>
        <v>19664</v>
      </c>
      <c r="F54" s="73">
        <f t="shared" si="5"/>
        <v>9.9824352999705566E-3</v>
      </c>
      <c r="G54" s="72">
        <f t="shared" si="7"/>
        <v>-3031</v>
      </c>
      <c r="H54" s="73">
        <f t="shared" si="6"/>
        <v>-0.13355364617757215</v>
      </c>
    </row>
    <row r="55" spans="2:8">
      <c r="B55" s="71" t="s">
        <v>31</v>
      </c>
      <c r="C55" s="72">
        <v>5534</v>
      </c>
      <c r="D55" s="73">
        <f t="shared" si="4"/>
        <v>2.9801973586425722E-3</v>
      </c>
      <c r="E55" s="69">
        <f>SUM('PROCEDENCIA ENERO - MAYO'!K35)</f>
        <v>5710</v>
      </c>
      <c r="F55" s="73">
        <f t="shared" si="5"/>
        <v>2.8986831551480814E-3</v>
      </c>
      <c r="G55" s="72">
        <f t="shared" si="7"/>
        <v>176</v>
      </c>
      <c r="H55" s="73">
        <f>G55/C55</f>
        <v>3.1803397181062523E-2</v>
      </c>
    </row>
    <row r="56" spans="2:8">
      <c r="B56" s="71" t="s">
        <v>86</v>
      </c>
      <c r="C56" s="72">
        <v>8570</v>
      </c>
      <c r="D56" s="73">
        <f t="shared" si="4"/>
        <v>4.615159263383962E-3</v>
      </c>
      <c r="E56" s="69">
        <f>SUM('PROCEDENCIA ENERO - MAYO'!K36)</f>
        <v>6760</v>
      </c>
      <c r="F56" s="73">
        <f>E56/$E$61</f>
        <v>3.4317159595098129E-3</v>
      </c>
      <c r="G56" s="72">
        <f t="shared" si="7"/>
        <v>-1810</v>
      </c>
      <c r="H56" s="73">
        <f>G56/C56</f>
        <v>-0.21120186697782964</v>
      </c>
    </row>
    <row r="57" spans="2:8">
      <c r="B57" s="74" t="s">
        <v>34</v>
      </c>
      <c r="C57" s="75">
        <f>SUM(C30:C56)</f>
        <v>390611</v>
      </c>
      <c r="D57" s="76">
        <f>C57/$C$61</f>
        <v>0.210353789385026</v>
      </c>
      <c r="E57" s="75">
        <f>SUM(E30:E56)</f>
        <v>354442</v>
      </c>
      <c r="F57" s="76">
        <f>E57/$E$61</f>
        <v>0.1799325840415055</v>
      </c>
      <c r="G57" s="75">
        <f t="shared" si="7"/>
        <v>-36169</v>
      </c>
      <c r="H57" s="76">
        <f>G57/C57</f>
        <v>-9.2595958639157622E-2</v>
      </c>
    </row>
    <row r="58" spans="2:8">
      <c r="C58" s="44"/>
      <c r="E58" s="44"/>
      <c r="H58" s="77"/>
    </row>
    <row r="59" spans="2:8">
      <c r="B59" s="391" t="s">
        <v>146</v>
      </c>
      <c r="C59" s="392">
        <v>14223</v>
      </c>
      <c r="D59" s="393">
        <f>C59/$C$61</f>
        <v>7.6594410972123791E-3</v>
      </c>
      <c r="E59" s="392">
        <v>20980</v>
      </c>
      <c r="F59" s="393">
        <f>E59/$E$61</f>
        <v>1.065050308143726E-2</v>
      </c>
      <c r="G59" s="392">
        <f>E59-C59</f>
        <v>6757</v>
      </c>
      <c r="H59" s="394">
        <f>G59/C59</f>
        <v>0.47507558180412007</v>
      </c>
    </row>
    <row r="60" spans="2:8">
      <c r="C60" s="44"/>
      <c r="E60" s="44"/>
      <c r="H60" s="77"/>
    </row>
    <row r="61" spans="2:8" ht="15.75">
      <c r="B61" s="395" t="s">
        <v>6</v>
      </c>
      <c r="C61" s="396">
        <f>C59+C57+C27+C13</f>
        <v>1856924</v>
      </c>
      <c r="D61" s="397">
        <f>D59+D57+D27+D13</f>
        <v>1</v>
      </c>
      <c r="E61" s="396">
        <f>E59+E57+E27+E13</f>
        <v>1969860</v>
      </c>
      <c r="F61" s="397">
        <f>F59+F57+F27+F13</f>
        <v>1</v>
      </c>
      <c r="G61" s="398">
        <f>E61-C61</f>
        <v>112936</v>
      </c>
      <c r="H61" s="397">
        <f>G61/C61</f>
        <v>6.0818859576374694E-2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90" orientation="portrait" r:id="rId1"/>
  <headerFooter>
    <oddFooter>&amp;CBARÓMETRO TURÍSTICO DE LA RIVIERA MAYA
FIDEICOMISO DE PROMOCIÓN TURÍSTICA DE LA RIVIERA MAYA&amp;R22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89"/>
  <sheetViews>
    <sheetView topLeftCell="B1" workbookViewId="0">
      <selection activeCell="B25" sqref="A25:XFD25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29" t="s">
        <v>198</v>
      </c>
      <c r="C2" s="529"/>
      <c r="D2" s="529"/>
      <c r="E2" s="529"/>
      <c r="F2" s="529"/>
      <c r="G2" s="529"/>
      <c r="H2" s="529"/>
      <c r="I2" s="529"/>
      <c r="J2" s="529"/>
      <c r="K2" s="529"/>
    </row>
    <row r="3" spans="2:16" ht="15.75" customHeight="1">
      <c r="B3" s="529" t="s">
        <v>201</v>
      </c>
      <c r="C3" s="529"/>
      <c r="D3" s="529"/>
      <c r="E3" s="529"/>
      <c r="F3" s="529"/>
      <c r="G3" s="529"/>
      <c r="H3" s="529"/>
      <c r="I3" s="529"/>
      <c r="J3" s="529"/>
      <c r="K3" s="529"/>
    </row>
    <row r="4" spans="2:16" ht="15" customHeight="1">
      <c r="B4" s="530" t="s">
        <v>423</v>
      </c>
      <c r="C4" s="530"/>
      <c r="D4" s="530"/>
      <c r="E4" s="530"/>
      <c r="F4" s="530"/>
      <c r="G4" s="530"/>
      <c r="H4" s="530"/>
      <c r="I4" s="530"/>
      <c r="J4" s="530"/>
      <c r="K4" s="530"/>
    </row>
    <row r="5" spans="2:16" ht="7.5" customHeight="1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6" ht="15">
      <c r="B6" s="531" t="s">
        <v>225</v>
      </c>
      <c r="C6" s="531"/>
      <c r="D6" s="421" t="s">
        <v>17</v>
      </c>
      <c r="E6" s="421"/>
      <c r="F6" s="421" t="s">
        <v>187</v>
      </c>
      <c r="G6" s="31"/>
      <c r="H6" s="399" t="s">
        <v>257</v>
      </c>
      <c r="I6" s="399" t="s">
        <v>208</v>
      </c>
      <c r="J6" s="399" t="s">
        <v>207</v>
      </c>
      <c r="K6" s="399" t="s">
        <v>33</v>
      </c>
      <c r="L6" s="31"/>
      <c r="M6" s="31"/>
      <c r="N6" s="231"/>
      <c r="O6" s="231"/>
      <c r="P6" s="231"/>
    </row>
    <row r="7" spans="2:16" ht="15">
      <c r="B7" s="291">
        <v>1</v>
      </c>
      <c r="C7" s="428" t="s">
        <v>396</v>
      </c>
      <c r="D7" s="429">
        <v>310</v>
      </c>
      <c r="E7" s="430"/>
      <c r="F7" s="431" t="s">
        <v>188</v>
      </c>
      <c r="G7" s="82"/>
      <c r="H7" s="296" t="s">
        <v>199</v>
      </c>
      <c r="I7" s="297">
        <f>SUM(D80)</f>
        <v>31679</v>
      </c>
      <c r="J7" s="297">
        <v>73</v>
      </c>
      <c r="K7" s="298">
        <f>I7/$I$8</f>
        <v>3.0018951956789537</v>
      </c>
      <c r="L7" s="83"/>
      <c r="M7" s="114"/>
      <c r="N7" s="114"/>
      <c r="O7" s="84"/>
      <c r="P7" s="85"/>
    </row>
    <row r="8" spans="2:16" ht="15">
      <c r="B8" s="212">
        <v>2</v>
      </c>
      <c r="C8" s="213" t="s">
        <v>322</v>
      </c>
      <c r="D8" s="214">
        <v>407</v>
      </c>
      <c r="E8" s="215"/>
      <c r="F8" s="216" t="s">
        <v>189</v>
      </c>
      <c r="G8" s="82"/>
      <c r="H8" s="299" t="s">
        <v>200</v>
      </c>
      <c r="I8" s="300">
        <v>10553</v>
      </c>
      <c r="J8" s="300">
        <v>328</v>
      </c>
      <c r="K8" s="301">
        <f>I8/$I$8</f>
        <v>1</v>
      </c>
      <c r="L8" s="83"/>
      <c r="M8" s="114"/>
      <c r="N8" s="114"/>
      <c r="O8" s="86"/>
      <c r="P8" s="85"/>
    </row>
    <row r="9" spans="2:16" ht="15">
      <c r="B9" s="291">
        <v>3</v>
      </c>
      <c r="C9" s="213" t="s">
        <v>177</v>
      </c>
      <c r="D9" s="214">
        <v>630</v>
      </c>
      <c r="E9" s="215"/>
      <c r="F9" s="216" t="s">
        <v>189</v>
      </c>
      <c r="G9" s="87"/>
      <c r="H9" s="406" t="s">
        <v>18</v>
      </c>
      <c r="I9" s="407">
        <f>SUM(I7:I8)</f>
        <v>42232</v>
      </c>
      <c r="J9" s="407">
        <f>SUM(J7:J8)</f>
        <v>401</v>
      </c>
      <c r="K9" s="408">
        <f>SUM(K7:K8)</f>
        <v>4.0018951956789532</v>
      </c>
      <c r="L9" s="83"/>
      <c r="M9" s="31"/>
      <c r="N9" s="56"/>
      <c r="O9" s="86"/>
      <c r="P9" s="85"/>
    </row>
    <row r="10" spans="2:16" ht="15">
      <c r="B10" s="212">
        <v>4</v>
      </c>
      <c r="C10" s="213" t="s">
        <v>206</v>
      </c>
      <c r="D10" s="214">
        <v>414</v>
      </c>
      <c r="E10" s="215"/>
      <c r="F10" s="216" t="s">
        <v>189</v>
      </c>
      <c r="G10" s="87"/>
      <c r="H10" s="219"/>
      <c r="I10" s="220"/>
      <c r="J10" s="220"/>
      <c r="K10" s="221"/>
      <c r="L10" s="83"/>
      <c r="M10" s="31"/>
      <c r="N10" s="56"/>
      <c r="O10" s="86"/>
      <c r="P10" s="85"/>
    </row>
    <row r="11" spans="2:16" ht="15">
      <c r="B11" s="291">
        <v>5</v>
      </c>
      <c r="C11" s="213" t="s">
        <v>222</v>
      </c>
      <c r="D11" s="214">
        <v>481</v>
      </c>
      <c r="E11" s="215"/>
      <c r="F11" s="216" t="s">
        <v>189</v>
      </c>
      <c r="G11" s="87"/>
      <c r="H11" s="31"/>
      <c r="I11" s="88"/>
      <c r="J11" s="88"/>
      <c r="K11" s="89"/>
      <c r="L11" s="83"/>
      <c r="N11" s="56"/>
      <c r="O11" s="86"/>
      <c r="P11" s="85"/>
    </row>
    <row r="12" spans="2:16" ht="15">
      <c r="B12" s="212">
        <v>6</v>
      </c>
      <c r="C12" s="213" t="s">
        <v>260</v>
      </c>
      <c r="D12" s="214">
        <v>756</v>
      </c>
      <c r="E12" s="215"/>
      <c r="F12" s="216" t="s">
        <v>189</v>
      </c>
      <c r="G12" s="82"/>
      <c r="H12" s="31"/>
      <c r="I12" s="31"/>
      <c r="J12" s="31"/>
      <c r="K12" s="31"/>
      <c r="L12" s="83"/>
      <c r="N12" s="56"/>
      <c r="O12" s="84"/>
      <c r="P12" s="85"/>
    </row>
    <row r="13" spans="2:16" ht="15">
      <c r="B13" s="291">
        <v>7</v>
      </c>
      <c r="C13" s="213" t="s">
        <v>223</v>
      </c>
      <c r="D13" s="214">
        <v>479</v>
      </c>
      <c r="E13" s="215"/>
      <c r="F13" s="216" t="s">
        <v>189</v>
      </c>
      <c r="G13" s="31"/>
      <c r="L13" s="90"/>
      <c r="M13" s="31"/>
      <c r="N13" s="91"/>
      <c r="O13" s="92"/>
      <c r="P13" s="93"/>
    </row>
    <row r="14" spans="2:16" ht="15">
      <c r="B14" s="212">
        <v>8</v>
      </c>
      <c r="C14" s="213" t="s">
        <v>325</v>
      </c>
      <c r="D14" s="214">
        <v>144</v>
      </c>
      <c r="E14" s="215"/>
      <c r="F14" s="216" t="s">
        <v>190</v>
      </c>
      <c r="G14" s="31"/>
      <c r="L14" s="90"/>
      <c r="M14" s="31"/>
      <c r="N14" s="91"/>
      <c r="O14" s="92"/>
      <c r="P14" s="93"/>
    </row>
    <row r="15" spans="2:16" ht="15">
      <c r="B15" s="291">
        <v>9</v>
      </c>
      <c r="C15" s="213" t="s">
        <v>247</v>
      </c>
      <c r="D15" s="214">
        <v>979</v>
      </c>
      <c r="E15" s="215"/>
      <c r="F15" s="216" t="s">
        <v>190</v>
      </c>
      <c r="G15" s="94"/>
      <c r="L15" s="95"/>
    </row>
    <row r="16" spans="2:16" ht="15">
      <c r="B16" s="212">
        <v>10</v>
      </c>
      <c r="C16" s="213" t="s">
        <v>332</v>
      </c>
      <c r="D16" s="214">
        <v>128</v>
      </c>
      <c r="E16" s="215"/>
      <c r="F16" s="216" t="s">
        <v>190</v>
      </c>
      <c r="G16" s="31"/>
    </row>
    <row r="17" spans="2:11" ht="15">
      <c r="B17" s="291">
        <v>11</v>
      </c>
      <c r="C17" s="213" t="s">
        <v>227</v>
      </c>
      <c r="D17" s="214">
        <v>404</v>
      </c>
      <c r="E17" s="215"/>
      <c r="F17" s="216" t="s">
        <v>189</v>
      </c>
      <c r="G17" s="31"/>
    </row>
    <row r="18" spans="2:11" ht="15">
      <c r="B18" s="212">
        <v>12</v>
      </c>
      <c r="C18" s="213" t="s">
        <v>307</v>
      </c>
      <c r="D18" s="214">
        <v>423</v>
      </c>
      <c r="E18" s="215"/>
      <c r="F18" s="216" t="s">
        <v>189</v>
      </c>
      <c r="G18" s="31"/>
    </row>
    <row r="19" spans="2:11" ht="15">
      <c r="B19" s="291">
        <v>13</v>
      </c>
      <c r="C19" s="213" t="s">
        <v>308</v>
      </c>
      <c r="D19" s="214">
        <v>288</v>
      </c>
      <c r="E19" s="215"/>
      <c r="F19" s="216" t="s">
        <v>189</v>
      </c>
      <c r="G19" s="94"/>
    </row>
    <row r="20" spans="2:11" ht="15">
      <c r="B20" s="212">
        <v>14</v>
      </c>
      <c r="C20" s="213" t="s">
        <v>309</v>
      </c>
      <c r="D20" s="214">
        <v>205</v>
      </c>
      <c r="E20" s="215"/>
      <c r="F20" s="216" t="s">
        <v>188</v>
      </c>
      <c r="G20" s="94"/>
    </row>
    <row r="21" spans="2:11" ht="15">
      <c r="B21" s="291">
        <v>15</v>
      </c>
      <c r="C21" s="213" t="s">
        <v>277</v>
      </c>
      <c r="D21" s="214">
        <v>305</v>
      </c>
      <c r="E21" s="215"/>
      <c r="F21" s="216" t="s">
        <v>189</v>
      </c>
      <c r="G21" s="31"/>
    </row>
    <row r="22" spans="2:11" ht="15">
      <c r="B22" s="212">
        <v>16</v>
      </c>
      <c r="C22" s="213" t="s">
        <v>310</v>
      </c>
      <c r="D22" s="214">
        <v>432</v>
      </c>
      <c r="E22" s="215"/>
      <c r="F22" s="216" t="s">
        <v>189</v>
      </c>
      <c r="G22" s="31"/>
    </row>
    <row r="23" spans="2:11" ht="15">
      <c r="B23" s="291">
        <v>17</v>
      </c>
      <c r="C23" s="213" t="s">
        <v>306</v>
      </c>
      <c r="D23" s="214">
        <v>101</v>
      </c>
      <c r="E23" s="215"/>
      <c r="F23" s="216" t="s">
        <v>189</v>
      </c>
      <c r="G23" s="31"/>
    </row>
    <row r="24" spans="2:11" ht="15">
      <c r="B24" s="212">
        <v>18</v>
      </c>
      <c r="C24" s="213" t="s">
        <v>182</v>
      </c>
      <c r="D24" s="214">
        <v>680</v>
      </c>
      <c r="E24" s="215"/>
      <c r="F24" s="216" t="s">
        <v>190</v>
      </c>
      <c r="G24" s="31"/>
    </row>
    <row r="25" spans="2:11" ht="15">
      <c r="B25" s="291">
        <v>19</v>
      </c>
      <c r="C25" s="213" t="s">
        <v>215</v>
      </c>
      <c r="D25" s="214">
        <v>380</v>
      </c>
      <c r="E25" s="215"/>
      <c r="F25" s="216" t="s">
        <v>189</v>
      </c>
      <c r="G25" s="31"/>
    </row>
    <row r="26" spans="2:11" ht="15">
      <c r="B26" s="212">
        <v>20</v>
      </c>
      <c r="C26" s="213" t="s">
        <v>367</v>
      </c>
      <c r="D26" s="214">
        <v>30</v>
      </c>
      <c r="E26" s="215"/>
      <c r="F26" s="216" t="s">
        <v>189</v>
      </c>
      <c r="G26" s="31"/>
    </row>
    <row r="27" spans="2:11" ht="15">
      <c r="B27" s="291">
        <v>21</v>
      </c>
      <c r="C27" s="213" t="s">
        <v>368</v>
      </c>
      <c r="D27" s="214">
        <v>144</v>
      </c>
      <c r="E27" s="215"/>
      <c r="F27" s="216" t="s">
        <v>189</v>
      </c>
      <c r="G27" s="31"/>
    </row>
    <row r="28" spans="2:11" ht="15">
      <c r="B28" s="212">
        <v>22</v>
      </c>
      <c r="C28" s="213" t="s">
        <v>264</v>
      </c>
      <c r="D28" s="214">
        <v>630</v>
      </c>
      <c r="E28" s="215"/>
      <c r="F28" s="216" t="s">
        <v>189</v>
      </c>
      <c r="G28" s="31"/>
    </row>
    <row r="29" spans="2:11" ht="15">
      <c r="B29" s="291">
        <v>23</v>
      </c>
      <c r="C29" s="213" t="s">
        <v>265</v>
      </c>
      <c r="D29" s="400">
        <v>1080</v>
      </c>
      <c r="E29" s="215"/>
      <c r="F29" s="216" t="s">
        <v>189</v>
      </c>
      <c r="G29" s="31"/>
      <c r="K29" s="31"/>
    </row>
    <row r="30" spans="2:11" ht="15">
      <c r="B30" s="212">
        <v>24</v>
      </c>
      <c r="C30" s="213" t="s">
        <v>326</v>
      </c>
      <c r="D30" s="214">
        <v>420</v>
      </c>
      <c r="E30" s="215"/>
      <c r="F30" s="216" t="s">
        <v>189</v>
      </c>
      <c r="G30" s="31"/>
      <c r="H30" s="409" t="s">
        <v>248</v>
      </c>
      <c r="I30" s="409" t="s">
        <v>208</v>
      </c>
      <c r="J30" s="409" t="s">
        <v>207</v>
      </c>
      <c r="K30" s="409" t="s">
        <v>33</v>
      </c>
    </row>
    <row r="31" spans="2:11" ht="15">
      <c r="B31" s="291">
        <v>25</v>
      </c>
      <c r="C31" s="213" t="s">
        <v>266</v>
      </c>
      <c r="D31" s="214">
        <v>978</v>
      </c>
      <c r="E31" s="215"/>
      <c r="F31" s="216" t="s">
        <v>189</v>
      </c>
      <c r="G31" s="31"/>
      <c r="H31" s="296" t="s">
        <v>249</v>
      </c>
      <c r="I31" s="302">
        <v>64</v>
      </c>
      <c r="J31" s="302">
        <v>2</v>
      </c>
      <c r="K31" s="298">
        <f>I31/$I$39</f>
        <v>1.5154385300246258E-3</v>
      </c>
    </row>
    <row r="32" spans="2:11" ht="15">
      <c r="B32" s="212">
        <v>26</v>
      </c>
      <c r="C32" s="213" t="s">
        <v>195</v>
      </c>
      <c r="D32" s="214">
        <v>287</v>
      </c>
      <c r="E32" s="215"/>
      <c r="F32" s="216" t="s">
        <v>189</v>
      </c>
      <c r="G32" s="31"/>
      <c r="H32" s="217" t="s">
        <v>250</v>
      </c>
      <c r="I32" s="222">
        <v>435</v>
      </c>
      <c r="J32" s="222">
        <v>22</v>
      </c>
      <c r="K32" s="218">
        <f>I32/$I$39</f>
        <v>1.030024625876113E-2</v>
      </c>
    </row>
    <row r="33" spans="2:12" ht="15">
      <c r="B33" s="291">
        <v>27</v>
      </c>
      <c r="C33" s="213" t="s">
        <v>217</v>
      </c>
      <c r="D33" s="214">
        <v>414</v>
      </c>
      <c r="E33" s="215"/>
      <c r="F33" s="216" t="s">
        <v>189</v>
      </c>
      <c r="G33" s="31"/>
      <c r="H33" s="217" t="s">
        <v>251</v>
      </c>
      <c r="I33" s="222">
        <v>2162</v>
      </c>
      <c r="J33" s="222">
        <v>89</v>
      </c>
      <c r="K33" s="218">
        <f t="shared" ref="K33:K38" si="0">I33/$I$39</f>
        <v>5.1193407842394394E-2</v>
      </c>
    </row>
    <row r="34" spans="2:12" ht="15">
      <c r="B34" s="212">
        <v>28</v>
      </c>
      <c r="C34" s="213" t="s">
        <v>218</v>
      </c>
      <c r="D34" s="214">
        <v>422</v>
      </c>
      <c r="E34" s="215"/>
      <c r="F34" s="216" t="s">
        <v>189</v>
      </c>
      <c r="G34" s="31"/>
      <c r="H34" s="217" t="s">
        <v>252</v>
      </c>
      <c r="I34" s="223">
        <v>3475</v>
      </c>
      <c r="J34" s="224">
        <v>46</v>
      </c>
      <c r="K34" s="218">
        <f t="shared" si="0"/>
        <v>8.2283576434930852E-2</v>
      </c>
    </row>
    <row r="35" spans="2:12" ht="15">
      <c r="B35" s="291">
        <v>29</v>
      </c>
      <c r="C35" s="213" t="s">
        <v>219</v>
      </c>
      <c r="D35" s="214">
        <v>324</v>
      </c>
      <c r="E35" s="215"/>
      <c r="F35" s="216" t="s">
        <v>189</v>
      </c>
      <c r="G35" s="31"/>
      <c r="H35" s="217" t="s">
        <v>253</v>
      </c>
      <c r="I35" s="223">
        <v>25088</v>
      </c>
      <c r="J35" s="224">
        <v>68</v>
      </c>
      <c r="K35" s="218">
        <f t="shared" si="0"/>
        <v>0.59405190376965333</v>
      </c>
    </row>
    <row r="36" spans="2:12" ht="15">
      <c r="B36" s="212">
        <v>30</v>
      </c>
      <c r="C36" s="213" t="s">
        <v>220</v>
      </c>
      <c r="D36" s="214">
        <v>264</v>
      </c>
      <c r="E36" s="215"/>
      <c r="F36" s="216" t="s">
        <v>189</v>
      </c>
      <c r="G36" s="31"/>
      <c r="H36" s="217" t="s">
        <v>254</v>
      </c>
      <c r="I36" s="223">
        <v>1494</v>
      </c>
      <c r="J36" s="224">
        <v>11</v>
      </c>
      <c r="K36" s="218">
        <f t="shared" si="0"/>
        <v>3.5376018185262363E-2</v>
      </c>
    </row>
    <row r="37" spans="2:12" ht="15">
      <c r="B37" s="291">
        <v>31</v>
      </c>
      <c r="C37" s="213" t="s">
        <v>261</v>
      </c>
      <c r="D37" s="400">
        <v>1480</v>
      </c>
      <c r="E37" s="215"/>
      <c r="F37" s="216" t="s">
        <v>189</v>
      </c>
      <c r="G37" s="31"/>
      <c r="H37" s="217" t="s">
        <v>255</v>
      </c>
      <c r="I37" s="223">
        <v>7199</v>
      </c>
      <c r="J37" s="224">
        <v>20</v>
      </c>
      <c r="K37" s="218">
        <f t="shared" si="0"/>
        <v>0.17046315590073877</v>
      </c>
    </row>
    <row r="38" spans="2:12" ht="15">
      <c r="B38" s="212">
        <v>32</v>
      </c>
      <c r="C38" s="213" t="s">
        <v>262</v>
      </c>
      <c r="D38" s="214">
        <v>456</v>
      </c>
      <c r="E38" s="215"/>
      <c r="F38" s="216" t="s">
        <v>189</v>
      </c>
      <c r="G38" s="31"/>
      <c r="H38" s="299" t="s">
        <v>256</v>
      </c>
      <c r="I38" s="303">
        <v>2315</v>
      </c>
      <c r="J38" s="295">
        <v>143</v>
      </c>
      <c r="K38" s="301">
        <f t="shared" si="0"/>
        <v>5.4816253078234511E-2</v>
      </c>
    </row>
    <row r="39" spans="2:12" ht="15">
      <c r="B39" s="291">
        <v>33</v>
      </c>
      <c r="C39" s="213" t="s">
        <v>263</v>
      </c>
      <c r="D39" s="214">
        <v>504</v>
      </c>
      <c r="E39" s="215"/>
      <c r="F39" s="216" t="s">
        <v>189</v>
      </c>
      <c r="G39" s="31"/>
      <c r="H39" s="406" t="s">
        <v>18</v>
      </c>
      <c r="I39" s="407">
        <f>SUM(I31:I38)</f>
        <v>42232</v>
      </c>
      <c r="J39" s="407">
        <f>SUM(J31:J38)</f>
        <v>401</v>
      </c>
      <c r="K39" s="410">
        <f>SUM(K31:K38)</f>
        <v>1</v>
      </c>
    </row>
    <row r="40" spans="2:12" ht="15">
      <c r="B40" s="212">
        <v>34</v>
      </c>
      <c r="C40" s="213" t="s">
        <v>279</v>
      </c>
      <c r="D40" s="214">
        <v>539</v>
      </c>
      <c r="E40" s="215"/>
      <c r="F40" s="216" t="s">
        <v>278</v>
      </c>
      <c r="G40" s="94"/>
      <c r="L40" s="31"/>
    </row>
    <row r="41" spans="2:12" ht="15">
      <c r="B41" s="291">
        <v>35</v>
      </c>
      <c r="C41" s="213" t="s">
        <v>311</v>
      </c>
      <c r="D41" s="214">
        <v>320</v>
      </c>
      <c r="E41" s="215"/>
      <c r="F41" s="216" t="s">
        <v>189</v>
      </c>
      <c r="G41" s="87"/>
      <c r="L41" s="96"/>
    </row>
    <row r="42" spans="2:12" ht="15">
      <c r="B42" s="212">
        <v>36</v>
      </c>
      <c r="C42" s="213" t="s">
        <v>280</v>
      </c>
      <c r="D42" s="214">
        <v>259</v>
      </c>
      <c r="E42" s="215"/>
      <c r="F42" s="216" t="s">
        <v>190</v>
      </c>
      <c r="G42" s="82"/>
      <c r="L42" s="96"/>
    </row>
    <row r="43" spans="2:12" ht="15">
      <c r="B43" s="291">
        <v>37</v>
      </c>
      <c r="C43" s="213" t="s">
        <v>363</v>
      </c>
      <c r="D43" s="214">
        <v>1266</v>
      </c>
      <c r="E43" s="215"/>
      <c r="F43" s="216" t="s">
        <v>189</v>
      </c>
      <c r="G43" s="82"/>
      <c r="L43" s="96"/>
    </row>
    <row r="44" spans="2:12" ht="15">
      <c r="B44" s="212">
        <v>38</v>
      </c>
      <c r="C44" s="213" t="s">
        <v>196</v>
      </c>
      <c r="D44" s="214">
        <v>42</v>
      </c>
      <c r="E44" s="215"/>
      <c r="F44" s="216" t="s">
        <v>189</v>
      </c>
      <c r="G44" s="82"/>
      <c r="L44" s="96"/>
    </row>
    <row r="45" spans="2:12" ht="15">
      <c r="B45" s="291">
        <v>39</v>
      </c>
      <c r="C45" s="213" t="s">
        <v>246</v>
      </c>
      <c r="D45" s="214">
        <v>310</v>
      </c>
      <c r="E45" s="215"/>
      <c r="F45" s="216" t="s">
        <v>190</v>
      </c>
      <c r="G45" s="82"/>
      <c r="L45" s="96"/>
    </row>
    <row r="46" spans="2:12" ht="15">
      <c r="B46" s="212">
        <v>40</v>
      </c>
      <c r="C46" s="213" t="s">
        <v>186</v>
      </c>
      <c r="D46" s="214">
        <v>424</v>
      </c>
      <c r="E46" s="215"/>
      <c r="F46" s="216" t="s">
        <v>189</v>
      </c>
      <c r="G46" s="82"/>
      <c r="L46" s="96"/>
    </row>
    <row r="47" spans="2:12" ht="15">
      <c r="B47" s="291">
        <v>41</v>
      </c>
      <c r="C47" s="213" t="s">
        <v>185</v>
      </c>
      <c r="D47" s="214">
        <v>388</v>
      </c>
      <c r="E47" s="215"/>
      <c r="F47" s="216" t="s">
        <v>189</v>
      </c>
      <c r="G47" s="82"/>
      <c r="L47" s="31"/>
    </row>
    <row r="48" spans="2:12" ht="15">
      <c r="B48" s="212">
        <v>42</v>
      </c>
      <c r="C48" s="213" t="s">
        <v>202</v>
      </c>
      <c r="D48" s="214">
        <v>446</v>
      </c>
      <c r="E48" s="215"/>
      <c r="F48" s="216" t="s">
        <v>189</v>
      </c>
      <c r="G48" s="82"/>
      <c r="L48" s="31"/>
    </row>
    <row r="49" spans="1:12" ht="15">
      <c r="B49" s="291">
        <v>43</v>
      </c>
      <c r="C49" s="213" t="s">
        <v>212</v>
      </c>
      <c r="D49" s="214">
        <v>434</v>
      </c>
      <c r="E49" s="215"/>
      <c r="F49" s="216" t="s">
        <v>190</v>
      </c>
      <c r="G49" s="82"/>
      <c r="L49" s="31"/>
    </row>
    <row r="50" spans="1:12" ht="15">
      <c r="B50" s="212">
        <v>44</v>
      </c>
      <c r="C50" s="213" t="s">
        <v>168</v>
      </c>
      <c r="D50" s="214">
        <v>350</v>
      </c>
      <c r="E50" s="215"/>
      <c r="F50" s="216" t="s">
        <v>189</v>
      </c>
      <c r="G50" s="31"/>
      <c r="L50" s="96"/>
    </row>
    <row r="51" spans="1:12" ht="15">
      <c r="B51" s="291">
        <v>45</v>
      </c>
      <c r="C51" s="213" t="s">
        <v>166</v>
      </c>
      <c r="D51" s="214">
        <v>350</v>
      </c>
      <c r="E51" s="215"/>
      <c r="F51" s="216" t="s">
        <v>189</v>
      </c>
      <c r="G51" s="31"/>
      <c r="L51" s="96"/>
    </row>
    <row r="52" spans="1:12" ht="15">
      <c r="A52" s="31"/>
      <c r="B52" s="212">
        <v>46</v>
      </c>
      <c r="C52" s="213" t="s">
        <v>335</v>
      </c>
      <c r="D52" s="214">
        <v>310</v>
      </c>
      <c r="E52" s="215"/>
      <c r="F52" s="216" t="s">
        <v>189</v>
      </c>
      <c r="G52" s="94"/>
      <c r="L52" s="96"/>
    </row>
    <row r="53" spans="1:12" ht="15">
      <c r="A53" s="31"/>
      <c r="B53" s="291">
        <v>47</v>
      </c>
      <c r="C53" s="213" t="s">
        <v>364</v>
      </c>
      <c r="D53" s="214">
        <v>286</v>
      </c>
      <c r="E53" s="215"/>
      <c r="F53" s="216" t="s">
        <v>189</v>
      </c>
      <c r="G53" s="31"/>
      <c r="L53" s="96"/>
    </row>
    <row r="54" spans="1:12" ht="15">
      <c r="A54" s="31"/>
      <c r="B54" s="212">
        <v>48</v>
      </c>
      <c r="C54" s="213" t="s">
        <v>365</v>
      </c>
      <c r="D54" s="214">
        <v>750</v>
      </c>
      <c r="E54" s="215"/>
      <c r="F54" s="216" t="s">
        <v>189</v>
      </c>
      <c r="G54" s="31"/>
      <c r="L54" s="96"/>
    </row>
    <row r="55" spans="1:12" ht="15">
      <c r="A55" s="31"/>
      <c r="B55" s="291">
        <v>49</v>
      </c>
      <c r="C55" s="213" t="s">
        <v>267</v>
      </c>
      <c r="D55" s="214">
        <v>200</v>
      </c>
      <c r="E55" s="215"/>
      <c r="F55" s="216" t="s">
        <v>190</v>
      </c>
      <c r="G55" s="31"/>
    </row>
    <row r="56" spans="1:12" ht="15">
      <c r="A56" s="31"/>
      <c r="B56" s="212">
        <v>50</v>
      </c>
      <c r="C56" s="213" t="s">
        <v>323</v>
      </c>
      <c r="D56" s="214">
        <v>98</v>
      </c>
      <c r="E56" s="215"/>
      <c r="F56" s="216" t="s">
        <v>190</v>
      </c>
      <c r="G56" s="31"/>
    </row>
    <row r="57" spans="1:12" ht="15">
      <c r="A57" s="31"/>
      <c r="B57" s="291">
        <v>51</v>
      </c>
      <c r="C57" s="213" t="s">
        <v>327</v>
      </c>
      <c r="D57" s="214">
        <v>510</v>
      </c>
      <c r="E57" s="215"/>
      <c r="F57" s="216" t="s">
        <v>189</v>
      </c>
      <c r="G57" s="31"/>
    </row>
    <row r="58" spans="1:12" ht="15">
      <c r="A58" s="31"/>
      <c r="B58" s="212">
        <v>52</v>
      </c>
      <c r="C58" s="213" t="s">
        <v>328</v>
      </c>
      <c r="D58" s="214">
        <v>394</v>
      </c>
      <c r="E58" s="215"/>
      <c r="F58" s="216" t="s">
        <v>189</v>
      </c>
      <c r="G58" s="31"/>
    </row>
    <row r="59" spans="1:12" ht="15">
      <c r="A59" s="31"/>
      <c r="B59" s="291">
        <v>53</v>
      </c>
      <c r="C59" s="213" t="s">
        <v>336</v>
      </c>
      <c r="D59" s="214">
        <v>112</v>
      </c>
      <c r="E59" s="215"/>
      <c r="F59" s="216" t="s">
        <v>188</v>
      </c>
      <c r="G59" s="31"/>
    </row>
    <row r="60" spans="1:12" ht="15">
      <c r="A60" s="31"/>
      <c r="B60" s="212">
        <v>54</v>
      </c>
      <c r="C60" s="213" t="s">
        <v>397</v>
      </c>
      <c r="D60" s="214">
        <v>472</v>
      </c>
      <c r="E60" s="215"/>
      <c r="F60" s="216" t="s">
        <v>188</v>
      </c>
      <c r="G60" s="31"/>
    </row>
    <row r="61" spans="1:12" ht="15">
      <c r="A61" s="31"/>
      <c r="B61" s="291">
        <v>55</v>
      </c>
      <c r="C61" s="213" t="s">
        <v>211</v>
      </c>
      <c r="D61" s="214">
        <v>201</v>
      </c>
      <c r="E61" s="215"/>
      <c r="F61" s="216" t="s">
        <v>189</v>
      </c>
      <c r="G61" s="31"/>
    </row>
    <row r="62" spans="1:12" ht="15">
      <c r="A62" s="31"/>
      <c r="B62" s="212">
        <v>56</v>
      </c>
      <c r="C62" s="213" t="s">
        <v>216</v>
      </c>
      <c r="D62" s="214">
        <v>300</v>
      </c>
      <c r="E62" s="215"/>
      <c r="F62" s="216" t="s">
        <v>189</v>
      </c>
      <c r="G62" s="31"/>
    </row>
    <row r="63" spans="1:12" ht="15">
      <c r="A63" s="31"/>
      <c r="B63" s="291">
        <v>57</v>
      </c>
      <c r="C63" s="213" t="s">
        <v>281</v>
      </c>
      <c r="D63" s="214">
        <v>434</v>
      </c>
      <c r="E63" s="215"/>
      <c r="F63" s="216" t="s">
        <v>190</v>
      </c>
      <c r="G63" s="31"/>
      <c r="H63" s="409" t="s">
        <v>284</v>
      </c>
      <c r="I63" s="409" t="s">
        <v>208</v>
      </c>
      <c r="J63" s="409" t="s">
        <v>207</v>
      </c>
      <c r="K63" s="409" t="s">
        <v>33</v>
      </c>
    </row>
    <row r="64" spans="1:12" ht="15">
      <c r="A64" s="31"/>
      <c r="B64" s="212">
        <v>58</v>
      </c>
      <c r="C64" s="213" t="s">
        <v>224</v>
      </c>
      <c r="D64" s="214">
        <v>460</v>
      </c>
      <c r="E64" s="215"/>
      <c r="F64" s="216" t="s">
        <v>278</v>
      </c>
      <c r="G64" s="31"/>
      <c r="H64" s="296" t="s">
        <v>285</v>
      </c>
      <c r="I64" s="304">
        <v>7328</v>
      </c>
      <c r="J64" s="304">
        <v>318</v>
      </c>
      <c r="K64" s="298">
        <f>I64/$I$66</f>
        <v>0.17351771168781965</v>
      </c>
    </row>
    <row r="65" spans="1:11" ht="15">
      <c r="A65" s="31"/>
      <c r="B65" s="291">
        <v>59</v>
      </c>
      <c r="C65" s="213" t="s">
        <v>184</v>
      </c>
      <c r="D65" s="214">
        <v>388</v>
      </c>
      <c r="E65" s="215"/>
      <c r="F65" s="216" t="s">
        <v>189</v>
      </c>
      <c r="G65" s="31"/>
      <c r="H65" s="299" t="s">
        <v>286</v>
      </c>
      <c r="I65" s="300">
        <v>34904</v>
      </c>
      <c r="J65" s="300">
        <v>83</v>
      </c>
      <c r="K65" s="301">
        <f>I65/$I$66</f>
        <v>0.82648228831218029</v>
      </c>
    </row>
    <row r="66" spans="1:11" ht="15">
      <c r="A66" s="31"/>
      <c r="B66" s="212">
        <v>60</v>
      </c>
      <c r="C66" s="213" t="s">
        <v>167</v>
      </c>
      <c r="D66" s="214">
        <v>664</v>
      </c>
      <c r="E66" s="215"/>
      <c r="F66" s="216" t="s">
        <v>189</v>
      </c>
      <c r="G66" s="31"/>
      <c r="H66" s="406" t="s">
        <v>18</v>
      </c>
      <c r="I66" s="407">
        <f>SUM(I64:I65)</f>
        <v>42232</v>
      </c>
      <c r="J66" s="407">
        <f>SUM(J64:J65)</f>
        <v>401</v>
      </c>
      <c r="K66" s="408">
        <f>SUM(K64:K65)</f>
        <v>1</v>
      </c>
    </row>
    <row r="67" spans="1:11" ht="15">
      <c r="B67" s="291">
        <v>61</v>
      </c>
      <c r="C67" s="213" t="s">
        <v>165</v>
      </c>
      <c r="D67" s="214">
        <v>507</v>
      </c>
      <c r="E67" s="215"/>
      <c r="F67" s="216" t="s">
        <v>189</v>
      </c>
      <c r="G67" s="31"/>
    </row>
    <row r="68" spans="1:11" ht="15">
      <c r="B68" s="212">
        <v>62</v>
      </c>
      <c r="C68" s="213" t="s">
        <v>337</v>
      </c>
      <c r="D68" s="214">
        <v>956</v>
      </c>
      <c r="E68" s="215"/>
      <c r="F68" s="216" t="s">
        <v>189</v>
      </c>
      <c r="G68" s="31"/>
    </row>
    <row r="69" spans="1:11" ht="15">
      <c r="B69" s="291">
        <v>63</v>
      </c>
      <c r="C69" s="213" t="s">
        <v>338</v>
      </c>
      <c r="D69" s="214">
        <v>819</v>
      </c>
      <c r="E69" s="215"/>
      <c r="F69" s="216" t="s">
        <v>189</v>
      </c>
      <c r="G69" s="94"/>
    </row>
    <row r="70" spans="1:11" ht="15">
      <c r="B70" s="212">
        <v>64</v>
      </c>
      <c r="C70" s="213" t="s">
        <v>241</v>
      </c>
      <c r="D70" s="214">
        <v>291</v>
      </c>
      <c r="E70" s="215"/>
      <c r="F70" s="216" t="s">
        <v>190</v>
      </c>
      <c r="G70" s="94"/>
    </row>
    <row r="71" spans="1:11" ht="15">
      <c r="B71" s="291">
        <v>65</v>
      </c>
      <c r="C71" s="213" t="s">
        <v>282</v>
      </c>
      <c r="D71" s="214">
        <v>412</v>
      </c>
      <c r="E71" s="215"/>
      <c r="F71" s="216" t="s">
        <v>189</v>
      </c>
      <c r="G71" s="31"/>
    </row>
    <row r="72" spans="1:11" ht="15">
      <c r="B72" s="212">
        <v>66</v>
      </c>
      <c r="C72" s="213" t="s">
        <v>366</v>
      </c>
      <c r="D72" s="214">
        <v>94</v>
      </c>
      <c r="E72" s="215"/>
      <c r="F72" s="216" t="s">
        <v>189</v>
      </c>
      <c r="G72" s="31"/>
      <c r="H72" s="97"/>
    </row>
    <row r="73" spans="1:11" ht="15">
      <c r="B73" s="291">
        <v>67</v>
      </c>
      <c r="C73" s="213" t="s">
        <v>369</v>
      </c>
      <c r="D73" s="214">
        <v>196</v>
      </c>
      <c r="E73" s="215"/>
      <c r="F73" s="216" t="s">
        <v>189</v>
      </c>
      <c r="G73" s="31"/>
    </row>
    <row r="74" spans="1:11" ht="15">
      <c r="B74" s="212">
        <v>68</v>
      </c>
      <c r="C74" s="213" t="s">
        <v>203</v>
      </c>
      <c r="D74" s="214">
        <v>196</v>
      </c>
      <c r="E74" s="215"/>
      <c r="F74" s="216" t="s">
        <v>188</v>
      </c>
      <c r="G74" s="31"/>
    </row>
    <row r="75" spans="1:11" ht="15">
      <c r="B75" s="291">
        <v>69</v>
      </c>
      <c r="C75" s="213" t="s">
        <v>370</v>
      </c>
      <c r="D75" s="214">
        <v>513</v>
      </c>
      <c r="E75" s="215"/>
      <c r="F75" s="216" t="s">
        <v>190</v>
      </c>
      <c r="G75" s="31"/>
    </row>
    <row r="76" spans="1:11" ht="15">
      <c r="B76" s="212">
        <v>70</v>
      </c>
      <c r="C76" s="213" t="s">
        <v>329</v>
      </c>
      <c r="D76" s="214">
        <v>130</v>
      </c>
      <c r="E76" s="215"/>
      <c r="F76" s="216" t="s">
        <v>189</v>
      </c>
      <c r="G76" s="31"/>
    </row>
    <row r="77" spans="1:11" ht="15">
      <c r="B77" s="291">
        <v>71</v>
      </c>
      <c r="C77" s="213" t="s">
        <v>259</v>
      </c>
      <c r="D77" s="214">
        <v>540</v>
      </c>
      <c r="E77" s="215"/>
      <c r="F77" s="216" t="s">
        <v>189</v>
      </c>
      <c r="G77" s="31"/>
    </row>
    <row r="78" spans="1:11" ht="15">
      <c r="B78" s="212">
        <v>72</v>
      </c>
      <c r="C78" s="213" t="s">
        <v>209</v>
      </c>
      <c r="D78" s="214">
        <v>335</v>
      </c>
      <c r="E78" s="215"/>
      <c r="F78" s="216" t="s">
        <v>189</v>
      </c>
      <c r="G78" s="31"/>
    </row>
    <row r="79" spans="1:11" ht="15">
      <c r="B79" s="291">
        <v>73</v>
      </c>
      <c r="C79" s="292" t="s">
        <v>210</v>
      </c>
      <c r="D79" s="293">
        <v>604</v>
      </c>
      <c r="E79" s="294"/>
      <c r="F79" s="295" t="s">
        <v>188</v>
      </c>
    </row>
    <row r="80" spans="1:11" ht="15.75">
      <c r="B80" s="401"/>
      <c r="C80" s="402" t="s">
        <v>258</v>
      </c>
      <c r="D80" s="403">
        <f>SUM(D7:D79)</f>
        <v>31679</v>
      </c>
      <c r="E80" s="404"/>
      <c r="F80" s="405"/>
      <c r="G80" s="31"/>
    </row>
    <row r="89" spans="3:3">
      <c r="C89" s="31"/>
    </row>
  </sheetData>
  <sortState ref="B7:F78">
    <sortCondition ref="B7"/>
  </sortState>
  <mergeCells count="4">
    <mergeCell ref="B2:K2"/>
    <mergeCell ref="B3:K3"/>
    <mergeCell ref="B4:K4"/>
    <mergeCell ref="B6:C6"/>
  </mergeCells>
  <phoneticPr fontId="0" type="noConversion"/>
  <printOptions horizontalCentered="1" verticalCentered="1"/>
  <pageMargins left="0.27559055118110237" right="0" top="0" bottom="0.55118110236220474" header="0" footer="0.15748031496062992"/>
  <pageSetup scale="64" orientation="portrait" r:id="rId1"/>
  <headerFooter alignWithMargins="0">
    <oddFooter>&amp;CBARÓMETRO TURÍSTICO DE LA RIVIERA MAYA
FIDEICOMISO DE PROMOCIÓN TURÍSTICA DE LA RIVIERA MAYA&amp;R23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workbookViewId="0">
      <selection activeCell="B9" sqref="B9:F9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32" t="s">
        <v>197</v>
      </c>
      <c r="C6" s="532"/>
      <c r="D6" s="532"/>
      <c r="E6" s="532"/>
      <c r="F6" s="532"/>
      <c r="G6" s="532"/>
    </row>
    <row r="7" spans="1:8" ht="18.75">
      <c r="B7" s="532" t="s">
        <v>204</v>
      </c>
      <c r="C7" s="532"/>
      <c r="D7" s="532"/>
      <c r="E7" s="532"/>
      <c r="F7" s="532"/>
      <c r="G7" s="532"/>
    </row>
    <row r="8" spans="1:8" ht="18.75">
      <c r="B8" s="532" t="s">
        <v>424</v>
      </c>
      <c r="C8" s="532"/>
      <c r="D8" s="532"/>
      <c r="E8" s="532"/>
      <c r="F8" s="532"/>
      <c r="G8" s="532"/>
    </row>
    <row r="9" spans="1:8" ht="4.5" customHeight="1">
      <c r="B9" s="533"/>
      <c r="C9" s="533"/>
      <c r="D9" s="533"/>
      <c r="E9" s="533"/>
      <c r="F9" s="533"/>
    </row>
    <row r="10" spans="1:8" ht="15.75">
      <c r="A10" s="31"/>
      <c r="B10" s="411" t="s">
        <v>205</v>
      </c>
      <c r="C10" s="411" t="s">
        <v>169</v>
      </c>
      <c r="D10" s="411" t="s">
        <v>33</v>
      </c>
      <c r="E10" s="411" t="s">
        <v>17</v>
      </c>
      <c r="F10" s="411" t="s">
        <v>33</v>
      </c>
      <c r="G10" s="31"/>
    </row>
    <row r="11" spans="1:8" ht="15.75">
      <c r="B11" s="225" t="s">
        <v>170</v>
      </c>
      <c r="C11" s="226">
        <v>24</v>
      </c>
      <c r="D11" s="227">
        <f>C11/$C$29</f>
        <v>5.9850374064837904E-2</v>
      </c>
      <c r="E11" s="239">
        <v>4000</v>
      </c>
      <c r="F11" s="227">
        <f>E11/$E$29</f>
        <v>9.4714908126539113E-2</v>
      </c>
      <c r="H11" s="99"/>
    </row>
    <row r="12" spans="1:8" ht="15.75">
      <c r="B12" s="225" t="s">
        <v>193</v>
      </c>
      <c r="C12" s="226">
        <v>2</v>
      </c>
      <c r="D12" s="227">
        <f t="shared" ref="D12:D28" si="0">C12/$C$29</f>
        <v>4.9875311720698253E-3</v>
      </c>
      <c r="E12" s="240">
        <v>49</v>
      </c>
      <c r="F12" s="227">
        <f t="shared" ref="F12:F28" si="1">E12/$E$29</f>
        <v>1.1602576245501042E-3</v>
      </c>
      <c r="H12" s="99"/>
    </row>
    <row r="13" spans="1:8" ht="15.75">
      <c r="A13" s="31"/>
      <c r="B13" s="225" t="s">
        <v>181</v>
      </c>
      <c r="C13" s="226">
        <v>9</v>
      </c>
      <c r="D13" s="227">
        <f t="shared" si="0"/>
        <v>2.2443890274314215E-2</v>
      </c>
      <c r="E13" s="240">
        <v>2936</v>
      </c>
      <c r="F13" s="227">
        <f t="shared" si="1"/>
        <v>6.9520742564879709E-2</v>
      </c>
      <c r="H13" s="99"/>
    </row>
    <row r="14" spans="1:8" ht="15.75">
      <c r="A14" s="31"/>
      <c r="B14" s="225" t="s">
        <v>171</v>
      </c>
      <c r="C14" s="226">
        <v>1</v>
      </c>
      <c r="D14" s="227">
        <f t="shared" si="0"/>
        <v>2.4937655860349127E-3</v>
      </c>
      <c r="E14" s="240">
        <v>20</v>
      </c>
      <c r="F14" s="227">
        <f t="shared" si="1"/>
        <v>4.7357454063269561E-4</v>
      </c>
      <c r="H14" s="99"/>
    </row>
    <row r="15" spans="1:8" ht="15.75">
      <c r="A15" s="31"/>
      <c r="B15" s="225" t="s">
        <v>172</v>
      </c>
      <c r="C15" s="226">
        <v>171</v>
      </c>
      <c r="D15" s="227">
        <f t="shared" si="0"/>
        <v>0.42643391521197005</v>
      </c>
      <c r="E15" s="240">
        <v>7745</v>
      </c>
      <c r="F15" s="227">
        <f t="shared" si="1"/>
        <v>0.18339174086001137</v>
      </c>
      <c r="H15" s="99"/>
    </row>
    <row r="16" spans="1:8" ht="15.75">
      <c r="A16" s="31"/>
      <c r="B16" s="225" t="s">
        <v>178</v>
      </c>
      <c r="C16" s="226">
        <v>1</v>
      </c>
      <c r="D16" s="227">
        <f t="shared" si="0"/>
        <v>2.4937655860349127E-3</v>
      </c>
      <c r="E16" s="240">
        <v>540</v>
      </c>
      <c r="F16" s="227">
        <f t="shared" si="1"/>
        <v>1.2786512597082781E-2</v>
      </c>
      <c r="H16" s="99"/>
    </row>
    <row r="17" spans="1:8" ht="15.75">
      <c r="A17" s="31"/>
      <c r="B17" s="225" t="s">
        <v>179</v>
      </c>
      <c r="C17" s="226">
        <v>12</v>
      </c>
      <c r="D17" s="227">
        <f t="shared" si="0"/>
        <v>2.9925187032418952E-2</v>
      </c>
      <c r="E17" s="240">
        <v>3856</v>
      </c>
      <c r="F17" s="227">
        <f t="shared" si="1"/>
        <v>9.1305171433983714E-2</v>
      </c>
      <c r="H17" s="99"/>
    </row>
    <row r="18" spans="1:8" ht="15.75">
      <c r="A18" s="31"/>
      <c r="B18" s="225" t="s">
        <v>180</v>
      </c>
      <c r="C18" s="226">
        <v>23</v>
      </c>
      <c r="D18" s="227">
        <f t="shared" si="0"/>
        <v>5.7356608478802994E-2</v>
      </c>
      <c r="E18" s="240">
        <v>6712</v>
      </c>
      <c r="F18" s="227">
        <f t="shared" si="1"/>
        <v>0.15893161583633264</v>
      </c>
      <c r="H18" s="99"/>
    </row>
    <row r="19" spans="1:8" ht="15.75">
      <c r="A19" s="31"/>
      <c r="B19" s="225" t="s">
        <v>173</v>
      </c>
      <c r="C19" s="226">
        <v>14</v>
      </c>
      <c r="D19" s="227">
        <f t="shared" si="0"/>
        <v>3.4912718204488775E-2</v>
      </c>
      <c r="E19" s="240">
        <v>5238</v>
      </c>
      <c r="F19" s="227">
        <f t="shared" si="1"/>
        <v>0.12402917219170298</v>
      </c>
      <c r="H19" s="99"/>
    </row>
    <row r="20" spans="1:8" ht="15.75">
      <c r="B20" s="225" t="s">
        <v>214</v>
      </c>
      <c r="C20" s="226">
        <v>5</v>
      </c>
      <c r="D20" s="227">
        <f t="shared" si="0"/>
        <v>1.2468827930174564E-2</v>
      </c>
      <c r="E20" s="240">
        <v>47</v>
      </c>
      <c r="F20" s="227">
        <f t="shared" si="1"/>
        <v>1.1129001704868347E-3</v>
      </c>
      <c r="H20" s="99"/>
    </row>
    <row r="21" spans="1:8" ht="15.75">
      <c r="B21" s="225" t="s">
        <v>192</v>
      </c>
      <c r="C21" s="226">
        <v>15</v>
      </c>
      <c r="D21" s="227">
        <f t="shared" si="0"/>
        <v>3.7406483790523692E-2</v>
      </c>
      <c r="E21" s="240">
        <v>4669</v>
      </c>
      <c r="F21" s="227">
        <f t="shared" si="1"/>
        <v>0.11055597651070279</v>
      </c>
      <c r="H21" s="99"/>
    </row>
    <row r="22" spans="1:8" ht="15.75">
      <c r="B22" s="225" t="s">
        <v>183</v>
      </c>
      <c r="C22" s="226">
        <v>1</v>
      </c>
      <c r="D22" s="227">
        <f t="shared" si="0"/>
        <v>2.4937655860349127E-3</v>
      </c>
      <c r="E22" s="240">
        <v>680</v>
      </c>
      <c r="F22" s="227">
        <f t="shared" si="1"/>
        <v>1.6101534381511649E-2</v>
      </c>
      <c r="H22" s="99"/>
    </row>
    <row r="23" spans="1:8" ht="15.75">
      <c r="A23" s="31"/>
      <c r="B23" s="225" t="s">
        <v>174</v>
      </c>
      <c r="C23" s="226">
        <v>9</v>
      </c>
      <c r="D23" s="227">
        <f t="shared" si="0"/>
        <v>2.2443890274314215E-2</v>
      </c>
      <c r="E23" s="240">
        <v>2175</v>
      </c>
      <c r="F23" s="227">
        <f t="shared" si="1"/>
        <v>5.1501231293805648E-2</v>
      </c>
      <c r="H23" s="99"/>
    </row>
    <row r="24" spans="1:8" ht="15.75">
      <c r="B24" s="225" t="s">
        <v>213</v>
      </c>
      <c r="C24" s="226">
        <v>5</v>
      </c>
      <c r="D24" s="227">
        <f t="shared" si="0"/>
        <v>1.2468827930174564E-2</v>
      </c>
      <c r="E24" s="240">
        <v>76</v>
      </c>
      <c r="F24" s="227">
        <f t="shared" si="1"/>
        <v>1.7995832544042433E-3</v>
      </c>
      <c r="H24" s="99"/>
    </row>
    <row r="25" spans="1:8" ht="15.75">
      <c r="B25" s="225" t="s">
        <v>191</v>
      </c>
      <c r="C25" s="226">
        <v>4</v>
      </c>
      <c r="D25" s="227">
        <f t="shared" si="0"/>
        <v>9.9750623441396506E-3</v>
      </c>
      <c r="E25" s="240">
        <v>140</v>
      </c>
      <c r="F25" s="227">
        <f t="shared" si="1"/>
        <v>3.3150217844288691E-3</v>
      </c>
      <c r="H25" s="99"/>
    </row>
    <row r="26" spans="1:8" ht="15.75">
      <c r="B26" s="225" t="s">
        <v>175</v>
      </c>
      <c r="C26" s="226">
        <v>100</v>
      </c>
      <c r="D26" s="227">
        <f t="shared" si="0"/>
        <v>0.24937655860349128</v>
      </c>
      <c r="E26" s="240">
        <v>2130</v>
      </c>
      <c r="F26" s="227">
        <f t="shared" si="1"/>
        <v>5.0435688577382079E-2</v>
      </c>
      <c r="H26" s="99"/>
    </row>
    <row r="27" spans="1:8" ht="15.75">
      <c r="A27" s="31"/>
      <c r="B27" s="225" t="s">
        <v>194</v>
      </c>
      <c r="C27" s="226">
        <v>1</v>
      </c>
      <c r="D27" s="227">
        <f t="shared" si="0"/>
        <v>2.4937655860349127E-3</v>
      </c>
      <c r="E27" s="240">
        <v>750</v>
      </c>
      <c r="F27" s="227">
        <f t="shared" si="1"/>
        <v>1.7759045273726085E-2</v>
      </c>
      <c r="H27" s="99"/>
    </row>
    <row r="28" spans="1:8" ht="15.75">
      <c r="B28" s="225" t="s">
        <v>176</v>
      </c>
      <c r="C28" s="226">
        <v>4</v>
      </c>
      <c r="D28" s="227">
        <f t="shared" si="0"/>
        <v>9.9750623441396506E-3</v>
      </c>
      <c r="E28" s="241">
        <v>469</v>
      </c>
      <c r="F28" s="227">
        <f t="shared" si="1"/>
        <v>1.1105322977836712E-2</v>
      </c>
      <c r="H28" s="99"/>
    </row>
    <row r="29" spans="1:8" ht="15.75">
      <c r="A29" s="98"/>
      <c r="B29" s="412" t="s">
        <v>6</v>
      </c>
      <c r="C29" s="413">
        <f>SUM(C11:C28)</f>
        <v>401</v>
      </c>
      <c r="D29" s="414">
        <f>SUM(D11:D28)</f>
        <v>1</v>
      </c>
      <c r="E29" s="415">
        <f>SUM(E11:E28)</f>
        <v>42232</v>
      </c>
      <c r="F29" s="414">
        <f>SUM(F11:F28)</f>
        <v>1</v>
      </c>
      <c r="G29" s="31"/>
    </row>
    <row r="30" spans="1:8">
      <c r="B30" s="31"/>
      <c r="C30" s="100"/>
      <c r="D30" s="100"/>
      <c r="E30" s="100"/>
      <c r="F30" s="100"/>
    </row>
    <row r="31" spans="1:8">
      <c r="B31" s="101" t="s">
        <v>422</v>
      </c>
      <c r="C31" s="102"/>
      <c r="D31" s="102"/>
      <c r="E31" s="102"/>
      <c r="F31" s="102"/>
    </row>
    <row r="38" spans="8:9">
      <c r="I38" s="31"/>
    </row>
    <row r="39" spans="8:9">
      <c r="I39" s="31"/>
    </row>
    <row r="41" spans="8:9">
      <c r="H41" s="103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opLeftCell="A19" workbookViewId="0">
      <selection activeCell="G38" sqref="G38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448" t="s">
        <v>155</v>
      </c>
      <c r="B1" s="448"/>
      <c r="C1" s="448"/>
      <c r="D1" s="448"/>
      <c r="E1" s="448"/>
      <c r="F1" s="448"/>
      <c r="G1" s="448"/>
    </row>
    <row r="2" spans="1:10" ht="18.75">
      <c r="A2" s="449" t="s">
        <v>42</v>
      </c>
      <c r="B2" s="449"/>
      <c r="C2" s="449"/>
      <c r="D2" s="449"/>
      <c r="E2" s="449"/>
      <c r="F2" s="449"/>
      <c r="G2" s="449"/>
    </row>
    <row r="3" spans="1:10" ht="15.75">
      <c r="A3" s="450" t="s">
        <v>402</v>
      </c>
      <c r="B3" s="450"/>
      <c r="C3" s="450"/>
      <c r="D3" s="450"/>
      <c r="E3" s="450"/>
      <c r="F3" s="450"/>
      <c r="G3" s="450"/>
    </row>
    <row r="4" spans="1:10" ht="8.25" customHeight="1"/>
    <row r="5" spans="1:10" ht="15.75">
      <c r="A5" s="129"/>
      <c r="B5" s="307"/>
      <c r="C5" s="451" t="s">
        <v>403</v>
      </c>
      <c r="D5" s="451"/>
      <c r="E5" s="451" t="s">
        <v>160</v>
      </c>
      <c r="F5" s="452"/>
    </row>
    <row r="6" spans="1:10" ht="15.75">
      <c r="A6" s="129"/>
      <c r="B6" s="308" t="s">
        <v>49</v>
      </c>
      <c r="C6" s="310">
        <v>2014</v>
      </c>
      <c r="D6" s="310">
        <v>2015</v>
      </c>
      <c r="E6" s="310" t="s">
        <v>48</v>
      </c>
      <c r="F6" s="311" t="s">
        <v>33</v>
      </c>
    </row>
    <row r="7" spans="1:10" ht="6" customHeight="1"/>
    <row r="8" spans="1:10">
      <c r="B8" s="179" t="s">
        <v>0</v>
      </c>
      <c r="C8" s="180"/>
      <c r="D8" s="180"/>
      <c r="E8" s="180"/>
      <c r="F8" s="181"/>
    </row>
    <row r="9" spans="1:10">
      <c r="B9" s="182" t="s">
        <v>1</v>
      </c>
      <c r="C9" s="183">
        <v>40939</v>
      </c>
      <c r="D9" s="183">
        <v>42232</v>
      </c>
      <c r="E9" s="184">
        <f>D9-C9</f>
        <v>1293</v>
      </c>
      <c r="F9" s="185">
        <f>(D9/C9)-100%</f>
        <v>3.1583575563643551E-2</v>
      </c>
    </row>
    <row r="10" spans="1:10" ht="7.5" customHeight="1"/>
    <row r="11" spans="1:10">
      <c r="B11" s="186" t="s">
        <v>2</v>
      </c>
      <c r="C11" s="187">
        <v>6129074</v>
      </c>
      <c r="D11" s="187">
        <v>6325027</v>
      </c>
      <c r="E11" s="187">
        <f>D11-C11</f>
        <v>195953</v>
      </c>
      <c r="F11" s="188">
        <f>(D11/C11)-100%</f>
        <v>3.1971061207614726E-2</v>
      </c>
    </row>
    <row r="12" spans="1:10">
      <c r="B12" s="189" t="s">
        <v>3</v>
      </c>
      <c r="C12" s="107">
        <v>5269042</v>
      </c>
      <c r="D12" s="107">
        <v>5550689</v>
      </c>
      <c r="E12" s="107">
        <f>D12-C12</f>
        <v>281647</v>
      </c>
      <c r="F12" s="190">
        <f>(D12/C12)-100%</f>
        <v>5.3453170424528684E-2</v>
      </c>
    </row>
    <row r="13" spans="1:10">
      <c r="B13" s="182" t="s">
        <v>4</v>
      </c>
      <c r="C13" s="191">
        <f>C12/C11</f>
        <v>0.85967994512711055</v>
      </c>
      <c r="D13" s="192">
        <f>D12/D11</f>
        <v>0.87757554236527369</v>
      </c>
      <c r="E13" s="191">
        <f>D13-C13</f>
        <v>1.7895597238163141E-2</v>
      </c>
      <c r="F13" s="185"/>
      <c r="J13" s="16"/>
    </row>
    <row r="14" spans="1:10" ht="9" customHeight="1"/>
    <row r="15" spans="1:10" ht="20.25" customHeight="1">
      <c r="B15" s="193" t="s">
        <v>5</v>
      </c>
      <c r="C15" s="194">
        <v>0.88439999999999996</v>
      </c>
      <c r="D15" s="194">
        <v>0.89029999999999998</v>
      </c>
      <c r="E15" s="195">
        <f>D15-C15</f>
        <v>5.9000000000000163E-3</v>
      </c>
      <c r="F15" s="16"/>
    </row>
    <row r="16" spans="1:10" ht="8.25" customHeight="1"/>
    <row r="17" spans="2:8">
      <c r="B17" s="179" t="s">
        <v>14</v>
      </c>
      <c r="C17" s="180"/>
      <c r="D17" s="180"/>
      <c r="E17" s="181"/>
      <c r="F17" s="15" t="s">
        <v>142</v>
      </c>
      <c r="G17" s="15" t="s">
        <v>141</v>
      </c>
    </row>
    <row r="18" spans="2:8">
      <c r="B18" s="189" t="s">
        <v>13</v>
      </c>
      <c r="C18" s="104">
        <v>6.05</v>
      </c>
      <c r="D18" s="104">
        <v>6.11</v>
      </c>
      <c r="E18" s="196">
        <f>D18-C18</f>
        <v>6.0000000000000497E-2</v>
      </c>
      <c r="F18" s="16"/>
    </row>
    <row r="19" spans="2:8">
      <c r="B19" s="189" t="s">
        <v>15</v>
      </c>
      <c r="C19" s="105">
        <v>3.42</v>
      </c>
      <c r="D19" s="105">
        <v>3.75</v>
      </c>
      <c r="E19" s="196">
        <f>D19-C19</f>
        <v>0.33000000000000007</v>
      </c>
      <c r="F19" s="16"/>
    </row>
    <row r="20" spans="2:8">
      <c r="B20" s="182" t="s">
        <v>16</v>
      </c>
      <c r="C20" s="197">
        <v>6.75</v>
      </c>
      <c r="D20" s="197">
        <v>6.65</v>
      </c>
      <c r="E20" s="198">
        <f>D20-C20</f>
        <v>-9.9999999999999645E-2</v>
      </c>
      <c r="F20" s="16"/>
    </row>
    <row r="22" spans="2:8">
      <c r="B22" s="199" t="s">
        <v>50</v>
      </c>
      <c r="C22" s="434">
        <v>3132.31</v>
      </c>
      <c r="D22" s="200">
        <v>4067.75</v>
      </c>
      <c r="E22" s="201">
        <f>D22-C22</f>
        <v>935.44</v>
      </c>
      <c r="F22" s="195">
        <f>(D22/C22)-100%</f>
        <v>0.29864221612803332</v>
      </c>
    </row>
    <row r="24" spans="2:8">
      <c r="B24" s="179" t="s">
        <v>35</v>
      </c>
      <c r="C24" s="256">
        <v>2014</v>
      </c>
      <c r="D24" s="256">
        <v>2015</v>
      </c>
      <c r="E24" s="180"/>
      <c r="F24" s="181"/>
    </row>
    <row r="25" spans="2:8">
      <c r="B25" s="189" t="s">
        <v>6</v>
      </c>
      <c r="C25" s="106">
        <v>1856924</v>
      </c>
      <c r="D25" s="106">
        <v>1969860</v>
      </c>
      <c r="E25" s="107">
        <f>D25-C25</f>
        <v>112936</v>
      </c>
      <c r="F25" s="190">
        <f>(D25/C25)-100%</f>
        <v>6.0818859576374784E-2</v>
      </c>
    </row>
    <row r="26" spans="2:8">
      <c r="B26" s="189" t="s">
        <v>7</v>
      </c>
      <c r="C26" s="107">
        <v>286544</v>
      </c>
      <c r="D26" s="107">
        <v>283963</v>
      </c>
      <c r="E26" s="107">
        <f>D26-C26</f>
        <v>-2581</v>
      </c>
      <c r="F26" s="190">
        <f>(D26/C26)-100%</f>
        <v>-9.0073426768664255E-3</v>
      </c>
      <c r="G26" s="17"/>
    </row>
    <row r="27" spans="2:8">
      <c r="B27" s="182" t="s">
        <v>8</v>
      </c>
      <c r="C27" s="184">
        <v>1570380</v>
      </c>
      <c r="D27" s="184">
        <v>1685897</v>
      </c>
      <c r="E27" s="184">
        <f>D27-C27</f>
        <v>115517</v>
      </c>
      <c r="F27" s="185">
        <f>(D27/C27)-100%</f>
        <v>7.3559902698709934E-2</v>
      </c>
      <c r="G27" s="17"/>
      <c r="H27" s="17"/>
    </row>
    <row r="29" spans="2:8">
      <c r="B29" s="203" t="s">
        <v>36</v>
      </c>
      <c r="C29" s="256">
        <v>2014</v>
      </c>
      <c r="D29" s="258"/>
      <c r="E29" s="256">
        <v>2015</v>
      </c>
      <c r="F29" s="204"/>
      <c r="G29" s="18"/>
    </row>
    <row r="30" spans="2:8">
      <c r="B30" s="189" t="s">
        <v>9</v>
      </c>
      <c r="C30" s="107">
        <v>390611</v>
      </c>
      <c r="D30" s="108">
        <f>C30/$C$35</f>
        <v>0.24873661152077842</v>
      </c>
      <c r="E30" s="107">
        <v>354442</v>
      </c>
      <c r="F30" s="190">
        <f>E30/$E$35</f>
        <v>0.21023941557521011</v>
      </c>
      <c r="G30" s="19"/>
    </row>
    <row r="31" spans="2:8">
      <c r="B31" s="189" t="s">
        <v>11</v>
      </c>
      <c r="C31" s="107">
        <v>659484</v>
      </c>
      <c r="D31" s="108">
        <f>C31/$C$35</f>
        <v>0.41995185878577157</v>
      </c>
      <c r="E31" s="107">
        <v>762001</v>
      </c>
      <c r="F31" s="190">
        <f>E31/$E$35</f>
        <v>0.45198550089358958</v>
      </c>
      <c r="G31" s="19"/>
    </row>
    <row r="32" spans="2:8">
      <c r="B32" s="189" t="s">
        <v>153</v>
      </c>
      <c r="C32" s="107">
        <v>408787</v>
      </c>
      <c r="D32" s="108">
        <f>C32/$C$35</f>
        <v>0.26031088016913106</v>
      </c>
      <c r="E32" s="107">
        <v>418964</v>
      </c>
      <c r="F32" s="190">
        <f>E32/$E$35</f>
        <v>0.24851103003327013</v>
      </c>
      <c r="G32" s="19"/>
    </row>
    <row r="33" spans="2:8">
      <c r="B33" s="189" t="s">
        <v>10</v>
      </c>
      <c r="C33" s="107">
        <v>97275</v>
      </c>
      <c r="D33" s="108">
        <f>C33/$C$35</f>
        <v>6.1943606006189582E-2</v>
      </c>
      <c r="E33" s="107">
        <v>129510</v>
      </c>
      <c r="F33" s="190">
        <f>E33/$E$35</f>
        <v>7.681963963397527E-2</v>
      </c>
      <c r="G33" s="19"/>
    </row>
    <row r="34" spans="2:8">
      <c r="B34" s="189" t="s">
        <v>12</v>
      </c>
      <c r="C34" s="107">
        <v>14223</v>
      </c>
      <c r="D34" s="108">
        <f>C34/$C$35</f>
        <v>9.05704351812937E-3</v>
      </c>
      <c r="E34" s="107">
        <v>20980</v>
      </c>
      <c r="F34" s="190">
        <f>E34/$E$35</f>
        <v>1.2444413863954916E-2</v>
      </c>
      <c r="G34" s="19"/>
    </row>
    <row r="35" spans="2:8">
      <c r="B35" s="182"/>
      <c r="C35" s="183">
        <f>SUM(C30:C34)</f>
        <v>1570380</v>
      </c>
      <c r="D35" s="191">
        <f>SUM(D30:D34)</f>
        <v>1</v>
      </c>
      <c r="E35" s="183">
        <f>SUM(E30:E34)</f>
        <v>1685897</v>
      </c>
      <c r="F35" s="185">
        <f>SUM(F30:F34)</f>
        <v>1</v>
      </c>
      <c r="G35" s="20"/>
    </row>
    <row r="37" spans="2:8">
      <c r="B37" s="205" t="s">
        <v>156</v>
      </c>
      <c r="C37" s="256">
        <v>2014</v>
      </c>
      <c r="D37" s="256">
        <v>2015</v>
      </c>
      <c r="E37" s="180"/>
      <c r="F37" s="181"/>
    </row>
    <row r="38" spans="2:8">
      <c r="B38" s="189" t="s">
        <v>6</v>
      </c>
      <c r="C38" s="106">
        <v>5269042</v>
      </c>
      <c r="D38" s="106">
        <v>5550689</v>
      </c>
      <c r="E38" s="107">
        <f>D38-C38</f>
        <v>281647</v>
      </c>
      <c r="F38" s="190">
        <f>(D38/C38)-100%</f>
        <v>5.3453170424528684E-2</v>
      </c>
    </row>
    <row r="39" spans="2:8">
      <c r="B39" s="189" t="s">
        <v>7</v>
      </c>
      <c r="C39" s="107">
        <v>411285</v>
      </c>
      <c r="D39" s="107">
        <v>452502</v>
      </c>
      <c r="E39" s="107">
        <f>D39-C39</f>
        <v>41217</v>
      </c>
      <c r="F39" s="190">
        <f>(D39/C39)-100%</f>
        <v>0.10021517925526102</v>
      </c>
      <c r="H39" s="17"/>
    </row>
    <row r="40" spans="2:8">
      <c r="B40" s="182" t="s">
        <v>287</v>
      </c>
      <c r="C40" s="184">
        <v>4857757</v>
      </c>
      <c r="D40" s="184">
        <v>5098187</v>
      </c>
      <c r="E40" s="184">
        <f>D40-C40</f>
        <v>240430</v>
      </c>
      <c r="F40" s="185">
        <f>(D40/C40)-100%</f>
        <v>4.9494036033502775E-2</v>
      </c>
      <c r="G40" s="17"/>
      <c r="H40" s="17"/>
    </row>
    <row r="42" spans="2:8">
      <c r="B42" s="205" t="s">
        <v>221</v>
      </c>
      <c r="C42" s="256">
        <v>2014</v>
      </c>
      <c r="D42" s="258"/>
      <c r="E42" s="256">
        <v>2015</v>
      </c>
      <c r="F42" s="208"/>
      <c r="G42" s="18"/>
    </row>
    <row r="43" spans="2:8">
      <c r="B43" s="189" t="s">
        <v>268</v>
      </c>
      <c r="C43" s="107">
        <v>1535821</v>
      </c>
      <c r="D43" s="109">
        <f>C43/$C$48</f>
        <v>0.31615846572811279</v>
      </c>
      <c r="E43" s="107">
        <v>1441467</v>
      </c>
      <c r="F43" s="209">
        <f>E43/$E$48</f>
        <v>0.28277781864728468</v>
      </c>
      <c r="G43" s="19"/>
    </row>
    <row r="44" spans="2:8">
      <c r="B44" s="189" t="s">
        <v>11</v>
      </c>
      <c r="C44" s="107">
        <v>1607999</v>
      </c>
      <c r="D44" s="109">
        <f>C44/$C$48</f>
        <v>0.33101676349805065</v>
      </c>
      <c r="E44" s="107">
        <v>1787612</v>
      </c>
      <c r="F44" s="209">
        <f>E44/$E$48</f>
        <v>0.35068234093996598</v>
      </c>
      <c r="G44" s="19"/>
    </row>
    <row r="45" spans="2:8">
      <c r="B45" s="189" t="s">
        <v>153</v>
      </c>
      <c r="C45" s="107">
        <v>1303079</v>
      </c>
      <c r="D45" s="109">
        <f>C45/$C$48</f>
        <v>0.26824705311525465</v>
      </c>
      <c r="E45" s="107">
        <v>1298257</v>
      </c>
      <c r="F45" s="209">
        <f>E45/$E$48</f>
        <v>0.25468379262485225</v>
      </c>
      <c r="G45" s="19"/>
    </row>
    <row r="46" spans="2:8">
      <c r="B46" s="189" t="s">
        <v>269</v>
      </c>
      <c r="C46" s="107">
        <v>239891</v>
      </c>
      <c r="D46" s="109">
        <f>C46/$C$48</f>
        <v>4.938307947474524E-2</v>
      </c>
      <c r="E46" s="107">
        <v>352980</v>
      </c>
      <c r="F46" s="209">
        <f>E46/$E$48</f>
        <v>6.9245369076169322E-2</v>
      </c>
      <c r="G46" s="19"/>
    </row>
    <row r="47" spans="2:8">
      <c r="B47" s="210" t="s">
        <v>12</v>
      </c>
      <c r="C47" s="107">
        <v>170967</v>
      </c>
      <c r="D47" s="115">
        <f>C47/$C$48</f>
        <v>3.5194638183836696E-2</v>
      </c>
      <c r="E47" s="107">
        <v>217209</v>
      </c>
      <c r="F47" s="209">
        <f>E47/$E$48</f>
        <v>4.2610678711727752E-2</v>
      </c>
      <c r="G47" s="19"/>
    </row>
    <row r="48" spans="2:8">
      <c r="B48" s="211"/>
      <c r="C48" s="183">
        <f>SUM(C43:C47)</f>
        <v>4857757</v>
      </c>
      <c r="D48" s="191">
        <f>SUM(D43:D47)</f>
        <v>1</v>
      </c>
      <c r="E48" s="183">
        <f>SUM(E43:E47)</f>
        <v>5097525</v>
      </c>
      <c r="F48" s="185">
        <f>SUM(F43:F47)</f>
        <v>0.99999999999999989</v>
      </c>
      <c r="G48" s="20"/>
    </row>
    <row r="50" spans="2:6">
      <c r="B50" s="445"/>
      <c r="C50" s="446"/>
      <c r="D50" s="446"/>
      <c r="E50" s="446"/>
      <c r="F50" s="447"/>
    </row>
  </sheetData>
  <mergeCells count="6">
    <mergeCell ref="B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90" orientation="portrait" r:id="rId1"/>
  <headerFooter>
    <oddFooter>&amp;CBARÓMETRO TURÍSTICO DE LA RIVIERA MAYA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4:AN31"/>
  <sheetViews>
    <sheetView workbookViewId="0">
      <selection activeCell="V19" sqref="V19"/>
    </sheetView>
  </sheetViews>
  <sheetFormatPr baseColWidth="10" defaultRowHeight="12.75"/>
  <cols>
    <col min="1" max="1" width="1.28515625" style="7" customWidth="1"/>
    <col min="2" max="2" width="5.42578125" style="12" bestFit="1" customWidth="1"/>
    <col min="3" max="5" width="7.140625" style="7" bestFit="1" customWidth="1"/>
    <col min="6" max="6" width="7.140625" style="7" customWidth="1"/>
    <col min="7" max="7" width="8.140625" style="7" customWidth="1"/>
    <col min="8" max="10" width="7.7109375" style="7" bestFit="1" customWidth="1"/>
    <col min="11" max="11" width="8.140625" style="7" customWidth="1"/>
    <col min="12" max="16" width="9.140625" style="7" bestFit="1" customWidth="1"/>
    <col min="17" max="20" width="7.71093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376</v>
      </c>
      <c r="L4" s="30"/>
      <c r="M4" s="30"/>
      <c r="N4" s="30"/>
      <c r="O4" s="30"/>
      <c r="P4" s="30"/>
      <c r="Q4" s="30"/>
      <c r="R4" s="30"/>
      <c r="S4" s="254"/>
    </row>
    <row r="5" spans="2:20" ht="18.75">
      <c r="B5" s="24"/>
      <c r="C5" s="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4"/>
      <c r="S5" s="254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53" t="s">
        <v>61</v>
      </c>
      <c r="C8" s="455" t="s">
        <v>425</v>
      </c>
      <c r="D8" s="455"/>
      <c r="E8" s="455"/>
      <c r="F8" s="455"/>
      <c r="G8" s="455"/>
      <c r="H8" s="455" t="s">
        <v>164</v>
      </c>
      <c r="I8" s="455"/>
      <c r="J8" s="455"/>
      <c r="K8" s="455"/>
      <c r="L8" s="455" t="s">
        <v>163</v>
      </c>
      <c r="M8" s="455"/>
      <c r="N8" s="455"/>
      <c r="O8" s="455"/>
      <c r="P8" s="455"/>
      <c r="Q8" s="455" t="s">
        <v>164</v>
      </c>
      <c r="R8" s="455"/>
      <c r="S8" s="455"/>
      <c r="T8" s="455"/>
    </row>
    <row r="9" spans="2:20" s="23" customFormat="1" ht="15">
      <c r="B9" s="454"/>
      <c r="C9" s="422">
        <v>2011</v>
      </c>
      <c r="D9" s="422">
        <v>2012</v>
      </c>
      <c r="E9" s="422">
        <v>2013</v>
      </c>
      <c r="F9" s="422">
        <v>2014</v>
      </c>
      <c r="G9" s="422">
        <v>2015</v>
      </c>
      <c r="H9" s="422" t="s">
        <v>372</v>
      </c>
      <c r="I9" s="422" t="s">
        <v>373</v>
      </c>
      <c r="J9" s="422" t="s">
        <v>374</v>
      </c>
      <c r="K9" s="422" t="s">
        <v>375</v>
      </c>
      <c r="L9" s="422">
        <v>2011</v>
      </c>
      <c r="M9" s="422">
        <v>2012</v>
      </c>
      <c r="N9" s="422">
        <v>2013</v>
      </c>
      <c r="O9" s="422">
        <v>2014</v>
      </c>
      <c r="P9" s="422">
        <v>2015</v>
      </c>
      <c r="Q9" s="422" t="s">
        <v>372</v>
      </c>
      <c r="R9" s="422" t="s">
        <v>373</v>
      </c>
      <c r="S9" s="422" t="s">
        <v>374</v>
      </c>
      <c r="T9" s="422" t="s">
        <v>375</v>
      </c>
    </row>
    <row r="10" spans="2:20" ht="15">
      <c r="B10" s="259" t="s">
        <v>228</v>
      </c>
      <c r="C10" s="143">
        <v>0.79779999999999995</v>
      </c>
      <c r="D10" s="143">
        <v>0.82599999999999996</v>
      </c>
      <c r="E10" s="143">
        <v>0.85929999999999995</v>
      </c>
      <c r="F10" s="143">
        <v>0.85970000000000002</v>
      </c>
      <c r="G10" s="143">
        <v>0.87619999999999998</v>
      </c>
      <c r="H10" s="145">
        <f>G10-C10</f>
        <v>7.8400000000000025E-2</v>
      </c>
      <c r="I10" s="145">
        <f>G10-D10</f>
        <v>5.0200000000000022E-2</v>
      </c>
      <c r="J10" s="145">
        <f>G10-E10</f>
        <v>1.6900000000000026E-2</v>
      </c>
      <c r="K10" s="145">
        <f>G10-F10</f>
        <v>1.6499999999999959E-2</v>
      </c>
      <c r="L10" s="157">
        <v>299698</v>
      </c>
      <c r="M10" s="157">
        <v>330133</v>
      </c>
      <c r="N10" s="157">
        <v>332698</v>
      </c>
      <c r="O10" s="157">
        <v>352269</v>
      </c>
      <c r="P10" s="157">
        <v>372836</v>
      </c>
      <c r="Q10" s="147">
        <f>(P10/L10)-100%</f>
        <v>0.24403899925925421</v>
      </c>
      <c r="R10" s="147">
        <f>(P10/M10)-100%</f>
        <v>0.12935089797142374</v>
      </c>
      <c r="S10" s="147">
        <f>(P10/N10)-100%</f>
        <v>0.12064394736367512</v>
      </c>
      <c r="T10" s="147">
        <f>(P10/O10)-100%</f>
        <v>5.8384359679676701E-2</v>
      </c>
    </row>
    <row r="11" spans="2:20" ht="15">
      <c r="B11" s="259" t="s">
        <v>229</v>
      </c>
      <c r="C11" s="148">
        <v>0.85750000000000004</v>
      </c>
      <c r="D11" s="148">
        <v>0.85109999999999997</v>
      </c>
      <c r="E11" s="149">
        <v>0.90210000000000001</v>
      </c>
      <c r="F11" s="149">
        <v>0.90039999999999998</v>
      </c>
      <c r="G11" s="149">
        <v>0.9103</v>
      </c>
      <c r="H11" s="145">
        <f>G11-C11</f>
        <v>5.2799999999999958E-2</v>
      </c>
      <c r="I11" s="145">
        <f>G11-D11</f>
        <v>5.920000000000003E-2</v>
      </c>
      <c r="J11" s="145">
        <f>G11-E11</f>
        <v>8.1999999999999851E-3</v>
      </c>
      <c r="K11" s="145">
        <f>G11-F11</f>
        <v>9.9000000000000199E-3</v>
      </c>
      <c r="L11" s="146">
        <v>299938</v>
      </c>
      <c r="M11" s="146">
        <v>315725</v>
      </c>
      <c r="N11" s="146">
        <v>326017</v>
      </c>
      <c r="O11" s="146">
        <v>346915</v>
      </c>
      <c r="P11" s="146">
        <v>357883</v>
      </c>
      <c r="Q11" s="147">
        <f>(P11/L11)-100%</f>
        <v>0.19318992591802298</v>
      </c>
      <c r="R11" s="147">
        <f>(P11/M11)-100%</f>
        <v>0.13352759521735691</v>
      </c>
      <c r="S11" s="147">
        <f>(P11/N11)-100%</f>
        <v>9.7743369210808062E-2</v>
      </c>
      <c r="T11" s="147">
        <f>(P11/O11)-100%</f>
        <v>3.1615813671936888E-2</v>
      </c>
    </row>
    <row r="12" spans="2:20" ht="15">
      <c r="B12" s="259" t="s">
        <v>230</v>
      </c>
      <c r="C12" s="149">
        <v>0.84309999999999996</v>
      </c>
      <c r="D12" s="149">
        <v>0.82479999999999998</v>
      </c>
      <c r="E12" s="149">
        <v>0.88880000000000003</v>
      </c>
      <c r="F12" s="149">
        <v>0.85709999999999997</v>
      </c>
      <c r="G12" s="149">
        <v>0.85840000000000005</v>
      </c>
      <c r="H12" s="145">
        <f>G12-C12</f>
        <v>1.5300000000000091E-2</v>
      </c>
      <c r="I12" s="145">
        <f>G12-D12</f>
        <v>3.3600000000000074E-2</v>
      </c>
      <c r="J12" s="145">
        <f>G12-E12</f>
        <v>-3.0399999999999983E-2</v>
      </c>
      <c r="K12" s="145">
        <f>G12-F12</f>
        <v>1.3000000000000789E-3</v>
      </c>
      <c r="L12" s="146">
        <v>332838</v>
      </c>
      <c r="M12" s="146">
        <v>349647</v>
      </c>
      <c r="N12" s="146">
        <v>392852</v>
      </c>
      <c r="O12" s="146">
        <v>388619</v>
      </c>
      <c r="P12" s="146">
        <v>399907</v>
      </c>
      <c r="Q12" s="147">
        <f>(P12/L12)-100%</f>
        <v>0.20150643856771167</v>
      </c>
      <c r="R12" s="147">
        <f>(P12/M12)-100%</f>
        <v>0.14374497707688039</v>
      </c>
      <c r="S12" s="147">
        <f>(P12/N12)-100%</f>
        <v>1.795841691018496E-2</v>
      </c>
      <c r="T12" s="147">
        <f>(P12/O12)-100%</f>
        <v>2.9046443946384448E-2</v>
      </c>
    </row>
    <row r="13" spans="2:20" ht="15">
      <c r="B13" s="259" t="s">
        <v>231</v>
      </c>
      <c r="C13" s="149">
        <v>0.80689999999999995</v>
      </c>
      <c r="D13" s="149">
        <v>0.83489999999999998</v>
      </c>
      <c r="E13" s="149">
        <v>0.86360000000000003</v>
      </c>
      <c r="F13" s="149">
        <v>0.86040000000000005</v>
      </c>
      <c r="G13" s="149">
        <v>0.8881</v>
      </c>
      <c r="H13" s="145">
        <f>G13-C13</f>
        <v>8.120000000000005E-2</v>
      </c>
      <c r="I13" s="145">
        <f>G13-D13</f>
        <v>5.3200000000000025E-2</v>
      </c>
      <c r="J13" s="145">
        <f>G13-E13</f>
        <v>2.4499999999999966E-2</v>
      </c>
      <c r="K13" s="145">
        <f>G13-F13</f>
        <v>2.7699999999999947E-2</v>
      </c>
      <c r="L13" s="146">
        <v>333700</v>
      </c>
      <c r="M13" s="146">
        <v>350370</v>
      </c>
      <c r="N13" s="146">
        <v>350572</v>
      </c>
      <c r="O13" s="146">
        <v>378180</v>
      </c>
      <c r="P13" s="146">
        <v>397305</v>
      </c>
      <c r="Q13" s="147">
        <f>(P13/L13)-100%</f>
        <v>0.19060533413245428</v>
      </c>
      <c r="R13" s="147">
        <f>(P13/M13)-100%</f>
        <v>0.13395838684818906</v>
      </c>
      <c r="S13" s="147">
        <f>(P13/N13)-100%</f>
        <v>0.13330499868785872</v>
      </c>
      <c r="T13" s="147">
        <f>(P13/O13)-100%</f>
        <v>5.0571156592098987E-2</v>
      </c>
    </row>
    <row r="14" spans="2:20" ht="15">
      <c r="B14" s="259" t="s">
        <v>232</v>
      </c>
      <c r="C14" s="149">
        <v>0.68440000000000001</v>
      </c>
      <c r="D14" s="149">
        <v>0.69799999999999995</v>
      </c>
      <c r="E14" s="149">
        <v>0.77900000000000003</v>
      </c>
      <c r="F14" s="149">
        <v>0.8246</v>
      </c>
      <c r="G14" s="149">
        <v>0.85829999999999995</v>
      </c>
      <c r="H14" s="145">
        <f>G14-C14</f>
        <v>0.17389999999999994</v>
      </c>
      <c r="I14" s="145">
        <f>G14-D14</f>
        <v>0.1603</v>
      </c>
      <c r="J14" s="145">
        <f>G14-E14</f>
        <v>7.9299999999999926E-2</v>
      </c>
      <c r="K14" s="145">
        <f>G14-F14</f>
        <v>3.3699999999999952E-2</v>
      </c>
      <c r="L14" s="146">
        <v>291353</v>
      </c>
      <c r="M14" s="146">
        <v>309775</v>
      </c>
      <c r="N14" s="146">
        <v>349764</v>
      </c>
      <c r="O14" s="146">
        <v>390941</v>
      </c>
      <c r="P14" s="146">
        <v>441929</v>
      </c>
      <c r="Q14" s="147">
        <f>(P14/L14)-100%</f>
        <v>0.51681637051961027</v>
      </c>
      <c r="R14" s="147">
        <f>(P14/M14)-100%</f>
        <v>0.42661286417561128</v>
      </c>
      <c r="S14" s="147">
        <f>(P14/N14)-100%</f>
        <v>0.26350624992852323</v>
      </c>
      <c r="T14" s="147">
        <f>(P14/O14)-100%</f>
        <v>0.1304237723850914</v>
      </c>
    </row>
    <row r="15" spans="2:20" ht="15">
      <c r="B15" s="259" t="s">
        <v>234</v>
      </c>
      <c r="C15" s="149"/>
      <c r="D15" s="149"/>
      <c r="E15" s="149"/>
      <c r="F15" s="149"/>
      <c r="G15" s="149"/>
      <c r="H15" s="149"/>
      <c r="I15" s="145"/>
      <c r="J15" s="145"/>
      <c r="K15" s="145"/>
      <c r="L15" s="146"/>
      <c r="M15" s="146"/>
      <c r="N15" s="146"/>
      <c r="O15" s="146"/>
      <c r="P15" s="146"/>
      <c r="Q15" s="147"/>
      <c r="R15" s="147"/>
      <c r="S15" s="147"/>
      <c r="T15" s="147"/>
    </row>
    <row r="16" spans="2:20" ht="15">
      <c r="B16" s="259" t="s">
        <v>233</v>
      </c>
      <c r="C16" s="149"/>
      <c r="D16" s="149"/>
      <c r="E16" s="149"/>
      <c r="F16" s="149"/>
      <c r="G16" s="149"/>
      <c r="H16" s="149"/>
      <c r="I16" s="145"/>
      <c r="J16" s="145"/>
      <c r="K16" s="145"/>
      <c r="L16" s="146"/>
      <c r="M16" s="146"/>
      <c r="N16" s="146"/>
      <c r="O16" s="146"/>
      <c r="P16" s="146"/>
      <c r="Q16" s="147"/>
      <c r="R16" s="147"/>
      <c r="S16" s="147"/>
      <c r="T16" s="147"/>
    </row>
    <row r="17" spans="2:40" ht="15">
      <c r="B17" s="259" t="s">
        <v>235</v>
      </c>
      <c r="C17" s="143"/>
      <c r="D17" s="143"/>
      <c r="E17" s="143"/>
      <c r="F17" s="143"/>
      <c r="G17" s="143"/>
      <c r="H17" s="143"/>
      <c r="I17" s="145"/>
      <c r="J17" s="145"/>
      <c r="K17" s="145"/>
      <c r="L17" s="146"/>
      <c r="M17" s="146"/>
      <c r="N17" s="146"/>
      <c r="O17" s="146"/>
      <c r="P17" s="146"/>
      <c r="Q17" s="147"/>
      <c r="R17" s="147"/>
      <c r="S17" s="147"/>
      <c r="T17" s="147"/>
    </row>
    <row r="18" spans="2:40" ht="15">
      <c r="B18" s="259" t="s">
        <v>236</v>
      </c>
      <c r="C18" s="143"/>
      <c r="D18" s="143"/>
      <c r="E18" s="143"/>
      <c r="F18" s="143"/>
      <c r="G18" s="143"/>
      <c r="H18" s="143"/>
      <c r="I18" s="145"/>
      <c r="J18" s="145"/>
      <c r="K18" s="145"/>
      <c r="L18" s="146"/>
      <c r="M18" s="146"/>
      <c r="N18" s="146"/>
      <c r="O18" s="146"/>
      <c r="P18" s="146"/>
      <c r="Q18" s="147"/>
      <c r="R18" s="147"/>
      <c r="S18" s="147"/>
      <c r="T18" s="147"/>
    </row>
    <row r="19" spans="2:40" ht="15">
      <c r="B19" s="259" t="s">
        <v>237</v>
      </c>
      <c r="C19" s="143"/>
      <c r="D19" s="143"/>
      <c r="E19" s="143"/>
      <c r="F19" s="143"/>
      <c r="G19" s="143"/>
      <c r="H19" s="143"/>
      <c r="I19" s="145"/>
      <c r="J19" s="145"/>
      <c r="K19" s="145"/>
      <c r="L19" s="146"/>
      <c r="M19" s="146"/>
      <c r="N19" s="146"/>
      <c r="O19" s="146"/>
      <c r="P19" s="146"/>
      <c r="Q19" s="150"/>
      <c r="R19" s="150"/>
      <c r="S19" s="150"/>
      <c r="T19" s="150"/>
    </row>
    <row r="20" spans="2:40" ht="15">
      <c r="B20" s="259" t="s">
        <v>238</v>
      </c>
      <c r="C20" s="143"/>
      <c r="D20" s="143"/>
      <c r="E20" s="143"/>
      <c r="F20" s="143"/>
      <c r="G20" s="143"/>
      <c r="H20" s="143"/>
      <c r="I20" s="145"/>
      <c r="J20" s="145"/>
      <c r="K20" s="145"/>
      <c r="L20" s="146"/>
      <c r="M20" s="146"/>
      <c r="N20" s="146"/>
      <c r="O20" s="146"/>
      <c r="P20" s="146"/>
      <c r="Q20" s="150"/>
      <c r="R20" s="150"/>
      <c r="S20" s="150"/>
      <c r="T20" s="150"/>
    </row>
    <row r="21" spans="2:40" ht="15">
      <c r="B21" s="259" t="s">
        <v>239</v>
      </c>
      <c r="C21" s="143"/>
      <c r="D21" s="143"/>
      <c r="E21" s="143"/>
      <c r="F21" s="143"/>
      <c r="G21" s="143"/>
      <c r="H21" s="143"/>
      <c r="I21" s="145"/>
      <c r="J21" s="145"/>
      <c r="K21" s="145"/>
      <c r="L21" s="146"/>
      <c r="M21" s="146"/>
      <c r="N21" s="146"/>
      <c r="O21" s="146"/>
      <c r="P21" s="146"/>
      <c r="Q21" s="150"/>
      <c r="R21" s="150"/>
      <c r="S21" s="150"/>
      <c r="T21" s="150"/>
    </row>
    <row r="22" spans="2:40" s="27" customFormat="1" ht="15">
      <c r="B22" s="313" t="s">
        <v>240</v>
      </c>
      <c r="C22" s="314">
        <v>0.79669999999999996</v>
      </c>
      <c r="D22" s="314">
        <v>0.80620000000000003</v>
      </c>
      <c r="E22" s="314">
        <v>0.85768638475566239</v>
      </c>
      <c r="F22" s="314">
        <v>0.85967994512711055</v>
      </c>
      <c r="G22" s="314">
        <f>SUM('RESUMEN ENERO-MAYO'!D13)</f>
        <v>0.87757554236527369</v>
      </c>
      <c r="H22" s="315">
        <f>G22-C22</f>
        <v>8.0875542365273723E-2</v>
      </c>
      <c r="I22" s="315">
        <f>G22-D22</f>
        <v>7.1375542365273659E-2</v>
      </c>
      <c r="J22" s="315">
        <f>G22-E22</f>
        <v>1.9889157609611297E-2</v>
      </c>
      <c r="K22" s="315">
        <f>G22-F22</f>
        <v>1.7895597238163141E-2</v>
      </c>
      <c r="L22" s="316">
        <f>SUM(L10:L21)</f>
        <v>1557527</v>
      </c>
      <c r="M22" s="316">
        <f>SUM(M10:M21)</f>
        <v>1655650</v>
      </c>
      <c r="N22" s="316">
        <f t="shared" ref="N22:P22" si="0">SUM(N10:N21)</f>
        <v>1751903</v>
      </c>
      <c r="O22" s="316">
        <f t="shared" si="0"/>
        <v>1856924</v>
      </c>
      <c r="P22" s="316">
        <f t="shared" si="0"/>
        <v>1969860</v>
      </c>
      <c r="Q22" s="317">
        <f>(P22/L22)-100%</f>
        <v>0.26473569960584964</v>
      </c>
      <c r="R22" s="317">
        <f>(P22/M22)-100%</f>
        <v>0.18978044876634548</v>
      </c>
      <c r="S22" s="317">
        <f>(P22/N22)-100%</f>
        <v>0.12441156844870971</v>
      </c>
      <c r="T22" s="317">
        <f>(P22/O22)-100%</f>
        <v>6.0818859576374784E-2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5">
    <mergeCell ref="B8:B9"/>
    <mergeCell ref="C8:G8"/>
    <mergeCell ref="H8:K8"/>
    <mergeCell ref="L8:P8"/>
    <mergeCell ref="Q8:T8"/>
  </mergeCells>
  <phoneticPr fontId="5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workbookViewId="0">
      <selection activeCell="C8" sqref="C8:G8"/>
    </sheetView>
  </sheetViews>
  <sheetFormatPr baseColWidth="10" defaultRowHeight="12.75"/>
  <cols>
    <col min="1" max="1" width="2.7109375" style="7" customWidth="1"/>
    <col min="2" max="2" width="9.7109375" style="12" customWidth="1"/>
    <col min="3" max="7" width="9.2851562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76"/>
      <c r="E4" s="177" t="s">
        <v>315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</row>
    <row r="5" spans="2:18" ht="18.75">
      <c r="B5" s="24"/>
      <c r="C5" s="5"/>
      <c r="D5" s="25"/>
      <c r="E5" s="25"/>
      <c r="F5" s="460" t="s">
        <v>377</v>
      </c>
      <c r="G5" s="460"/>
      <c r="H5" s="178"/>
      <c r="I5" s="25"/>
      <c r="J5" s="25"/>
      <c r="K5" s="25"/>
      <c r="L5" s="25"/>
      <c r="M5" s="25"/>
      <c r="N5" s="25"/>
      <c r="O5" s="25"/>
      <c r="P5" s="25"/>
      <c r="Q5" s="25"/>
      <c r="R5" s="166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56" t="s">
        <v>61</v>
      </c>
      <c r="C8" s="457" t="s">
        <v>314</v>
      </c>
      <c r="D8" s="458"/>
      <c r="E8" s="458"/>
      <c r="F8" s="458"/>
      <c r="G8" s="459"/>
      <c r="H8" s="457" t="s">
        <v>164</v>
      </c>
      <c r="I8" s="458"/>
      <c r="J8" s="458"/>
      <c r="K8" s="459"/>
      <c r="R8" s="26"/>
    </row>
    <row r="9" spans="2:18" s="23" customFormat="1" ht="15">
      <c r="B9" s="456"/>
      <c r="C9" s="417">
        <v>2011</v>
      </c>
      <c r="D9" s="319">
        <v>2012</v>
      </c>
      <c r="E9" s="417">
        <v>2013</v>
      </c>
      <c r="F9" s="319">
        <v>2014</v>
      </c>
      <c r="G9" s="417">
        <v>2015</v>
      </c>
      <c r="H9" s="422" t="s">
        <v>372</v>
      </c>
      <c r="I9" s="422" t="s">
        <v>373</v>
      </c>
      <c r="J9" s="422" t="s">
        <v>374</v>
      </c>
      <c r="K9" s="422" t="s">
        <v>375</v>
      </c>
      <c r="R9" s="26"/>
    </row>
    <row r="10" spans="2:18" ht="15">
      <c r="B10" s="167" t="s">
        <v>228</v>
      </c>
      <c r="C10" s="43">
        <v>943600</v>
      </c>
      <c r="D10" s="138">
        <v>1022135</v>
      </c>
      <c r="E10" s="138">
        <v>1070536</v>
      </c>
      <c r="F10" s="138">
        <v>1078745</v>
      </c>
      <c r="G10" s="138">
        <v>1134307</v>
      </c>
      <c r="H10" s="174">
        <f>(G10/C10)-100%</f>
        <v>0.20210576515472667</v>
      </c>
      <c r="I10" s="174">
        <f>(G10/D10)-100%</f>
        <v>0.10974284218816499</v>
      </c>
      <c r="J10" s="174">
        <f>(G10/E10)-100%</f>
        <v>5.9569225135819748E-2</v>
      </c>
      <c r="K10" s="174">
        <f>(G10/F10)-100%</f>
        <v>5.1506148348312131E-2</v>
      </c>
    </row>
    <row r="11" spans="2:18" ht="15">
      <c r="B11" s="167" t="s">
        <v>229</v>
      </c>
      <c r="C11" s="168">
        <v>918797</v>
      </c>
      <c r="D11" s="168">
        <v>986078</v>
      </c>
      <c r="E11" s="168">
        <v>1014572</v>
      </c>
      <c r="F11" s="173">
        <v>1025828</v>
      </c>
      <c r="G11" s="138">
        <v>1067830</v>
      </c>
      <c r="H11" s="174">
        <f>(G11/C11)-100%</f>
        <v>0.16220449130765546</v>
      </c>
      <c r="I11" s="174">
        <f>(G11/D11)-100%</f>
        <v>8.290622040041451E-2</v>
      </c>
      <c r="J11" s="174">
        <f>(G11/E11)-100%</f>
        <v>5.2493070969827693E-2</v>
      </c>
      <c r="K11" s="174">
        <f>(G11/F11)-100%</f>
        <v>4.0944485820235021E-2</v>
      </c>
    </row>
    <row r="12" spans="2:18" ht="15">
      <c r="B12" s="167" t="s">
        <v>230</v>
      </c>
      <c r="C12" s="168">
        <v>996709</v>
      </c>
      <c r="D12" s="168">
        <v>1024269</v>
      </c>
      <c r="E12" s="168">
        <v>1108163</v>
      </c>
      <c r="F12" s="173">
        <v>1080012</v>
      </c>
      <c r="G12" s="138">
        <v>1115291</v>
      </c>
      <c r="H12" s="174">
        <f>(G12/C12)-100%</f>
        <v>0.11897354192648013</v>
      </c>
      <c r="I12" s="174">
        <f>(G12/D12)-100%</f>
        <v>8.8865327370056146E-2</v>
      </c>
      <c r="J12" s="174">
        <f>(G12/E12)-100%</f>
        <v>6.4322667333234218E-3</v>
      </c>
      <c r="K12" s="174">
        <f>(G12/F12)-100%</f>
        <v>3.266537779209866E-2</v>
      </c>
    </row>
    <row r="13" spans="2:18" ht="15">
      <c r="B13" s="167" t="s">
        <v>231</v>
      </c>
      <c r="C13" s="168">
        <v>924224</v>
      </c>
      <c r="D13" s="168">
        <v>1001231</v>
      </c>
      <c r="E13" s="168">
        <v>1042957</v>
      </c>
      <c r="F13" s="173">
        <v>1047638</v>
      </c>
      <c r="G13" s="138">
        <v>1116982</v>
      </c>
      <c r="H13" s="174">
        <f>(G13/C13)-100%</f>
        <v>0.20856199362924999</v>
      </c>
      <c r="I13" s="174">
        <f>(G13/D13)-100%</f>
        <v>0.11560868570789351</v>
      </c>
      <c r="J13" s="174">
        <f>(G13/E13)-100%</f>
        <v>7.0976080509551176E-2</v>
      </c>
      <c r="K13" s="174">
        <f>(G13/F13)-100%</f>
        <v>6.6190802548208527E-2</v>
      </c>
    </row>
    <row r="14" spans="2:18" ht="15">
      <c r="B14" s="167" t="s">
        <v>232</v>
      </c>
      <c r="C14" s="168">
        <v>808932</v>
      </c>
      <c r="D14" s="168">
        <v>863027</v>
      </c>
      <c r="E14" s="168">
        <v>970720</v>
      </c>
      <c r="F14" s="173">
        <v>1036819</v>
      </c>
      <c r="G14" s="138">
        <v>1116279</v>
      </c>
      <c r="H14" s="174">
        <f>(G14/C14)-100%</f>
        <v>0.37994170090934709</v>
      </c>
      <c r="I14" s="174">
        <f>(G14/D14)-100%</f>
        <v>0.29344620736083571</v>
      </c>
      <c r="J14" s="174">
        <f>(G14/E14)-100%</f>
        <v>0.14994952200428546</v>
      </c>
      <c r="K14" s="174">
        <f>(G14/F14)-100%</f>
        <v>7.6638256050477471E-2</v>
      </c>
    </row>
    <row r="15" spans="2:18" ht="15">
      <c r="B15" s="167" t="s">
        <v>234</v>
      </c>
      <c r="C15" s="168"/>
      <c r="D15" s="168"/>
      <c r="E15" s="168"/>
      <c r="F15" s="173"/>
      <c r="G15" s="138"/>
      <c r="H15" s="228"/>
      <c r="I15" s="174"/>
      <c r="J15" s="169"/>
      <c r="K15" s="169"/>
    </row>
    <row r="16" spans="2:18" ht="15">
      <c r="B16" s="167" t="s">
        <v>233</v>
      </c>
      <c r="C16" s="168"/>
      <c r="D16" s="168"/>
      <c r="E16" s="168"/>
      <c r="F16" s="173"/>
      <c r="G16" s="138"/>
      <c r="H16" s="228"/>
      <c r="I16" s="174"/>
      <c r="J16" s="169"/>
      <c r="K16" s="169"/>
    </row>
    <row r="17" spans="2:39" ht="15">
      <c r="B17" s="167" t="s">
        <v>235</v>
      </c>
      <c r="C17" s="168"/>
      <c r="D17" s="168"/>
      <c r="E17" s="168"/>
      <c r="F17" s="173"/>
      <c r="G17" s="138"/>
      <c r="H17" s="228"/>
      <c r="I17" s="174"/>
      <c r="J17" s="169"/>
      <c r="K17" s="169"/>
    </row>
    <row r="18" spans="2:39" ht="15">
      <c r="B18" s="167" t="s">
        <v>236</v>
      </c>
      <c r="C18" s="170"/>
      <c r="D18" s="171"/>
      <c r="E18" s="170"/>
      <c r="F18" s="170"/>
      <c r="G18" s="138"/>
      <c r="H18" s="175"/>
      <c r="I18" s="170"/>
      <c r="J18" s="172"/>
      <c r="K18" s="172"/>
    </row>
    <row r="19" spans="2:39" ht="15">
      <c r="B19" s="167" t="s">
        <v>237</v>
      </c>
      <c r="C19" s="170"/>
      <c r="D19" s="171"/>
      <c r="E19" s="170"/>
      <c r="F19" s="170"/>
      <c r="G19" s="138"/>
      <c r="H19" s="170"/>
      <c r="I19" s="170"/>
      <c r="J19" s="172"/>
      <c r="K19" s="172"/>
    </row>
    <row r="20" spans="2:39" ht="15">
      <c r="B20" s="167" t="s">
        <v>238</v>
      </c>
      <c r="C20" s="170"/>
      <c r="D20" s="171"/>
      <c r="E20" s="170"/>
      <c r="F20" s="170"/>
      <c r="G20" s="138"/>
      <c r="H20" s="170"/>
      <c r="I20" s="170"/>
      <c r="J20" s="172"/>
      <c r="K20" s="172"/>
    </row>
    <row r="21" spans="2:39" ht="15">
      <c r="B21" s="167" t="s">
        <v>239</v>
      </c>
      <c r="C21" s="170"/>
      <c r="D21" s="171"/>
      <c r="E21" s="170"/>
      <c r="F21" s="170"/>
      <c r="G21" s="138"/>
      <c r="H21" s="170"/>
      <c r="I21" s="170"/>
      <c r="J21" s="172"/>
      <c r="K21" s="172"/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56" t="s">
        <v>61</v>
      </c>
      <c r="C23" s="461" t="s">
        <v>334</v>
      </c>
      <c r="D23" s="462"/>
      <c r="E23" s="462"/>
      <c r="F23" s="462"/>
      <c r="G23" s="462"/>
      <c r="H23" s="457" t="s">
        <v>164</v>
      </c>
      <c r="I23" s="458"/>
      <c r="J23" s="458"/>
      <c r="K23" s="459"/>
      <c r="AK23" s="18"/>
    </row>
    <row r="24" spans="2:39" ht="18" customHeight="1">
      <c r="B24" s="456"/>
      <c r="C24" s="417">
        <v>2011</v>
      </c>
      <c r="D24" s="319">
        <v>2012</v>
      </c>
      <c r="E24" s="417">
        <v>2013</v>
      </c>
      <c r="F24" s="319">
        <v>2014</v>
      </c>
      <c r="G24" s="417">
        <v>2015</v>
      </c>
      <c r="H24" s="433" t="s">
        <v>372</v>
      </c>
      <c r="I24" s="433" t="s">
        <v>373</v>
      </c>
      <c r="J24" s="433" t="s">
        <v>374</v>
      </c>
      <c r="K24" s="433" t="s">
        <v>375</v>
      </c>
      <c r="AM24" s="18"/>
    </row>
    <row r="25" spans="2:39" ht="15">
      <c r="B25" s="167" t="s">
        <v>126</v>
      </c>
      <c r="C25" s="168">
        <f>SUM(C10:C11)</f>
        <v>1862397</v>
      </c>
      <c r="D25" s="168">
        <f t="shared" ref="D25:F25" si="0">SUM(D10:D11)</f>
        <v>2008213</v>
      </c>
      <c r="E25" s="168">
        <f t="shared" si="0"/>
        <v>2085108</v>
      </c>
      <c r="F25" s="168">
        <f t="shared" si="0"/>
        <v>2104573</v>
      </c>
      <c r="G25" s="168">
        <f>SUM(G10:G11)</f>
        <v>2202137</v>
      </c>
      <c r="H25" s="174">
        <f>(G25/C25)-100%</f>
        <v>0.18242082649402902</v>
      </c>
      <c r="I25" s="174">
        <f>(G25/D25)-100%</f>
        <v>9.656545396329963E-2</v>
      </c>
      <c r="J25" s="169">
        <f>(G25/E25)-100%</f>
        <v>5.6126109534853752E-2</v>
      </c>
      <c r="K25" s="169">
        <f>(G25/F25)-100%</f>
        <v>4.6358097343261573E-2</v>
      </c>
    </row>
    <row r="26" spans="2:39" ht="15">
      <c r="B26" s="167" t="s">
        <v>127</v>
      </c>
      <c r="C26" s="168">
        <f>SUM(C10:C12)</f>
        <v>2859106</v>
      </c>
      <c r="D26" s="168">
        <f t="shared" ref="D26:G26" si="1">SUM(D10:D12)</f>
        <v>3032482</v>
      </c>
      <c r="E26" s="168">
        <f t="shared" si="1"/>
        <v>3193271</v>
      </c>
      <c r="F26" s="168">
        <f t="shared" si="1"/>
        <v>3184585</v>
      </c>
      <c r="G26" s="168">
        <f t="shared" si="1"/>
        <v>3317428</v>
      </c>
      <c r="H26" s="174">
        <f>(G26/C26)-100%</f>
        <v>0.16030255611369437</v>
      </c>
      <c r="I26" s="174">
        <f>(G26/D26)-100%</f>
        <v>9.3964613804797592E-2</v>
      </c>
      <c r="J26" s="169">
        <f>(G26/E26)-100%</f>
        <v>3.8880821577623736E-2</v>
      </c>
      <c r="K26" s="169">
        <f>(G26/F26)-100%</f>
        <v>4.1714383506799235E-2</v>
      </c>
    </row>
    <row r="27" spans="2:39" ht="15">
      <c r="B27" s="167" t="s">
        <v>128</v>
      </c>
      <c r="C27" s="168">
        <f>SUM(C10:C13)</f>
        <v>3783330</v>
      </c>
      <c r="D27" s="168">
        <f t="shared" ref="D27:F27" si="2">SUM(D10:D13)</f>
        <v>4033713</v>
      </c>
      <c r="E27" s="168">
        <f t="shared" si="2"/>
        <v>4236228</v>
      </c>
      <c r="F27" s="168">
        <f t="shared" si="2"/>
        <v>4232223</v>
      </c>
      <c r="G27" s="168">
        <f>SUM(G10:G13)</f>
        <v>4434410</v>
      </c>
      <c r="H27" s="174">
        <f>(G27/C27)-100%</f>
        <v>0.17209178157866223</v>
      </c>
      <c r="I27" s="174">
        <f>(G27/D27)-100%</f>
        <v>9.9337012821685722E-2</v>
      </c>
      <c r="J27" s="169">
        <f>(G27/E27)-100%</f>
        <v>4.6782656646431775E-2</v>
      </c>
      <c r="K27" s="169">
        <f>(G27/F27)-100%</f>
        <v>4.7773238792001349E-2</v>
      </c>
    </row>
    <row r="28" spans="2:39" ht="15">
      <c r="B28" s="167" t="s">
        <v>129</v>
      </c>
      <c r="C28" s="168">
        <v>4592262</v>
      </c>
      <c r="D28" s="168">
        <v>4896740</v>
      </c>
      <c r="E28" s="168">
        <v>5206948</v>
      </c>
      <c r="F28" s="173">
        <v>5269042</v>
      </c>
      <c r="G28" s="168">
        <f>SUM(G10:G14)</f>
        <v>5550689</v>
      </c>
      <c r="H28" s="174">
        <f>(G28/C28)-100%</f>
        <v>0.20870477337747717</v>
      </c>
      <c r="I28" s="174">
        <f>(G28/D28)-100%</f>
        <v>0.13354782978062962</v>
      </c>
      <c r="J28" s="169">
        <f>(G28/E28)-100%</f>
        <v>6.6015831154833782E-2</v>
      </c>
      <c r="K28" s="169">
        <f>(G28/F28)-100%</f>
        <v>5.3453170424528684E-2</v>
      </c>
    </row>
    <row r="29" spans="2:39" ht="15">
      <c r="B29" s="167" t="s">
        <v>130</v>
      </c>
      <c r="C29" s="168"/>
      <c r="D29" s="168"/>
      <c r="E29" s="168"/>
      <c r="F29" s="173"/>
      <c r="G29" s="140"/>
      <c r="H29" s="228"/>
      <c r="I29" s="174"/>
      <c r="J29" s="169"/>
      <c r="K29" s="169"/>
    </row>
    <row r="30" spans="2:39" ht="15">
      <c r="B30" s="167" t="s">
        <v>131</v>
      </c>
      <c r="C30" s="168"/>
      <c r="D30" s="168"/>
      <c r="E30" s="168"/>
      <c r="F30" s="173"/>
      <c r="G30" s="140"/>
      <c r="H30" s="228"/>
      <c r="I30" s="174"/>
      <c r="J30" s="169"/>
      <c r="K30" s="169"/>
    </row>
    <row r="31" spans="2:39" ht="15">
      <c r="B31" s="167" t="s">
        <v>132</v>
      </c>
      <c r="C31" s="168"/>
      <c r="D31" s="168"/>
      <c r="E31" s="168"/>
      <c r="F31" s="173"/>
      <c r="G31" s="140"/>
      <c r="H31" s="228"/>
      <c r="I31" s="174"/>
      <c r="J31" s="169"/>
      <c r="K31" s="169"/>
    </row>
    <row r="32" spans="2:39" ht="15">
      <c r="B32" s="167" t="s">
        <v>133</v>
      </c>
      <c r="C32" s="168"/>
      <c r="D32" s="168"/>
      <c r="E32" s="168"/>
      <c r="F32" s="173"/>
      <c r="G32" s="140"/>
      <c r="H32" s="228"/>
      <c r="I32" s="174"/>
      <c r="J32" s="169"/>
      <c r="K32" s="169"/>
    </row>
    <row r="33" spans="2:11" ht="15">
      <c r="B33" s="167" t="s">
        <v>134</v>
      </c>
      <c r="C33" s="170"/>
      <c r="D33" s="171"/>
      <c r="E33" s="170"/>
      <c r="F33" s="170"/>
      <c r="G33" s="175"/>
      <c r="H33" s="175"/>
      <c r="I33" s="170"/>
      <c r="J33" s="172"/>
      <c r="K33" s="172"/>
    </row>
    <row r="34" spans="2:11" ht="15">
      <c r="B34" s="167" t="s">
        <v>135</v>
      </c>
      <c r="C34" s="170"/>
      <c r="D34" s="171"/>
      <c r="E34" s="170"/>
      <c r="F34" s="170"/>
      <c r="G34" s="170"/>
      <c r="H34" s="170"/>
      <c r="I34" s="170"/>
      <c r="J34" s="172"/>
      <c r="K34" s="172"/>
    </row>
    <row r="35" spans="2:11" ht="15">
      <c r="B35" s="167" t="s">
        <v>136</v>
      </c>
      <c r="C35" s="170"/>
      <c r="D35" s="171"/>
      <c r="E35" s="170"/>
      <c r="F35" s="170"/>
      <c r="G35" s="170"/>
      <c r="H35" s="170"/>
      <c r="I35" s="170"/>
      <c r="J35" s="172"/>
      <c r="K35" s="172"/>
    </row>
  </sheetData>
  <mergeCells count="7">
    <mergeCell ref="B8:B9"/>
    <mergeCell ref="C8:G8"/>
    <mergeCell ref="F5:G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3" orientation="landscape" r:id="rId1"/>
  <headerFooter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40"/>
  <sheetViews>
    <sheetView workbookViewId="0">
      <selection activeCell="C10" sqref="C10:C11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6" spans="2:12" ht="18.75">
      <c r="F6" s="30" t="s">
        <v>378</v>
      </c>
      <c r="G6" s="30"/>
      <c r="H6" s="30"/>
      <c r="I6" s="30"/>
      <c r="J6" s="30"/>
      <c r="K6" s="30"/>
      <c r="L6" s="30"/>
    </row>
    <row r="10" spans="2:12" ht="12.75" customHeight="1">
      <c r="B10" s="466" t="s">
        <v>61</v>
      </c>
      <c r="C10" s="468" t="s">
        <v>303</v>
      </c>
      <c r="D10" s="465" t="s">
        <v>58</v>
      </c>
      <c r="E10" s="465"/>
      <c r="F10" s="470" t="s">
        <v>305</v>
      </c>
      <c r="G10" s="465" t="s">
        <v>62</v>
      </c>
      <c r="H10" s="465"/>
      <c r="I10" s="465"/>
      <c r="J10" s="465"/>
      <c r="K10" s="465"/>
      <c r="L10" s="468" t="s">
        <v>304</v>
      </c>
    </row>
    <row r="11" spans="2:12">
      <c r="B11" s="467"/>
      <c r="C11" s="469"/>
      <c r="D11" s="320" t="s">
        <v>59</v>
      </c>
      <c r="E11" s="320" t="s">
        <v>60</v>
      </c>
      <c r="F11" s="471"/>
      <c r="G11" s="321" t="s">
        <v>63</v>
      </c>
      <c r="H11" s="321" t="s">
        <v>33</v>
      </c>
      <c r="I11" s="321" t="s">
        <v>64</v>
      </c>
      <c r="J11" s="321" t="s">
        <v>33</v>
      </c>
      <c r="K11" s="321" t="s">
        <v>6</v>
      </c>
      <c r="L11" s="469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152" t="s">
        <v>66</v>
      </c>
      <c r="C13" s="243">
        <v>42020</v>
      </c>
      <c r="D13" s="243">
        <v>1294534</v>
      </c>
      <c r="E13" s="243">
        <v>1134307</v>
      </c>
      <c r="F13" s="229">
        <f>E13/D13</f>
        <v>0.87622804808525689</v>
      </c>
      <c r="G13" s="243">
        <v>45956</v>
      </c>
      <c r="H13" s="244">
        <f>G13/K13*100%</f>
        <v>0.12326062933836861</v>
      </c>
      <c r="I13" s="242">
        <v>326880</v>
      </c>
      <c r="J13" s="244">
        <f>I13/K13*100%</f>
        <v>0.87673937066163143</v>
      </c>
      <c r="K13" s="305">
        <f>SUM(I13,G13,)</f>
        <v>372836</v>
      </c>
      <c r="L13" s="245">
        <v>6.42</v>
      </c>
    </row>
    <row r="14" spans="2:12" ht="15">
      <c r="B14" s="152" t="s">
        <v>67</v>
      </c>
      <c r="C14" s="243">
        <v>42115</v>
      </c>
      <c r="D14" s="243">
        <v>1173096</v>
      </c>
      <c r="E14" s="243">
        <v>1067830</v>
      </c>
      <c r="F14" s="229">
        <f>E14/D14</f>
        <v>0.91026650845284618</v>
      </c>
      <c r="G14" s="243">
        <v>35202</v>
      </c>
      <c r="H14" s="244">
        <f>G14/K14*100%</f>
        <v>9.8361755098733392E-2</v>
      </c>
      <c r="I14" s="243">
        <v>322681</v>
      </c>
      <c r="J14" s="244">
        <f>I14/K14*100%</f>
        <v>0.90163824490126665</v>
      </c>
      <c r="K14" s="305">
        <f>SUM(I14,G14,)</f>
        <v>357883</v>
      </c>
      <c r="L14" s="245">
        <v>6.33</v>
      </c>
    </row>
    <row r="15" spans="2:12" ht="15">
      <c r="B15" s="152" t="s">
        <v>68</v>
      </c>
      <c r="C15" s="243">
        <v>42154</v>
      </c>
      <c r="D15" s="243">
        <v>1299200</v>
      </c>
      <c r="E15" s="243">
        <v>1115291</v>
      </c>
      <c r="F15" s="229">
        <f>E15/D15</f>
        <v>0.85844442733990145</v>
      </c>
      <c r="G15" s="243">
        <v>47349</v>
      </c>
      <c r="H15" s="244">
        <f>G15/K15*100%</f>
        <v>0.11840002800651152</v>
      </c>
      <c r="I15" s="243">
        <v>352558</v>
      </c>
      <c r="J15" s="244">
        <f>I15/K15*100%</f>
        <v>0.8815999719934885</v>
      </c>
      <c r="K15" s="305">
        <f>SUM(I15,G15,)</f>
        <v>399907</v>
      </c>
      <c r="L15" s="245">
        <v>6.08</v>
      </c>
    </row>
    <row r="16" spans="2:12" ht="15">
      <c r="B16" s="152" t="s">
        <v>69</v>
      </c>
      <c r="C16" s="243">
        <v>42212</v>
      </c>
      <c r="D16" s="243">
        <v>1257670</v>
      </c>
      <c r="E16" s="243">
        <v>1116982</v>
      </c>
      <c r="F16" s="229">
        <f>E16/D16</f>
        <v>0.88813599751922201</v>
      </c>
      <c r="G16" s="243">
        <v>59055</v>
      </c>
      <c r="H16" s="244">
        <f>G16/K16*100%</f>
        <v>0.14863895495903651</v>
      </c>
      <c r="I16" s="243">
        <v>338250</v>
      </c>
      <c r="J16" s="244">
        <f>I16/K16*100%</f>
        <v>0.85136104504096344</v>
      </c>
      <c r="K16" s="305">
        <f>SUM(I16,G16,)</f>
        <v>397305</v>
      </c>
      <c r="L16" s="245">
        <v>6.18</v>
      </c>
    </row>
    <row r="17" spans="2:12" ht="15">
      <c r="B17" s="152" t="s">
        <v>70</v>
      </c>
      <c r="C17" s="243">
        <v>42232</v>
      </c>
      <c r="D17" s="243">
        <v>1300527</v>
      </c>
      <c r="E17" s="243">
        <v>1116279</v>
      </c>
      <c r="F17" s="229">
        <f>E17/D17</f>
        <v>0.85832820079859928</v>
      </c>
      <c r="G17" s="243">
        <v>96401</v>
      </c>
      <c r="H17" s="244">
        <f>G17/K17*100%</f>
        <v>0.2181368500369969</v>
      </c>
      <c r="I17" s="243">
        <v>345528</v>
      </c>
      <c r="J17" s="244">
        <f>I17/K17*100%</f>
        <v>0.7818631499630031</v>
      </c>
      <c r="K17" s="305">
        <f>SUM(I17,G17,)</f>
        <v>441929</v>
      </c>
      <c r="L17" s="245">
        <v>5.5</v>
      </c>
    </row>
    <row r="18" spans="2:12" ht="15">
      <c r="B18" s="152" t="s">
        <v>71</v>
      </c>
      <c r="C18" s="243"/>
      <c r="D18" s="243"/>
      <c r="E18" s="243"/>
      <c r="F18" s="244"/>
      <c r="G18" s="243"/>
      <c r="H18" s="244"/>
      <c r="I18" s="243"/>
      <c r="J18" s="244"/>
      <c r="K18" s="243"/>
      <c r="L18" s="245"/>
    </row>
    <row r="19" spans="2:12" ht="15">
      <c r="B19" s="152" t="s">
        <v>72</v>
      </c>
      <c r="C19" s="243"/>
      <c r="D19" s="243"/>
      <c r="E19" s="243"/>
      <c r="F19" s="244"/>
      <c r="G19" s="243"/>
      <c r="H19" s="244"/>
      <c r="I19" s="243"/>
      <c r="J19" s="244"/>
      <c r="K19" s="243"/>
      <c r="L19" s="245"/>
    </row>
    <row r="20" spans="2:12" ht="15">
      <c r="B20" s="152" t="s">
        <v>52</v>
      </c>
      <c r="C20" s="243"/>
      <c r="D20" s="243"/>
      <c r="E20" s="243"/>
      <c r="F20" s="244"/>
      <c r="G20" s="243"/>
      <c r="H20" s="244"/>
      <c r="I20" s="243"/>
      <c r="J20" s="244"/>
      <c r="K20" s="243"/>
      <c r="L20" s="245"/>
    </row>
    <row r="21" spans="2:12" ht="15">
      <c r="B21" s="152" t="s">
        <v>53</v>
      </c>
      <c r="C21" s="243"/>
      <c r="D21" s="243"/>
      <c r="E21" s="243"/>
      <c r="F21" s="244"/>
      <c r="G21" s="243"/>
      <c r="H21" s="244"/>
      <c r="I21" s="243"/>
      <c r="J21" s="244"/>
      <c r="K21" s="243"/>
      <c r="L21" s="245"/>
    </row>
    <row r="22" spans="2:12" ht="15">
      <c r="B22" s="152" t="s">
        <v>44</v>
      </c>
      <c r="C22" s="243"/>
      <c r="D22" s="243"/>
      <c r="E22" s="243"/>
      <c r="F22" s="244"/>
      <c r="G22" s="243"/>
      <c r="H22" s="244"/>
      <c r="I22" s="243"/>
      <c r="J22" s="244"/>
      <c r="K22" s="243"/>
      <c r="L22" s="245"/>
    </row>
    <row r="23" spans="2:12" ht="15">
      <c r="B23" s="152" t="s">
        <v>45</v>
      </c>
      <c r="C23" s="243"/>
      <c r="D23" s="243"/>
      <c r="E23" s="243"/>
      <c r="F23" s="244"/>
      <c r="G23" s="243"/>
      <c r="H23" s="244"/>
      <c r="I23" s="243"/>
      <c r="J23" s="244"/>
      <c r="K23" s="243"/>
      <c r="L23" s="245"/>
    </row>
    <row r="24" spans="2:12" ht="15">
      <c r="B24" s="152" t="s">
        <v>51</v>
      </c>
      <c r="C24" s="146"/>
      <c r="D24" s="243"/>
      <c r="E24" s="243"/>
      <c r="F24" s="244"/>
      <c r="G24" s="243"/>
      <c r="H24" s="244"/>
      <c r="I24" s="243"/>
      <c r="J24" s="244"/>
      <c r="K24" s="243"/>
      <c r="L24" s="245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B27" s="463" t="s">
        <v>125</v>
      </c>
      <c r="C27" s="464"/>
      <c r="D27" s="464"/>
      <c r="E27" s="464"/>
      <c r="F27" s="464"/>
      <c r="G27" s="464"/>
      <c r="H27" s="464"/>
      <c r="I27" s="464"/>
      <c r="J27" s="464"/>
      <c r="K27" s="464"/>
      <c r="L27" s="464"/>
    </row>
    <row r="28" spans="2:12">
      <c r="B28" s="35"/>
      <c r="C28" s="9"/>
      <c r="D28" s="9"/>
      <c r="E28" s="9"/>
      <c r="F28" s="31"/>
      <c r="G28" s="31"/>
      <c r="H28" s="31"/>
      <c r="I28" s="31"/>
      <c r="J28" s="31"/>
      <c r="K28" s="31"/>
      <c r="L28" s="9"/>
    </row>
    <row r="29" spans="2:12" ht="15">
      <c r="B29" s="152" t="s">
        <v>126</v>
      </c>
      <c r="C29" s="243">
        <f>SUM(C14)</f>
        <v>42115</v>
      </c>
      <c r="D29" s="243">
        <f>SUM(D13:D14)</f>
        <v>2467630</v>
      </c>
      <c r="E29" s="243">
        <f>SUM(E13:E14)</f>
        <v>2202137</v>
      </c>
      <c r="F29" s="229">
        <f>E29/D29</f>
        <v>0.89240972106839356</v>
      </c>
      <c r="G29" s="243">
        <f>SUM(G13:G14)</f>
        <v>81158</v>
      </c>
      <c r="H29" s="244">
        <f>G29/K29*100%</f>
        <v>0.11106595011214981</v>
      </c>
      <c r="I29" s="243">
        <f>SUM(I13:I14)</f>
        <v>649561</v>
      </c>
      <c r="J29" s="244">
        <f>I29/K29*100%</f>
        <v>0.88893404988785019</v>
      </c>
      <c r="K29" s="305">
        <f>SUM(I29,G29,)</f>
        <v>730719</v>
      </c>
      <c r="L29" s="306">
        <f>AVERAGE(L13:L14)</f>
        <v>6.375</v>
      </c>
    </row>
    <row r="30" spans="2:12" ht="15">
      <c r="B30" s="152" t="s">
        <v>127</v>
      </c>
      <c r="C30" s="243">
        <v>42154</v>
      </c>
      <c r="D30" s="243">
        <f>SUM(D13:D15)</f>
        <v>3766830</v>
      </c>
      <c r="E30" s="243">
        <f>SUM(E13:E15)</f>
        <v>3317428</v>
      </c>
      <c r="F30" s="229">
        <f>E30/D30</f>
        <v>0.88069490791992211</v>
      </c>
      <c r="G30" s="243">
        <f>SUM(G13:G15)</f>
        <v>128507</v>
      </c>
      <c r="H30" s="244">
        <f>G30/K30*100%</f>
        <v>0.11366004319730839</v>
      </c>
      <c r="I30" s="243">
        <f>SUM(I13:I15)</f>
        <v>1002119</v>
      </c>
      <c r="J30" s="244">
        <f>I30/K30*100%</f>
        <v>0.88633995680269162</v>
      </c>
      <c r="K30" s="305">
        <f>SUM(I30,G30,)</f>
        <v>1130626</v>
      </c>
      <c r="L30" s="306">
        <f>AVERAGE(L13:L15)</f>
        <v>6.2766666666666664</v>
      </c>
    </row>
    <row r="31" spans="2:12" ht="15">
      <c r="B31" s="152" t="s">
        <v>128</v>
      </c>
      <c r="C31" s="243">
        <v>42155</v>
      </c>
      <c r="D31" s="243">
        <f>SUM(D13:D16)</f>
        <v>5024500</v>
      </c>
      <c r="E31" s="243">
        <f>SUM(E13:E16)</f>
        <v>4434410</v>
      </c>
      <c r="F31" s="229">
        <f>E31/D31</f>
        <v>0.88255746840481641</v>
      </c>
      <c r="G31" s="243">
        <f>SUM(G13:G16)</f>
        <v>187562</v>
      </c>
      <c r="H31" s="244">
        <f>G31/K31*100%</f>
        <v>0.122755543280423</v>
      </c>
      <c r="I31" s="243">
        <f>SUM(I13:I16)</f>
        <v>1340369</v>
      </c>
      <c r="J31" s="244">
        <f>I31/K31*100%</f>
        <v>0.87724445671957696</v>
      </c>
      <c r="K31" s="305">
        <f>SUM(I31,G31,)</f>
        <v>1527931</v>
      </c>
      <c r="L31" s="306">
        <f>AVERAGE(L13:L16)</f>
        <v>6.2524999999999995</v>
      </c>
    </row>
    <row r="32" spans="2:12" ht="15">
      <c r="B32" s="152" t="s">
        <v>129</v>
      </c>
      <c r="C32" s="243">
        <v>42232</v>
      </c>
      <c r="D32" s="243">
        <f>SUM(D13:D17)</f>
        <v>6325027</v>
      </c>
      <c r="E32" s="243">
        <f>SUM(E13:E17)</f>
        <v>5550689</v>
      </c>
      <c r="F32" s="229">
        <f>E32/D32</f>
        <v>0.87757554236527369</v>
      </c>
      <c r="G32" s="243">
        <f>SUM(G13:G17)</f>
        <v>283963</v>
      </c>
      <c r="H32" s="244">
        <f>G32/K32*100%</f>
        <v>0.14415389926187647</v>
      </c>
      <c r="I32" s="243">
        <f>SUM(I13:I17)</f>
        <v>1685897</v>
      </c>
      <c r="J32" s="244">
        <f>I32/K32*100%</f>
        <v>0.85584610073812351</v>
      </c>
      <c r="K32" s="305">
        <f>SUM(I32,G32,)</f>
        <v>1969860</v>
      </c>
      <c r="L32" s="306">
        <f>AVERAGE(L13:L17)</f>
        <v>6.1019999999999994</v>
      </c>
    </row>
    <row r="33" spans="2:12" ht="15">
      <c r="B33" s="152" t="s">
        <v>130</v>
      </c>
      <c r="C33" s="243"/>
      <c r="D33" s="243"/>
      <c r="E33" s="243"/>
      <c r="F33" s="244"/>
      <c r="G33" s="243"/>
      <c r="H33" s="244"/>
      <c r="I33" s="243"/>
      <c r="J33" s="244"/>
      <c r="K33" s="243"/>
      <c r="L33" s="245"/>
    </row>
    <row r="34" spans="2:12" ht="15">
      <c r="B34" s="152" t="s">
        <v>131</v>
      </c>
      <c r="C34" s="243"/>
      <c r="D34" s="243"/>
      <c r="E34" s="243"/>
      <c r="F34" s="244"/>
      <c r="G34" s="243"/>
      <c r="H34" s="244"/>
      <c r="I34" s="243"/>
      <c r="J34" s="244"/>
      <c r="K34" s="243"/>
      <c r="L34" s="245"/>
    </row>
    <row r="35" spans="2:12" ht="15">
      <c r="B35" s="152" t="s">
        <v>132</v>
      </c>
      <c r="C35" s="243"/>
      <c r="D35" s="243"/>
      <c r="E35" s="243"/>
      <c r="F35" s="244"/>
      <c r="G35" s="243"/>
      <c r="H35" s="244"/>
      <c r="I35" s="243"/>
      <c r="J35" s="244"/>
      <c r="K35" s="243"/>
      <c r="L35" s="245"/>
    </row>
    <row r="36" spans="2:12" ht="15">
      <c r="B36" s="152" t="s">
        <v>133</v>
      </c>
      <c r="C36" s="243"/>
      <c r="D36" s="243"/>
      <c r="E36" s="243"/>
      <c r="F36" s="244"/>
      <c r="G36" s="243"/>
      <c r="H36" s="244"/>
      <c r="I36" s="243"/>
      <c r="J36" s="244"/>
      <c r="K36" s="243"/>
      <c r="L36" s="245"/>
    </row>
    <row r="37" spans="2:12" ht="15">
      <c r="B37" s="152" t="s">
        <v>134</v>
      </c>
      <c r="C37" s="243"/>
      <c r="D37" s="243"/>
      <c r="E37" s="243"/>
      <c r="F37" s="244"/>
      <c r="G37" s="243"/>
      <c r="H37" s="244"/>
      <c r="I37" s="243"/>
      <c r="J37" s="244"/>
      <c r="K37" s="243"/>
      <c r="L37" s="245"/>
    </row>
    <row r="38" spans="2:12" ht="15">
      <c r="B38" s="152" t="s">
        <v>135</v>
      </c>
      <c r="C38" s="243"/>
      <c r="D38" s="243"/>
      <c r="E38" s="243"/>
      <c r="F38" s="244"/>
      <c r="G38" s="243"/>
      <c r="H38" s="244"/>
      <c r="I38" s="243"/>
      <c r="J38" s="244"/>
      <c r="K38" s="243"/>
      <c r="L38" s="245"/>
    </row>
    <row r="39" spans="2:12" ht="15">
      <c r="B39" s="152" t="s">
        <v>136</v>
      </c>
      <c r="C39" s="243"/>
      <c r="D39" s="243"/>
      <c r="E39" s="243"/>
      <c r="F39" s="244"/>
      <c r="G39" s="243"/>
      <c r="H39" s="244"/>
      <c r="I39" s="243"/>
      <c r="J39" s="244"/>
      <c r="K39" s="243"/>
      <c r="L39" s="245"/>
    </row>
    <row r="40" spans="2:12">
      <c r="L40" s="5"/>
    </row>
  </sheetData>
  <mergeCells count="7">
    <mergeCell ref="B27:L27"/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G73"/>
  <sheetViews>
    <sheetView zoomScaleNormal="100" workbookViewId="0">
      <selection activeCell="A9" sqref="A9"/>
    </sheetView>
  </sheetViews>
  <sheetFormatPr baseColWidth="10" defaultRowHeight="12.75"/>
  <cols>
    <col min="1" max="1" width="40.28515625" style="116" customWidth="1"/>
    <col min="2" max="2" width="8" bestFit="1" customWidth="1"/>
    <col min="3" max="4" width="9.28515625" bestFit="1" customWidth="1"/>
    <col min="5" max="5" width="7.5703125" bestFit="1" customWidth="1"/>
    <col min="6" max="7" width="10.140625" bestFit="1" customWidth="1"/>
    <col min="8" max="8" width="8" bestFit="1" customWidth="1"/>
    <col min="9" max="9" width="7.7109375" bestFit="1" customWidth="1"/>
    <col min="10" max="11" width="9.28515625" bestFit="1" customWidth="1"/>
    <col min="12" max="12" width="7.42578125" customWidth="1"/>
    <col min="13" max="13" width="10.140625" bestFit="1" customWidth="1"/>
    <col min="14" max="14" width="9.140625" customWidth="1"/>
    <col min="15" max="15" width="7.42578125" customWidth="1"/>
    <col min="16" max="16" width="7.85546875" customWidth="1"/>
    <col min="17" max="18" width="9.28515625" bestFit="1" customWidth="1"/>
    <col min="19" max="19" width="7.5703125" bestFit="1" customWidth="1"/>
    <col min="20" max="21" width="10.140625" bestFit="1" customWidth="1"/>
    <col min="22" max="22" width="8" bestFit="1" customWidth="1"/>
    <col min="23" max="23" width="7.7109375" bestFit="1" customWidth="1"/>
    <col min="24" max="24" width="9.28515625" bestFit="1" customWidth="1"/>
    <col min="25" max="25" width="6.7109375" bestFit="1" customWidth="1"/>
    <col min="26" max="26" width="7.5703125" bestFit="1" customWidth="1"/>
    <col min="27" max="27" width="10.140625" bestFit="1" customWidth="1"/>
    <col min="28" max="28" width="7.140625" bestFit="1" customWidth="1"/>
    <col min="29" max="29" width="8" bestFit="1" customWidth="1"/>
    <col min="30" max="30" width="10.42578125" customWidth="1"/>
  </cols>
  <sheetData>
    <row r="1" spans="1:33" ht="26.25">
      <c r="P1" s="130" t="s">
        <v>313</v>
      </c>
    </row>
    <row r="2" spans="1:33" s="117" customFormat="1" ht="26.25">
      <c r="F2" s="118"/>
      <c r="G2" s="118"/>
      <c r="H2" s="118"/>
      <c r="P2" s="131"/>
    </row>
    <row r="3" spans="1:33" s="119" customFormat="1" ht="26.25">
      <c r="F3" s="120"/>
      <c r="G3" s="120"/>
      <c r="H3" s="120"/>
      <c r="P3" s="130" t="s">
        <v>288</v>
      </c>
    </row>
    <row r="4" spans="1:33" s="117" customFormat="1" ht="26.25">
      <c r="F4" s="118"/>
      <c r="G4" s="118"/>
      <c r="H4" s="118"/>
      <c r="P4" s="132"/>
    </row>
    <row r="5" spans="1:33" s="119" customFormat="1" ht="23.25">
      <c r="E5" s="120"/>
      <c r="F5" s="120"/>
      <c r="G5" s="120"/>
      <c r="H5" s="120"/>
      <c r="I5" s="120"/>
      <c r="P5" s="131" t="s">
        <v>404</v>
      </c>
    </row>
    <row r="6" spans="1:33" s="119" customFormat="1" ht="16.5" customHeight="1">
      <c r="B6" s="472" t="s">
        <v>417</v>
      </c>
      <c r="C6" s="472"/>
      <c r="D6" s="472"/>
      <c r="E6" s="472"/>
      <c r="F6" s="472"/>
      <c r="G6" s="472"/>
      <c r="H6" s="437"/>
      <c r="I6" s="437"/>
      <c r="J6" s="437"/>
      <c r="K6" s="437"/>
      <c r="L6" s="437"/>
      <c r="M6" s="437"/>
      <c r="P6" s="126"/>
    </row>
    <row r="7" spans="1:33" ht="13.5" customHeight="1">
      <c r="B7" s="441" t="s">
        <v>418</v>
      </c>
      <c r="C7" s="441"/>
      <c r="D7" s="441"/>
      <c r="E7" s="441"/>
      <c r="F7" s="441"/>
      <c r="G7" s="442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11"/>
      <c r="W7" s="111"/>
      <c r="X7" s="111"/>
      <c r="Y7" s="111"/>
      <c r="AA7" s="122"/>
      <c r="AB7" s="122"/>
      <c r="AC7" s="122"/>
      <c r="AD7" s="122"/>
    </row>
    <row r="8" spans="1:33" s="134" customFormat="1" ht="16.5" thickBot="1">
      <c r="A8" s="133"/>
      <c r="B8" s="440" t="s">
        <v>289</v>
      </c>
      <c r="C8" s="440" t="s">
        <v>290</v>
      </c>
      <c r="D8" s="440" t="s">
        <v>291</v>
      </c>
      <c r="E8" s="440" t="s">
        <v>292</v>
      </c>
      <c r="F8" s="440" t="s">
        <v>293</v>
      </c>
      <c r="G8" s="68" t="s">
        <v>294</v>
      </c>
      <c r="H8" s="68" t="s">
        <v>295</v>
      </c>
      <c r="I8" s="68" t="s">
        <v>289</v>
      </c>
      <c r="J8" s="68" t="s">
        <v>290</v>
      </c>
      <c r="K8" s="68" t="s">
        <v>291</v>
      </c>
      <c r="L8" s="68" t="s">
        <v>292</v>
      </c>
      <c r="M8" s="68" t="s">
        <v>293</v>
      </c>
      <c r="N8" s="68" t="s">
        <v>294</v>
      </c>
      <c r="O8" s="68" t="s">
        <v>295</v>
      </c>
      <c r="P8" s="68" t="s">
        <v>289</v>
      </c>
      <c r="Q8" s="68" t="s">
        <v>290</v>
      </c>
      <c r="R8" s="68" t="s">
        <v>291</v>
      </c>
      <c r="S8" s="68" t="s">
        <v>292</v>
      </c>
      <c r="T8" s="68" t="s">
        <v>293</v>
      </c>
      <c r="U8" s="68" t="s">
        <v>294</v>
      </c>
      <c r="V8" s="68" t="s">
        <v>295</v>
      </c>
      <c r="W8" s="68" t="s">
        <v>289</v>
      </c>
      <c r="X8" s="68" t="s">
        <v>290</v>
      </c>
      <c r="Y8" s="68" t="s">
        <v>291</v>
      </c>
      <c r="Z8" s="68" t="s">
        <v>292</v>
      </c>
      <c r="AA8" s="68" t="s">
        <v>293</v>
      </c>
      <c r="AB8" s="68" t="s">
        <v>294</v>
      </c>
      <c r="AC8" s="68" t="s">
        <v>295</v>
      </c>
      <c r="AD8" s="68" t="s">
        <v>289</v>
      </c>
      <c r="AE8" s="68" t="s">
        <v>290</v>
      </c>
      <c r="AF8" s="68" t="s">
        <v>291</v>
      </c>
      <c r="AG8" s="232"/>
    </row>
    <row r="9" spans="1:33" s="135" customFormat="1" ht="17.25" thickTop="1" thickBot="1">
      <c r="A9" s="233" t="s">
        <v>296</v>
      </c>
      <c r="B9" s="438">
        <v>1</v>
      </c>
      <c r="C9" s="439">
        <v>2</v>
      </c>
      <c r="D9" s="439">
        <v>3</v>
      </c>
      <c r="E9" s="439">
        <v>4</v>
      </c>
      <c r="F9" s="438">
        <v>5</v>
      </c>
      <c r="G9" s="260">
        <v>6</v>
      </c>
      <c r="H9" s="260">
        <v>7</v>
      </c>
      <c r="I9" s="260">
        <v>8</v>
      </c>
      <c r="J9" s="260">
        <v>9</v>
      </c>
      <c r="K9" s="260">
        <v>10</v>
      </c>
      <c r="L9" s="260">
        <v>11</v>
      </c>
      <c r="M9" s="260">
        <v>12</v>
      </c>
      <c r="N9" s="260">
        <v>13</v>
      </c>
      <c r="O9" s="260">
        <v>14</v>
      </c>
      <c r="P9" s="260">
        <v>15</v>
      </c>
      <c r="Q9" s="260">
        <v>16</v>
      </c>
      <c r="R9" s="260">
        <v>17</v>
      </c>
      <c r="S9" s="260">
        <v>18</v>
      </c>
      <c r="T9" s="260">
        <v>19</v>
      </c>
      <c r="U9" s="260">
        <v>20</v>
      </c>
      <c r="V9" s="260">
        <v>21</v>
      </c>
      <c r="W9" s="260">
        <v>22</v>
      </c>
      <c r="X9" s="260">
        <v>23</v>
      </c>
      <c r="Y9" s="260">
        <v>24</v>
      </c>
      <c r="Z9" s="260">
        <v>25</v>
      </c>
      <c r="AA9" s="260">
        <v>26</v>
      </c>
      <c r="AB9" s="260">
        <v>27</v>
      </c>
      <c r="AC9" s="260">
        <v>28</v>
      </c>
      <c r="AD9" s="260">
        <v>29</v>
      </c>
      <c r="AE9" s="260">
        <v>30</v>
      </c>
      <c r="AF9" s="260">
        <v>31</v>
      </c>
      <c r="AG9" s="423" t="s">
        <v>65</v>
      </c>
    </row>
    <row r="10" spans="1:33" s="134" customFormat="1" ht="16.5" thickTop="1">
      <c r="A10" s="261" t="s">
        <v>297</v>
      </c>
      <c r="B10" s="322">
        <v>0.85140000000000005</v>
      </c>
      <c r="C10" s="323">
        <v>0.94830000000000003</v>
      </c>
      <c r="D10" s="322">
        <v>0.96440000000000003</v>
      </c>
      <c r="E10" s="323">
        <v>0.88090000000000002</v>
      </c>
      <c r="F10" s="322">
        <v>0.85570000000000002</v>
      </c>
      <c r="G10" s="323">
        <v>0.85450000000000004</v>
      </c>
      <c r="H10" s="322">
        <v>0.88429999999999997</v>
      </c>
      <c r="I10" s="323">
        <v>0.9012</v>
      </c>
      <c r="J10" s="322">
        <v>0.88660000000000005</v>
      </c>
      <c r="K10" s="323">
        <v>0.87080000000000002</v>
      </c>
      <c r="L10" s="322">
        <v>0.81140000000000001</v>
      </c>
      <c r="M10" s="323">
        <v>0.80720000000000003</v>
      </c>
      <c r="N10" s="322">
        <v>0.81620000000000004</v>
      </c>
      <c r="O10" s="323">
        <v>0.86</v>
      </c>
      <c r="P10" s="322">
        <v>0.89639999999999997</v>
      </c>
      <c r="Q10" s="323">
        <v>0.91520000000000001</v>
      </c>
      <c r="R10" s="322">
        <v>0.90710000000000002</v>
      </c>
      <c r="S10" s="323">
        <v>0.83530000000000004</v>
      </c>
      <c r="T10" s="322">
        <v>0.82279999999999998</v>
      </c>
      <c r="U10" s="323">
        <v>0.81620000000000004</v>
      </c>
      <c r="V10" s="322">
        <v>0.83090000000000008</v>
      </c>
      <c r="W10" s="323">
        <v>0.86630000000000007</v>
      </c>
      <c r="X10" s="322">
        <v>0.90039999999999998</v>
      </c>
      <c r="Y10" s="323">
        <v>0.89470000000000005</v>
      </c>
      <c r="Z10" s="322">
        <v>0.82050000000000001</v>
      </c>
      <c r="AA10" s="323">
        <v>0.80520000000000003</v>
      </c>
      <c r="AB10" s="322">
        <v>0.8175</v>
      </c>
      <c r="AC10" s="323">
        <v>0.79570000000000007</v>
      </c>
      <c r="AD10" s="322">
        <v>0.82940000000000003</v>
      </c>
      <c r="AE10" s="322">
        <v>0.83679999999999999</v>
      </c>
      <c r="AF10" s="322">
        <v>0.82530000000000003</v>
      </c>
      <c r="AG10" s="443">
        <f>AVERAGE(B10:AF10)</f>
        <v>0.85834193548387083</v>
      </c>
    </row>
    <row r="11" spans="1:33" s="134" customFormat="1" ht="15.75">
      <c r="A11" s="262" t="s">
        <v>298</v>
      </c>
      <c r="B11" s="324">
        <v>0.93979999999999997</v>
      </c>
      <c r="C11" s="325">
        <v>0.97009999999999996</v>
      </c>
      <c r="D11" s="324">
        <v>0.97409999999999997</v>
      </c>
      <c r="E11" s="325">
        <v>0.94899999999999995</v>
      </c>
      <c r="F11" s="324">
        <v>0.93630000000000002</v>
      </c>
      <c r="G11" s="325">
        <v>0.92800000000000005</v>
      </c>
      <c r="H11" s="324">
        <v>0.92910000000000004</v>
      </c>
      <c r="I11" s="325">
        <v>0.94520000000000004</v>
      </c>
      <c r="J11" s="324">
        <v>0.92610000000000003</v>
      </c>
      <c r="K11" s="325">
        <v>0.89670000000000005</v>
      </c>
      <c r="L11" s="324">
        <v>0.82650000000000001</v>
      </c>
      <c r="M11" s="325">
        <v>0.86860000000000004</v>
      </c>
      <c r="N11" s="324">
        <v>0.9042</v>
      </c>
      <c r="O11" s="325">
        <v>0.91390000000000005</v>
      </c>
      <c r="P11" s="324">
        <v>0.94089999999999996</v>
      </c>
      <c r="Q11" s="325">
        <v>0.93310000000000004</v>
      </c>
      <c r="R11" s="324">
        <v>0.92910000000000004</v>
      </c>
      <c r="S11" s="325">
        <v>0.90129999999999999</v>
      </c>
      <c r="T11" s="324">
        <v>0.90129999999999999</v>
      </c>
      <c r="U11" s="325">
        <v>0.90559999999999996</v>
      </c>
      <c r="V11" s="324">
        <v>0.92390000000000005</v>
      </c>
      <c r="W11" s="325">
        <v>0.92610000000000003</v>
      </c>
      <c r="X11" s="324">
        <v>0.92959999999999998</v>
      </c>
      <c r="Y11" s="325">
        <v>0.91180000000000005</v>
      </c>
      <c r="Z11" s="324">
        <v>0.91830000000000001</v>
      </c>
      <c r="AA11" s="325">
        <v>0.91259999999999997</v>
      </c>
      <c r="AB11" s="324">
        <v>0.89529999999999998</v>
      </c>
      <c r="AC11" s="325">
        <v>0.88619999999999999</v>
      </c>
      <c r="AD11" s="324">
        <v>0.89290000000000003</v>
      </c>
      <c r="AE11" s="324">
        <v>0.88800000000000001</v>
      </c>
      <c r="AF11" s="324">
        <v>0.85680000000000001</v>
      </c>
      <c r="AG11" s="443">
        <f t="shared" ref="AG11:AG15" si="0">AVERAGE(B11:AF11)</f>
        <v>0.91485161290322581</v>
      </c>
    </row>
    <row r="12" spans="1:33" s="134" customFormat="1" ht="15.75">
      <c r="A12" s="263" t="s">
        <v>299</v>
      </c>
      <c r="B12" s="324">
        <v>0.88460000000000005</v>
      </c>
      <c r="C12" s="325">
        <v>0.93759999999999999</v>
      </c>
      <c r="D12" s="324">
        <v>0.9506</v>
      </c>
      <c r="E12" s="325">
        <v>0.83960000000000001</v>
      </c>
      <c r="F12" s="324">
        <v>0.81930000000000003</v>
      </c>
      <c r="G12" s="325">
        <v>0.75719999999999998</v>
      </c>
      <c r="H12" s="324">
        <v>0.78410000000000002</v>
      </c>
      <c r="I12" s="325">
        <v>0.83150000000000002</v>
      </c>
      <c r="J12" s="324">
        <v>0.87119999999999997</v>
      </c>
      <c r="K12" s="325">
        <v>0.83940000000000003</v>
      </c>
      <c r="L12" s="324">
        <v>0.74070000000000003</v>
      </c>
      <c r="M12" s="325">
        <v>0.73</v>
      </c>
      <c r="N12" s="324">
        <v>0.68259999999999998</v>
      </c>
      <c r="O12" s="325">
        <v>0.77380000000000004</v>
      </c>
      <c r="P12" s="324">
        <v>0.84050000000000002</v>
      </c>
      <c r="Q12" s="325">
        <v>0.85260000000000002</v>
      </c>
      <c r="R12" s="324">
        <v>0.85670000000000002</v>
      </c>
      <c r="S12" s="325">
        <v>0.75470000000000004</v>
      </c>
      <c r="T12" s="324">
        <v>0.77039999999999997</v>
      </c>
      <c r="U12" s="325">
        <v>0.74409999999999998</v>
      </c>
      <c r="V12" s="324">
        <v>0.75860000000000005</v>
      </c>
      <c r="W12" s="325">
        <v>0.80279999999999996</v>
      </c>
      <c r="X12" s="324">
        <v>0.84350000000000003</v>
      </c>
      <c r="Y12" s="325">
        <v>0.86040000000000005</v>
      </c>
      <c r="Z12" s="324">
        <v>0.74629999999999996</v>
      </c>
      <c r="AA12" s="325">
        <v>0.75319999999999998</v>
      </c>
      <c r="AB12" s="324">
        <v>0.73760000000000003</v>
      </c>
      <c r="AC12" s="325">
        <v>0.72489999999999999</v>
      </c>
      <c r="AD12" s="324">
        <v>0.77129999999999999</v>
      </c>
      <c r="AE12" s="324">
        <v>0.79259999999999997</v>
      </c>
      <c r="AF12" s="324">
        <v>0.79859999999999998</v>
      </c>
      <c r="AG12" s="443">
        <f t="shared" si="0"/>
        <v>0.80164516129032282</v>
      </c>
    </row>
    <row r="13" spans="1:33" s="134" customFormat="1" ht="15.75">
      <c r="A13" s="264" t="s">
        <v>300</v>
      </c>
      <c r="B13" s="324">
        <v>0.79820000000000002</v>
      </c>
      <c r="C13" s="325">
        <v>0.83420000000000005</v>
      </c>
      <c r="D13" s="324">
        <v>0.89129999999999998</v>
      </c>
      <c r="E13" s="325">
        <v>0.7802</v>
      </c>
      <c r="F13" s="324">
        <v>0.73150000000000004</v>
      </c>
      <c r="G13" s="325">
        <v>0.72540000000000004</v>
      </c>
      <c r="H13" s="324">
        <v>0.75560000000000005</v>
      </c>
      <c r="I13" s="325">
        <v>0.77229999999999999</v>
      </c>
      <c r="J13" s="324">
        <v>0.72189999999999999</v>
      </c>
      <c r="K13" s="325">
        <v>0.67469999999999997</v>
      </c>
      <c r="L13" s="324">
        <v>0.59109999999999996</v>
      </c>
      <c r="M13" s="325">
        <v>0.59860000000000002</v>
      </c>
      <c r="N13" s="324">
        <v>0.62219999999999998</v>
      </c>
      <c r="O13" s="325">
        <v>0.68440000000000001</v>
      </c>
      <c r="P13" s="324">
        <v>0.71179999999999999</v>
      </c>
      <c r="Q13" s="325">
        <v>0.72209999999999996</v>
      </c>
      <c r="R13" s="324">
        <v>0.73450000000000004</v>
      </c>
      <c r="S13" s="325">
        <v>0.66920000000000002</v>
      </c>
      <c r="T13" s="324">
        <v>0.63149999999999995</v>
      </c>
      <c r="U13" s="325">
        <v>0.64749999999999996</v>
      </c>
      <c r="V13" s="324">
        <v>0.66520000000000001</v>
      </c>
      <c r="W13" s="325">
        <v>0.69589999999999996</v>
      </c>
      <c r="X13" s="324">
        <v>0.73560000000000003</v>
      </c>
      <c r="Y13" s="325">
        <v>0.74809999999999999</v>
      </c>
      <c r="Z13" s="324">
        <v>0.71760000000000002</v>
      </c>
      <c r="AA13" s="325">
        <v>0.69069999999999998</v>
      </c>
      <c r="AB13" s="324">
        <v>0.71189999999999998</v>
      </c>
      <c r="AC13" s="325">
        <v>0.65900000000000003</v>
      </c>
      <c r="AD13" s="324">
        <v>0.69259999999999999</v>
      </c>
      <c r="AE13" s="324">
        <v>0.71230000000000004</v>
      </c>
      <c r="AF13" s="324">
        <v>0.68189999999999995</v>
      </c>
      <c r="AG13" s="443">
        <f t="shared" si="0"/>
        <v>0.70996774193548373</v>
      </c>
    </row>
    <row r="14" spans="1:33" s="134" customFormat="1" ht="15.75">
      <c r="A14" s="265" t="s">
        <v>301</v>
      </c>
      <c r="B14" s="324">
        <v>0.85830000000000006</v>
      </c>
      <c r="C14" s="325">
        <v>0.96530000000000005</v>
      </c>
      <c r="D14" s="324">
        <v>0.97460000000000002</v>
      </c>
      <c r="E14" s="325">
        <v>0.89560000000000006</v>
      </c>
      <c r="F14" s="324">
        <v>0.87450000000000006</v>
      </c>
      <c r="G14" s="325">
        <v>0.874</v>
      </c>
      <c r="H14" s="324">
        <v>0.90370000000000006</v>
      </c>
      <c r="I14" s="325">
        <v>0.92159999999999997</v>
      </c>
      <c r="J14" s="324">
        <v>0.91200000000000003</v>
      </c>
      <c r="K14" s="325">
        <v>0.90139999999999998</v>
      </c>
      <c r="L14" s="324">
        <v>0.84599999999999997</v>
      </c>
      <c r="M14" s="325">
        <v>0.83979999999999999</v>
      </c>
      <c r="N14" s="324">
        <v>0.84440000000000004</v>
      </c>
      <c r="O14" s="325">
        <v>0.88690000000000002</v>
      </c>
      <c r="P14" s="324">
        <v>0.92480000000000007</v>
      </c>
      <c r="Q14" s="325">
        <v>0.94520000000000004</v>
      </c>
      <c r="R14" s="324">
        <v>0.93369999999999997</v>
      </c>
      <c r="S14" s="325">
        <v>0.8609</v>
      </c>
      <c r="T14" s="324">
        <v>0.85270000000000001</v>
      </c>
      <c r="U14" s="325">
        <v>0.84099999999999997</v>
      </c>
      <c r="V14" s="324">
        <v>0.85640000000000005</v>
      </c>
      <c r="W14" s="325">
        <v>0.89260000000000006</v>
      </c>
      <c r="X14" s="324">
        <v>0.92510000000000003</v>
      </c>
      <c r="Y14" s="325">
        <v>0.91639999999999999</v>
      </c>
      <c r="Z14" s="324">
        <v>0.83489999999999998</v>
      </c>
      <c r="AA14" s="325">
        <v>0.82220000000000004</v>
      </c>
      <c r="AB14" s="324">
        <v>0.83299999999999996</v>
      </c>
      <c r="AC14" s="325">
        <v>0.81620000000000004</v>
      </c>
      <c r="AD14" s="324">
        <v>0.84870000000000001</v>
      </c>
      <c r="AE14" s="324">
        <v>0.85540000000000005</v>
      </c>
      <c r="AF14" s="324">
        <v>0.84709999999999996</v>
      </c>
      <c r="AG14" s="443">
        <f t="shared" si="0"/>
        <v>0.88078709677419353</v>
      </c>
    </row>
    <row r="15" spans="1:33" s="134" customFormat="1" ht="15.75">
      <c r="A15" s="266" t="s">
        <v>302</v>
      </c>
      <c r="B15" s="324">
        <v>0.73909999999999998</v>
      </c>
      <c r="C15" s="325">
        <v>0.84</v>
      </c>
      <c r="D15" s="324">
        <v>0.86890000000000001</v>
      </c>
      <c r="E15" s="325">
        <v>0.7288</v>
      </c>
      <c r="F15" s="324">
        <v>0.65720000000000001</v>
      </c>
      <c r="G15" s="325">
        <v>0.59360000000000002</v>
      </c>
      <c r="H15" s="324">
        <v>0.62849999999999995</v>
      </c>
      <c r="I15" s="325">
        <v>0.64639999999999997</v>
      </c>
      <c r="J15" s="324">
        <v>0.67510000000000003</v>
      </c>
      <c r="K15" s="325">
        <v>0.64100000000000001</v>
      </c>
      <c r="L15" s="324">
        <v>0.53269999999999995</v>
      </c>
      <c r="M15" s="325">
        <v>0.50070000000000003</v>
      </c>
      <c r="N15" s="324">
        <v>0.50919999999999999</v>
      </c>
      <c r="O15" s="325">
        <v>0.59519999999999995</v>
      </c>
      <c r="P15" s="324">
        <v>0.64680000000000004</v>
      </c>
      <c r="Q15" s="325">
        <v>0.64680000000000004</v>
      </c>
      <c r="R15" s="324">
        <v>0.66600000000000004</v>
      </c>
      <c r="S15" s="325">
        <v>0.58240000000000003</v>
      </c>
      <c r="T15" s="324">
        <v>0.54910000000000003</v>
      </c>
      <c r="U15" s="325">
        <v>0.57440000000000002</v>
      </c>
      <c r="V15" s="324">
        <v>0.57720000000000005</v>
      </c>
      <c r="W15" s="325">
        <v>0.60850000000000004</v>
      </c>
      <c r="X15" s="324">
        <v>0.6794</v>
      </c>
      <c r="Y15" s="325">
        <v>0.67779999999999996</v>
      </c>
      <c r="Z15" s="324">
        <v>0.61299999999999999</v>
      </c>
      <c r="AA15" s="325">
        <v>0.58899999999999997</v>
      </c>
      <c r="AB15" s="324">
        <v>0.60980000000000001</v>
      </c>
      <c r="AC15" s="325">
        <v>0.54720000000000002</v>
      </c>
      <c r="AD15" s="324">
        <v>0.57140000000000002</v>
      </c>
      <c r="AE15" s="324">
        <v>0.59099999999999997</v>
      </c>
      <c r="AF15" s="324">
        <v>0.59750000000000003</v>
      </c>
      <c r="AG15" s="443">
        <f t="shared" si="0"/>
        <v>0.62850645161290319</v>
      </c>
    </row>
    <row r="16" spans="1:33" s="124" customFormat="1" ht="14.85" customHeight="1">
      <c r="A16" s="123"/>
      <c r="B16" s="416"/>
      <c r="C16" s="416"/>
      <c r="D16" s="416"/>
      <c r="E16" s="416"/>
      <c r="F16" s="416"/>
      <c r="G16" s="4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6"/>
      <c r="AF16" s="416"/>
    </row>
    <row r="17" spans="3:24" ht="14.85" customHeight="1">
      <c r="C17" s="112"/>
      <c r="G17" s="112"/>
      <c r="X17" s="113"/>
    </row>
    <row r="18" spans="3:24" ht="14.25">
      <c r="C18" s="112"/>
    </row>
    <row r="40" spans="1:1" s="1" customFormat="1">
      <c r="A40" s="125"/>
    </row>
    <row r="41" spans="1:1" s="1" customFormat="1">
      <c r="A41" s="125"/>
    </row>
    <row r="42" spans="1:1" s="1" customFormat="1">
      <c r="A42" s="125"/>
    </row>
    <row r="43" spans="1:1" s="1" customFormat="1">
      <c r="A43" s="125"/>
    </row>
    <row r="44" spans="1:1" s="1" customFormat="1">
      <c r="A44" s="125"/>
    </row>
    <row r="45" spans="1:1" s="1" customFormat="1">
      <c r="A45" s="125"/>
    </row>
    <row r="46" spans="1:1" s="1" customFormat="1">
      <c r="A46" s="125"/>
    </row>
    <row r="47" spans="1:1" s="1" customFormat="1">
      <c r="A47" s="125"/>
    </row>
    <row r="48" spans="1:1" s="1" customFormat="1">
      <c r="A48" s="125"/>
    </row>
    <row r="49" spans="1:1" s="1" customFormat="1">
      <c r="A49" s="125"/>
    </row>
    <row r="50" spans="1:1" s="1" customFormat="1">
      <c r="A50" s="125"/>
    </row>
    <row r="51" spans="1:1" s="1" customFormat="1">
      <c r="A51" s="125"/>
    </row>
    <row r="52" spans="1:1" s="1" customFormat="1">
      <c r="A52" s="125"/>
    </row>
    <row r="53" spans="1:1" s="1" customFormat="1">
      <c r="A53" s="125"/>
    </row>
    <row r="54" spans="1:1" s="1" customFormat="1">
      <c r="A54" s="125"/>
    </row>
    <row r="55" spans="1:1" s="1" customFormat="1">
      <c r="A55" s="125"/>
    </row>
    <row r="56" spans="1:1" s="1" customFormat="1">
      <c r="A56" s="125"/>
    </row>
    <row r="57" spans="1:1" s="1" customFormat="1">
      <c r="A57" s="125"/>
    </row>
    <row r="58" spans="1:1" s="1" customFormat="1">
      <c r="A58" s="125"/>
    </row>
    <row r="59" spans="1:1" s="1" customFormat="1">
      <c r="A59" s="125"/>
    </row>
    <row r="60" spans="1:1" s="1" customFormat="1">
      <c r="A60" s="125"/>
    </row>
    <row r="61" spans="1:1" s="1" customFormat="1">
      <c r="A61" s="125"/>
    </row>
    <row r="62" spans="1:1" s="1" customFormat="1">
      <c r="A62" s="125"/>
    </row>
    <row r="63" spans="1:1" s="1" customFormat="1">
      <c r="A63" s="125"/>
    </row>
    <row r="64" spans="1:1" s="1" customFormat="1">
      <c r="A64" s="125"/>
    </row>
    <row r="65" spans="1:1" s="1" customFormat="1">
      <c r="A65" s="125"/>
    </row>
    <row r="66" spans="1:1" s="1" customFormat="1">
      <c r="A66" s="125"/>
    </row>
    <row r="67" spans="1:1" s="1" customFormat="1">
      <c r="A67" s="125"/>
    </row>
    <row r="68" spans="1:1" s="1" customFormat="1">
      <c r="A68" s="125"/>
    </row>
    <row r="69" spans="1:1" s="1" customFormat="1">
      <c r="A69" s="125"/>
    </row>
    <row r="70" spans="1:1" s="1" customFormat="1">
      <c r="A70" s="125"/>
    </row>
    <row r="71" spans="1:1" s="1" customFormat="1">
      <c r="A71" s="125"/>
    </row>
    <row r="72" spans="1:1" s="1" customFormat="1">
      <c r="A72" s="125"/>
    </row>
    <row r="73" spans="1:1" s="1" customFormat="1">
      <c r="A73" s="125"/>
    </row>
  </sheetData>
  <mergeCells count="1">
    <mergeCell ref="B6:G6"/>
  </mergeCells>
  <phoneticPr fontId="0" type="noConversion"/>
  <pageMargins left="0.31496062992125984" right="0.55118110236220474" top="0" bottom="0.55118110236220474" header="0" footer="0.6692913385826772"/>
  <pageSetup scale="40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20"/>
  <sheetViews>
    <sheetView workbookViewId="0">
      <selection activeCell="B9" sqref="B9"/>
    </sheetView>
  </sheetViews>
  <sheetFormatPr baseColWidth="10" defaultRowHeight="15.75"/>
  <cols>
    <col min="1" max="1" width="3.28515625" style="133" customWidth="1"/>
    <col min="2" max="2" width="33.42578125" style="133" customWidth="1"/>
    <col min="3" max="9" width="11.7109375" style="133" customWidth="1"/>
    <col min="10" max="10" width="10.85546875" style="133" customWidth="1"/>
    <col min="11" max="11" width="8.42578125" style="334" customWidth="1"/>
    <col min="12" max="12" width="8.42578125" style="133" customWidth="1"/>
    <col min="13" max="13" width="8.28515625" style="133" customWidth="1"/>
    <col min="14" max="14" width="8.85546875" style="133" customWidth="1"/>
    <col min="15" max="15" width="14.7109375" style="326" customWidth="1"/>
    <col min="16" max="16" width="11.7109375" style="133" customWidth="1"/>
    <col min="17" max="18" width="15.7109375" style="133" customWidth="1"/>
    <col min="19" max="16384" width="11.42578125" style="133"/>
  </cols>
  <sheetData>
    <row r="1" spans="2:236" s="326" customFormat="1" ht="26.25">
      <c r="G1" s="129"/>
      <c r="H1" s="129"/>
      <c r="I1" s="130" t="s">
        <v>339</v>
      </c>
      <c r="K1" s="327"/>
    </row>
    <row r="2" spans="2:236" s="326" customFormat="1" ht="23.25">
      <c r="G2" s="129"/>
      <c r="H2" s="129"/>
      <c r="I2" s="131" t="s">
        <v>340</v>
      </c>
      <c r="K2" s="327"/>
    </row>
    <row r="3" spans="2:236" s="326" customFormat="1" ht="26.25">
      <c r="G3" s="129"/>
      <c r="H3" s="129"/>
      <c r="I3" s="130" t="s">
        <v>341</v>
      </c>
      <c r="K3" s="327"/>
    </row>
    <row r="4" spans="2:236" s="129" customFormat="1" ht="23.25">
      <c r="I4" s="132"/>
      <c r="K4" s="328"/>
    </row>
    <row r="5" spans="2:236" s="326" customFormat="1" ht="23.25">
      <c r="G5" s="129"/>
      <c r="H5" s="129"/>
      <c r="I5" s="131" t="s">
        <v>379</v>
      </c>
      <c r="K5" s="327"/>
      <c r="IB5" s="327"/>
    </row>
    <row r="6" spans="2:236" s="326" customFormat="1" ht="7.5" customHeight="1">
      <c r="G6" s="129"/>
      <c r="H6" s="129"/>
      <c r="J6" s="129"/>
      <c r="K6" s="327"/>
    </row>
    <row r="7" spans="2:236" s="326" customFormat="1" ht="12.75" customHeight="1">
      <c r="G7" s="129"/>
      <c r="H7" s="129"/>
      <c r="I7" s="129"/>
      <c r="K7" s="327"/>
      <c r="L7" s="329"/>
      <c r="M7" s="330"/>
    </row>
    <row r="8" spans="2:236" ht="6.75" customHeight="1">
      <c r="E8" s="331"/>
      <c r="G8" s="332"/>
      <c r="H8" s="333"/>
      <c r="L8" s="335"/>
      <c r="M8" s="336"/>
    </row>
    <row r="9" spans="2:236" s="339" customFormat="1">
      <c r="B9" s="337" t="s">
        <v>61</v>
      </c>
      <c r="C9" s="337" t="s">
        <v>228</v>
      </c>
      <c r="D9" s="337" t="s">
        <v>229</v>
      </c>
      <c r="E9" s="337" t="s">
        <v>230</v>
      </c>
      <c r="F9" s="337" t="s">
        <v>231</v>
      </c>
      <c r="G9" s="337" t="s">
        <v>232</v>
      </c>
      <c r="H9" s="337" t="s">
        <v>234</v>
      </c>
      <c r="I9" s="337" t="s">
        <v>233</v>
      </c>
      <c r="J9" s="337" t="s">
        <v>235</v>
      </c>
      <c r="K9" s="337" t="s">
        <v>342</v>
      </c>
      <c r="L9" s="337" t="s">
        <v>237</v>
      </c>
      <c r="M9" s="337" t="s">
        <v>238</v>
      </c>
      <c r="N9" s="337" t="s">
        <v>239</v>
      </c>
      <c r="O9" s="338" t="s">
        <v>343</v>
      </c>
    </row>
    <row r="10" spans="2:236" s="344" customFormat="1" ht="7.5" customHeight="1">
      <c r="B10" s="340"/>
      <c r="C10" s="341"/>
      <c r="D10" s="341"/>
      <c r="E10" s="341"/>
      <c r="F10" s="341"/>
      <c r="G10" s="341"/>
      <c r="H10" s="341"/>
      <c r="I10" s="341"/>
      <c r="J10" s="341"/>
      <c r="K10" s="342"/>
      <c r="L10" s="341"/>
      <c r="M10" s="341"/>
      <c r="N10" s="341"/>
      <c r="O10" s="343"/>
    </row>
    <row r="11" spans="2:236" ht="20.100000000000001" customHeight="1">
      <c r="B11" s="345" t="s">
        <v>297</v>
      </c>
      <c r="C11" s="346">
        <v>0.87617096774193526</v>
      </c>
      <c r="D11" s="346">
        <v>0.91029285714285713</v>
      </c>
      <c r="E11" s="346">
        <v>0.85837741935483891</v>
      </c>
      <c r="F11" s="346">
        <v>0.8881133333333332</v>
      </c>
      <c r="G11" s="347">
        <v>0.85834193548387083</v>
      </c>
      <c r="H11" s="347"/>
      <c r="I11" s="347"/>
      <c r="J11" s="347"/>
      <c r="K11" s="347"/>
      <c r="L11" s="347"/>
      <c r="M11" s="346"/>
      <c r="N11" s="346"/>
      <c r="O11" s="346">
        <f>SUM('RESUMEN ENERO-MAYO'!D13)</f>
        <v>0.87757554236527369</v>
      </c>
      <c r="P11" s="348"/>
      <c r="Q11" s="349"/>
    </row>
    <row r="12" spans="2:236" ht="20.100000000000001" customHeight="1">
      <c r="B12" s="350" t="s">
        <v>298</v>
      </c>
      <c r="C12" s="351">
        <v>0.92295483870967743</v>
      </c>
      <c r="D12" s="351">
        <v>0.94016785714285711</v>
      </c>
      <c r="E12" s="351">
        <v>0.91087419354838717</v>
      </c>
      <c r="F12" s="351">
        <v>0.92940000000000011</v>
      </c>
      <c r="G12" s="352">
        <v>0.91485161290322581</v>
      </c>
      <c r="H12" s="352"/>
      <c r="I12" s="352"/>
      <c r="J12" s="352"/>
      <c r="K12" s="352"/>
      <c r="L12" s="352"/>
      <c r="M12" s="351"/>
      <c r="N12" s="351"/>
      <c r="O12" s="346">
        <f t="shared" ref="O12:O16" si="0">AVERAGE(C12:N12)</f>
        <v>0.92364970046082961</v>
      </c>
      <c r="P12" s="348"/>
      <c r="Q12" s="353"/>
    </row>
    <row r="13" spans="2:236" ht="20.100000000000001" customHeight="1">
      <c r="B13" s="354" t="s">
        <v>299</v>
      </c>
      <c r="C13" s="351">
        <v>0.85156129032258077</v>
      </c>
      <c r="D13" s="351">
        <v>0.87939642857142852</v>
      </c>
      <c r="E13" s="351">
        <v>0.85384838709677424</v>
      </c>
      <c r="F13" s="351">
        <v>0.83790000000000009</v>
      </c>
      <c r="G13" s="352">
        <v>0.80164516129032282</v>
      </c>
      <c r="H13" s="352"/>
      <c r="I13" s="352"/>
      <c r="J13" s="352"/>
      <c r="K13" s="352"/>
      <c r="L13" s="352"/>
      <c r="M13" s="351"/>
      <c r="N13" s="351"/>
      <c r="O13" s="346">
        <f t="shared" si="0"/>
        <v>0.84487025345622135</v>
      </c>
      <c r="P13" s="348"/>
      <c r="Q13" s="355"/>
    </row>
    <row r="14" spans="2:236" ht="20.100000000000001" customHeight="1">
      <c r="B14" s="356" t="s">
        <v>300</v>
      </c>
      <c r="C14" s="351">
        <v>0.83409677419354844</v>
      </c>
      <c r="D14" s="351">
        <v>0.84513928571428565</v>
      </c>
      <c r="E14" s="351">
        <v>0.8219483870967742</v>
      </c>
      <c r="F14" s="351">
        <v>0.7805700000000001</v>
      </c>
      <c r="G14" s="352">
        <v>0.70996774193548373</v>
      </c>
      <c r="H14" s="352"/>
      <c r="I14" s="352"/>
      <c r="J14" s="352"/>
      <c r="K14" s="352"/>
      <c r="L14" s="352"/>
      <c r="M14" s="351"/>
      <c r="N14" s="351"/>
      <c r="O14" s="346">
        <f t="shared" si="0"/>
        <v>0.79834443778801845</v>
      </c>
      <c r="P14" s="348"/>
      <c r="Q14" s="357"/>
    </row>
    <row r="15" spans="2:236" s="332" customFormat="1" ht="20.100000000000001" customHeight="1">
      <c r="B15" s="358" t="s">
        <v>301</v>
      </c>
      <c r="C15" s="351">
        <v>0.88253225806451596</v>
      </c>
      <c r="D15" s="351">
        <v>0.91911428571428577</v>
      </c>
      <c r="E15" s="351">
        <v>0.867090322580645</v>
      </c>
      <c r="F15" s="351">
        <v>0.90175666666666687</v>
      </c>
      <c r="G15" s="359">
        <v>0.88078709677419353</v>
      </c>
      <c r="H15" s="352"/>
      <c r="I15" s="352"/>
      <c r="J15" s="352"/>
      <c r="K15" s="352"/>
      <c r="L15" s="352"/>
      <c r="M15" s="351"/>
      <c r="N15" s="351"/>
      <c r="O15" s="346">
        <f t="shared" si="0"/>
        <v>0.89025612596006154</v>
      </c>
      <c r="P15" s="348"/>
      <c r="Q15" s="360"/>
    </row>
    <row r="16" spans="2:236" s="332" customFormat="1" ht="20.100000000000001" customHeight="1">
      <c r="B16" s="361" t="s">
        <v>344</v>
      </c>
      <c r="C16" s="351">
        <v>0.76198064516129016</v>
      </c>
      <c r="D16" s="351">
        <v>0.79592142857142856</v>
      </c>
      <c r="E16" s="351">
        <v>0.77429677419354848</v>
      </c>
      <c r="F16" s="351">
        <v>0.70289333333333348</v>
      </c>
      <c r="G16" s="352">
        <v>0.62850645161290319</v>
      </c>
      <c r="H16" s="352"/>
      <c r="I16" s="352"/>
      <c r="J16" s="352"/>
      <c r="K16" s="352"/>
      <c r="L16" s="352"/>
      <c r="M16" s="351"/>
      <c r="N16" s="351"/>
      <c r="O16" s="346">
        <f t="shared" si="0"/>
        <v>0.73271972657450068</v>
      </c>
      <c r="P16" s="348"/>
      <c r="Q16" s="360"/>
    </row>
    <row r="17" spans="2:17">
      <c r="B17" s="362"/>
      <c r="P17" s="363"/>
      <c r="Q17" s="364"/>
    </row>
    <row r="18" spans="2:17">
      <c r="P18" s="363"/>
      <c r="Q18" s="365"/>
    </row>
    <row r="19" spans="2:17">
      <c r="L19" s="334"/>
    </row>
    <row r="20" spans="2:17">
      <c r="L20" s="334"/>
    </row>
  </sheetData>
  <printOptions horizontalCentered="1" verticalCentered="1"/>
  <pageMargins left="0" right="0" top="0" bottom="0" header="0" footer="0"/>
  <pageSetup scale="77" orientation="landscape" r:id="rId1"/>
  <headerFooter>
    <oddFooter>&amp;CBAROMETRO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zoomScaleNormal="100" workbookViewId="0">
      <selection activeCell="B5" sqref="B5:B6"/>
    </sheetView>
  </sheetViews>
  <sheetFormatPr baseColWidth="10" defaultRowHeight="12.75"/>
  <cols>
    <col min="1" max="1" width="4.7109375" style="7" customWidth="1"/>
    <col min="2" max="2" width="16.7109375" style="7" customWidth="1"/>
    <col min="3" max="3" width="9.140625" style="7" customWidth="1"/>
    <col min="4" max="4" width="8.140625" style="7" bestFit="1" customWidth="1"/>
    <col min="5" max="5" width="9" style="7" bestFit="1" customWidth="1"/>
    <col min="6" max="6" width="9.140625" style="7" customWidth="1"/>
    <col min="7" max="7" width="9.140625" style="7" bestFit="1" customWidth="1"/>
    <col min="8" max="8" width="9.140625" style="7" customWidth="1"/>
    <col min="9" max="9" width="9.140625" style="7" bestFit="1" customWidth="1"/>
    <col min="10" max="11" width="8.85546875" style="7" customWidth="1"/>
    <col min="12" max="12" width="9.140625" style="7" customWidth="1"/>
    <col min="13" max="16384" width="11.42578125" style="7"/>
  </cols>
  <sheetData>
    <row r="1" spans="1:16" ht="31.5">
      <c r="A1" s="38"/>
      <c r="F1" s="234" t="s">
        <v>37</v>
      </c>
      <c r="G1" s="39"/>
      <c r="H1" s="39"/>
      <c r="I1" s="39"/>
      <c r="J1" s="39"/>
      <c r="K1" s="39"/>
      <c r="L1" s="39"/>
      <c r="M1" s="39"/>
      <c r="N1" s="39"/>
    </row>
    <row r="2" spans="1:16" ht="9" customHeight="1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>
      <c r="G3" s="41"/>
      <c r="H3" s="252" t="s">
        <v>401</v>
      </c>
      <c r="I3" s="41"/>
      <c r="J3" s="41"/>
      <c r="K3" s="41"/>
      <c r="L3" s="41"/>
      <c r="M3" s="41"/>
      <c r="N3" s="41"/>
    </row>
    <row r="5" spans="1:16" ht="15" customHeight="1">
      <c r="B5" s="474" t="s">
        <v>35</v>
      </c>
      <c r="C5" s="473">
        <v>2011</v>
      </c>
      <c r="D5" s="459"/>
      <c r="E5" s="473">
        <v>2012</v>
      </c>
      <c r="F5" s="459"/>
      <c r="G5" s="473">
        <v>2013</v>
      </c>
      <c r="H5" s="459"/>
      <c r="I5" s="473">
        <v>2014</v>
      </c>
      <c r="J5" s="459"/>
      <c r="K5" s="473">
        <v>2015</v>
      </c>
      <c r="L5" s="459"/>
      <c r="M5" s="461" t="s">
        <v>164</v>
      </c>
      <c r="N5" s="461"/>
      <c r="O5" s="461"/>
      <c r="P5" s="461"/>
    </row>
    <row r="6" spans="1:16" ht="15">
      <c r="B6" s="475"/>
      <c r="C6" s="318" t="s">
        <v>54</v>
      </c>
      <c r="D6" s="318" t="s">
        <v>33</v>
      </c>
      <c r="E6" s="318" t="s">
        <v>54</v>
      </c>
      <c r="F6" s="318" t="s">
        <v>33</v>
      </c>
      <c r="G6" s="318" t="s">
        <v>54</v>
      </c>
      <c r="H6" s="318" t="s">
        <v>33</v>
      </c>
      <c r="I6" s="318" t="s">
        <v>54</v>
      </c>
      <c r="J6" s="318" t="s">
        <v>33</v>
      </c>
      <c r="K6" s="318" t="s">
        <v>54</v>
      </c>
      <c r="L6" s="318" t="s">
        <v>33</v>
      </c>
      <c r="M6" s="422" t="s">
        <v>372</v>
      </c>
      <c r="N6" s="422" t="s">
        <v>373</v>
      </c>
      <c r="O6" s="422" t="s">
        <v>374</v>
      </c>
      <c r="P6" s="422" t="s">
        <v>375</v>
      </c>
    </row>
    <row r="7" spans="1:16" ht="15">
      <c r="B7" s="42" t="s">
        <v>6</v>
      </c>
      <c r="C7" s="141">
        <v>291353</v>
      </c>
      <c r="D7" s="230">
        <f>SUM(D8:D9)</f>
        <v>1</v>
      </c>
      <c r="E7" s="141">
        <v>309775</v>
      </c>
      <c r="F7" s="230">
        <f>SUM(F8:F9)</f>
        <v>1</v>
      </c>
      <c r="G7" s="141">
        <v>349764</v>
      </c>
      <c r="H7" s="230">
        <f>SUM(H8:H9)</f>
        <v>1</v>
      </c>
      <c r="I7" s="141">
        <f>SUM('RESUMEN MAYO'!C25)</f>
        <v>390941</v>
      </c>
      <c r="J7" s="230">
        <f>SUM(J8:J9)</f>
        <v>1</v>
      </c>
      <c r="K7" s="141">
        <f>SUM('RESUMEN MAYO'!D25)</f>
        <v>441929</v>
      </c>
      <c r="L7" s="230">
        <f>SUM(L8:L9)</f>
        <v>1</v>
      </c>
      <c r="M7" s="169">
        <f>(K7/C7)-100%</f>
        <v>0.51681637051961027</v>
      </c>
      <c r="N7" s="169">
        <f>(K7/E7)-100%</f>
        <v>0.42661286417561128</v>
      </c>
      <c r="O7" s="169">
        <f>(K7/G7)-100%</f>
        <v>0.26350624992852323</v>
      </c>
      <c r="P7" s="169">
        <f>(K7/I7)-100%</f>
        <v>0.1304237723850914</v>
      </c>
    </row>
    <row r="8" spans="1:16" ht="15">
      <c r="B8" s="42" t="s">
        <v>7</v>
      </c>
      <c r="C8" s="138">
        <v>58312</v>
      </c>
      <c r="D8" s="230">
        <f>C8/$C$7</f>
        <v>0.2001420956708872</v>
      </c>
      <c r="E8" s="138">
        <v>71697</v>
      </c>
      <c r="F8" s="230">
        <f>E8/$E$7</f>
        <v>0.23144863207166491</v>
      </c>
      <c r="G8" s="138">
        <v>85925</v>
      </c>
      <c r="H8" s="230">
        <f>G8/$G$7</f>
        <v>0.24566564883750186</v>
      </c>
      <c r="I8" s="138">
        <f>SUM('RESUMEN MAYO'!C26)</f>
        <v>90561</v>
      </c>
      <c r="J8" s="230">
        <f>I8/$I$7</f>
        <v>0.23164876541473009</v>
      </c>
      <c r="K8" s="138">
        <f>SUM('RESUMEN MAYO'!D26)</f>
        <v>96401</v>
      </c>
      <c r="L8" s="230">
        <f>K8/$K$7</f>
        <v>0.2181368500369969</v>
      </c>
      <c r="M8" s="169">
        <f t="shared" ref="M8:M9" si="0">(K8/C8)-100%</f>
        <v>0.65319316778707637</v>
      </c>
      <c r="N8" s="169">
        <f>(K8/E8)-100%</f>
        <v>0.34456113923874088</v>
      </c>
      <c r="O8" s="169">
        <f>(K8/G8)-100%</f>
        <v>0.1219202793133547</v>
      </c>
      <c r="P8" s="169">
        <f>(K8/I8)-100%</f>
        <v>6.4486920418281635E-2</v>
      </c>
    </row>
    <row r="9" spans="1:16" ht="15">
      <c r="B9" s="42" t="s">
        <v>8</v>
      </c>
      <c r="C9" s="138">
        <v>233041</v>
      </c>
      <c r="D9" s="230">
        <f>C9/$C$7</f>
        <v>0.79985790432911275</v>
      </c>
      <c r="E9" s="138">
        <v>238078</v>
      </c>
      <c r="F9" s="230">
        <f>E9/$E$7</f>
        <v>0.76855136792833512</v>
      </c>
      <c r="G9" s="138">
        <v>263839</v>
      </c>
      <c r="H9" s="230">
        <f>G9/$G$7</f>
        <v>0.75433435116249814</v>
      </c>
      <c r="I9" s="138">
        <f>SUM('RESUMEN MAYO'!C27)</f>
        <v>300380</v>
      </c>
      <c r="J9" s="230">
        <f>I9/$I$7</f>
        <v>0.76835123458526988</v>
      </c>
      <c r="K9" s="138">
        <f>SUM('RESUMEN MAYO'!D27)</f>
        <v>345528</v>
      </c>
      <c r="L9" s="230">
        <f>K9/$K$7</f>
        <v>0.7818631499630031</v>
      </c>
      <c r="M9" s="169">
        <f t="shared" si="0"/>
        <v>0.48269188683536379</v>
      </c>
      <c r="N9" s="169">
        <f>(K9/E9)-100%</f>
        <v>0.45132267576172524</v>
      </c>
      <c r="O9" s="169">
        <f>(K9/G9)-100%</f>
        <v>0.30961684966968495</v>
      </c>
      <c r="P9" s="169">
        <f>(K9/I9)-100%</f>
        <v>0.15030294959717683</v>
      </c>
    </row>
    <row r="10" spans="1:16">
      <c r="E10" s="44"/>
    </row>
    <row r="12" spans="1:16">
      <c r="G12" s="44"/>
    </row>
    <row r="27" spans="2:16" ht="19.5" customHeight="1">
      <c r="H27" s="252" t="s">
        <v>405</v>
      </c>
      <c r="N27" s="253"/>
    </row>
    <row r="29" spans="2:16" ht="15" customHeight="1">
      <c r="B29" s="474" t="s">
        <v>35</v>
      </c>
      <c r="C29" s="473">
        <v>2011</v>
      </c>
      <c r="D29" s="459"/>
      <c r="E29" s="473">
        <v>2012</v>
      </c>
      <c r="F29" s="459"/>
      <c r="G29" s="473">
        <v>2013</v>
      </c>
      <c r="H29" s="459"/>
      <c r="I29" s="473">
        <v>2014</v>
      </c>
      <c r="J29" s="459"/>
      <c r="K29" s="473">
        <v>2015</v>
      </c>
      <c r="L29" s="459"/>
      <c r="M29" s="461" t="s">
        <v>164</v>
      </c>
      <c r="N29" s="461"/>
      <c r="O29" s="461"/>
      <c r="P29" s="461"/>
    </row>
    <row r="30" spans="2:16" ht="15">
      <c r="B30" s="475"/>
      <c r="C30" s="318" t="s">
        <v>54</v>
      </c>
      <c r="D30" s="318" t="s">
        <v>33</v>
      </c>
      <c r="E30" s="318" t="s">
        <v>54</v>
      </c>
      <c r="F30" s="318" t="s">
        <v>33</v>
      </c>
      <c r="G30" s="318" t="s">
        <v>54</v>
      </c>
      <c r="H30" s="318" t="s">
        <v>33</v>
      </c>
      <c r="I30" s="318" t="s">
        <v>54</v>
      </c>
      <c r="J30" s="318" t="s">
        <v>33</v>
      </c>
      <c r="K30" s="318" t="s">
        <v>54</v>
      </c>
      <c r="L30" s="318" t="s">
        <v>33</v>
      </c>
      <c r="M30" s="422" t="s">
        <v>372</v>
      </c>
      <c r="N30" s="422" t="s">
        <v>373</v>
      </c>
      <c r="O30" s="422" t="s">
        <v>374</v>
      </c>
      <c r="P30" s="422" t="s">
        <v>375</v>
      </c>
    </row>
    <row r="31" spans="2:16" ht="15">
      <c r="B31" s="42" t="s">
        <v>6</v>
      </c>
      <c r="C31" s="141">
        <v>1557527</v>
      </c>
      <c r="D31" s="230">
        <f>SUM(D32:D33)</f>
        <v>1</v>
      </c>
      <c r="E31" s="141">
        <v>1655650</v>
      </c>
      <c r="F31" s="230">
        <f>SUM(F32:F33)</f>
        <v>1</v>
      </c>
      <c r="G31" s="141">
        <v>1751903</v>
      </c>
      <c r="H31" s="230">
        <f>SUM(H32:H33)</f>
        <v>1</v>
      </c>
      <c r="I31" s="141">
        <f>SUM('RESUMEN ENERO-MAYO'!C25)</f>
        <v>1856924</v>
      </c>
      <c r="J31" s="230">
        <f>SUM(J32:J33)</f>
        <v>1</v>
      </c>
      <c r="K31" s="141">
        <f>SUM('RESUMEN ENERO-MAYO'!D25)</f>
        <v>1969860</v>
      </c>
      <c r="L31" s="230">
        <f>SUM(L32:L33)</f>
        <v>1</v>
      </c>
      <c r="M31" s="169">
        <f>(K31/C31)-100%</f>
        <v>0.26473569960584964</v>
      </c>
      <c r="N31" s="169">
        <f>(K31/E31)-100%</f>
        <v>0.18978044876634548</v>
      </c>
      <c r="O31" s="169">
        <f>(K31/G31)-100%</f>
        <v>0.12441156844870971</v>
      </c>
      <c r="P31" s="169">
        <f>(K31/I31)-100%</f>
        <v>6.0818859576374784E-2</v>
      </c>
    </row>
    <row r="32" spans="2:16" ht="15">
      <c r="B32" s="42" t="s">
        <v>7</v>
      </c>
      <c r="C32" s="138">
        <v>209701</v>
      </c>
      <c r="D32" s="230">
        <f>C32/$C$31</f>
        <v>0.13463715235755142</v>
      </c>
      <c r="E32" s="138">
        <v>247705</v>
      </c>
      <c r="F32" s="230">
        <f>E32/$E$31</f>
        <v>0.14961193488962038</v>
      </c>
      <c r="G32" s="138">
        <v>288725</v>
      </c>
      <c r="H32" s="230">
        <f>G32/$G$31</f>
        <v>0.1648064989899555</v>
      </c>
      <c r="I32" s="138">
        <f>SUM('RESUMEN ENERO-MAYO'!C26)</f>
        <v>286544</v>
      </c>
      <c r="J32" s="230">
        <f>I32/$I$31</f>
        <v>0.15431110804750223</v>
      </c>
      <c r="K32" s="138">
        <f>SUM('RESUMEN ENERO-MAYO'!D26)</f>
        <v>283963</v>
      </c>
      <c r="L32" s="230">
        <f>K32/$K$31</f>
        <v>0.14415389926187647</v>
      </c>
      <c r="M32" s="169">
        <f>(K32/C32)-100%</f>
        <v>0.35413278906633727</v>
      </c>
      <c r="N32" s="169">
        <f t="shared" ref="N32:N33" si="1">(K32/E32)-100%</f>
        <v>0.14637572919400088</v>
      </c>
      <c r="O32" s="169">
        <f t="shared" ref="O32:O33" si="2">(K32/G32)-100%</f>
        <v>-1.6493202874707791E-2</v>
      </c>
      <c r="P32" s="169">
        <f t="shared" ref="P32:P33" si="3">(K32/I32)-100%</f>
        <v>-9.0073426768664255E-3</v>
      </c>
    </row>
    <row r="33" spans="2:16" ht="15">
      <c r="B33" s="42" t="s">
        <v>8</v>
      </c>
      <c r="C33" s="138">
        <v>1347826</v>
      </c>
      <c r="D33" s="230">
        <f>C33/$C$31</f>
        <v>0.86536284764244853</v>
      </c>
      <c r="E33" s="138">
        <v>1407945</v>
      </c>
      <c r="F33" s="230">
        <f>E33/$E$31</f>
        <v>0.85038806511037957</v>
      </c>
      <c r="G33" s="138">
        <v>1463178</v>
      </c>
      <c r="H33" s="230">
        <f>G33/$G$31</f>
        <v>0.83519350101004453</v>
      </c>
      <c r="I33" s="138">
        <f>SUM('RESUMEN ENERO-MAYO'!C27)</f>
        <v>1570380</v>
      </c>
      <c r="J33" s="230">
        <f>I33/$I$31</f>
        <v>0.84568889195249775</v>
      </c>
      <c r="K33" s="138">
        <f>SUM('RESUMEN ENERO-MAYO'!D27)</f>
        <v>1685897</v>
      </c>
      <c r="L33" s="230">
        <f>K33/$K$31</f>
        <v>0.85584610073812351</v>
      </c>
      <c r="M33" s="169">
        <f>(K33/C33)-100%</f>
        <v>0.2508268871501218</v>
      </c>
      <c r="N33" s="169">
        <f t="shared" si="1"/>
        <v>0.19741680250293858</v>
      </c>
      <c r="O33" s="169">
        <f t="shared" si="2"/>
        <v>0.15221592998254474</v>
      </c>
      <c r="P33" s="169">
        <f t="shared" si="3"/>
        <v>7.3559902698709934E-2</v>
      </c>
    </row>
  </sheetData>
  <mergeCells count="14">
    <mergeCell ref="K29:L29"/>
    <mergeCell ref="M29:P29"/>
    <mergeCell ref="B29:B30"/>
    <mergeCell ref="C29:D29"/>
    <mergeCell ref="E29:F29"/>
    <mergeCell ref="G29:H29"/>
    <mergeCell ref="I29:J29"/>
    <mergeCell ref="M5:P5"/>
    <mergeCell ref="I5:J5"/>
    <mergeCell ref="C5:D5"/>
    <mergeCell ref="B5:B6"/>
    <mergeCell ref="G5:H5"/>
    <mergeCell ref="E5:F5"/>
    <mergeCell ref="K5:L5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</vt:i4>
      </vt:variant>
    </vt:vector>
  </HeadingPairs>
  <TitlesOfParts>
    <vt:vector size="26" baseType="lpstr">
      <vt:lpstr>PORTADA</vt:lpstr>
      <vt:lpstr>RESUMEN MAYO</vt:lpstr>
      <vt:lpstr>RESUMEN ENERO-MAYO</vt:lpstr>
      <vt:lpstr>COMPART. OCUP. AFLU. 2011-2015</vt:lpstr>
      <vt:lpstr>COMP.CTOS.NOCHE OCUP. 2011-2015</vt:lpstr>
      <vt:lpstr>ANUAL OCUPACIÓN</vt:lpstr>
      <vt:lpstr>RESUMEN OCUP. DIARIA MAYO</vt:lpstr>
      <vt:lpstr>RESUMEN OCUP. ANUAL</vt:lpstr>
      <vt:lpstr>PROCEDENCIA</vt:lpstr>
      <vt:lpstr>PROCEDENCIA MAYO</vt:lpstr>
      <vt:lpstr>PROCEDENCIA ENERO - MAYO</vt:lpstr>
      <vt:lpstr>REGIONES MAYO</vt:lpstr>
      <vt:lpstr>REGIONES ANUAL</vt:lpstr>
      <vt:lpstr>GRAFICA REGIONES </vt:lpstr>
      <vt:lpstr>EUROPA MAYO</vt:lpstr>
      <vt:lpstr>EUROPA ENERO-MAYO</vt:lpstr>
      <vt:lpstr>DESGLOSE EUROPA I</vt:lpstr>
      <vt:lpstr>PRINCIPALES MERCADOS I</vt:lpstr>
      <vt:lpstr>GRAFICA PRINC. MERCADOS</vt:lpstr>
      <vt:lpstr>PRINC. MDOS. PROD.CTOS. NOCH.I</vt:lpstr>
      <vt:lpstr>GRAFICA CTOS. NOCH.</vt:lpstr>
      <vt:lpstr>COMPARATIVO PAISES MAYO</vt:lpstr>
      <vt:lpstr>COMPARATIVO PAÍSES ENE-MAY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Marina</cp:lastModifiedBy>
  <cp:lastPrinted>2015-07-16T16:29:18Z</cp:lastPrinted>
  <dcterms:created xsi:type="dcterms:W3CDTF">1999-09-30T00:30:26Z</dcterms:created>
  <dcterms:modified xsi:type="dcterms:W3CDTF">2015-07-16T16:38:09Z</dcterms:modified>
</cp:coreProperties>
</file>