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530" yWindow="-30" windowWidth="9450" windowHeight="7500" tabRatio="889"/>
  </bookViews>
  <sheets>
    <sheet name="PORTADA" sheetId="23" r:id="rId1"/>
    <sheet name="RESUMEN ABRIL" sheetId="1" r:id="rId2"/>
    <sheet name="RESUMEN ENERO-ABRIL" sheetId="47" r:id="rId3"/>
    <sheet name="COMPART. OCUP. AFLU. 2011-2015" sheetId="27" r:id="rId4"/>
    <sheet name="COMP.CTOS.NOCHE OCUP. 2011-2015" sheetId="46" r:id="rId5"/>
    <sheet name="ANUAL OCUPACIÓN" sheetId="2" r:id="rId6"/>
    <sheet name="RESUMEN OCUP. DIARIA ABRIL" sheetId="3" r:id="rId7"/>
    <sheet name="RESUMEN OCUP. ANUAL" sheetId="51" r:id="rId8"/>
    <sheet name="PROCEDENCIA" sheetId="4" r:id="rId9"/>
    <sheet name="PROCEDENCIA ABRIL" sheetId="5" r:id="rId10"/>
    <sheet name="PROCEDENCIA ENERO - ABRIL" sheetId="48" r:id="rId11"/>
    <sheet name="REGIONES ABRIL" sheetId="7" r:id="rId12"/>
    <sheet name="REGIONES ANUAL" sheetId="8" r:id="rId13"/>
    <sheet name="GRAFICA REGIONES " sheetId="9" r:id="rId14"/>
    <sheet name="EUROPA ABRIL" sheetId="10" r:id="rId15"/>
    <sheet name="EUROPA ENERO-ABRIL" sheetId="49" r:id="rId16"/>
    <sheet name="DESGLOSE EUROPA I" sheetId="11" r:id="rId17"/>
    <sheet name="PRINCIPALES MERCADOS I" sheetId="14" r:id="rId18"/>
    <sheet name="GRAFICA PRINC. MERCADOS" sheetId="41" r:id="rId19"/>
    <sheet name="PRINC. MDOS. PROD.CTOS. NOCH.I" sheetId="25" r:id="rId20"/>
    <sheet name="GRAFICA CTOS. NOCH." sheetId="35" r:id="rId21"/>
    <sheet name="COMPARATIVO PAISES ABRIL" sheetId="45" r:id="rId22"/>
    <sheet name="COMPARATIVO PAÍSES ENE-ABR" sheetId="50" r:id="rId23"/>
    <sheet name="CUARTOS POR PLAN" sheetId="17" r:id="rId24"/>
    <sheet name="CUARTOS POR LOCALIDAD" sheetId="18" r:id="rId25"/>
  </sheets>
  <externalReferences>
    <externalReference r:id="rId26"/>
    <externalReference r:id="rId27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L31" i="2"/>
  <c r="J12" i="27" l="1"/>
  <c r="H39" i="25"/>
  <c r="J39"/>
  <c r="J31"/>
  <c r="J32"/>
  <c r="J33"/>
  <c r="J30"/>
  <c r="J18"/>
  <c r="J19"/>
  <c r="J20"/>
  <c r="J21"/>
  <c r="J22"/>
  <c r="J23"/>
  <c r="J24"/>
  <c r="J25"/>
  <c r="J26"/>
  <c r="J17"/>
  <c r="J12"/>
  <c r="J13"/>
  <c r="J11"/>
  <c r="J34"/>
  <c r="D31" i="2" l="1"/>
  <c r="E31"/>
  <c r="G31"/>
  <c r="I31"/>
  <c r="K31"/>
  <c r="I34" i="25" l="1"/>
  <c r="I27"/>
  <c r="J27"/>
  <c r="I14"/>
  <c r="J14"/>
  <c r="J36" s="1"/>
  <c r="K12" i="14"/>
  <c r="K13"/>
  <c r="K14"/>
  <c r="K15"/>
  <c r="K16"/>
  <c r="K17"/>
  <c r="K18"/>
  <c r="K19"/>
  <c r="K20"/>
  <c r="K21"/>
  <c r="K22"/>
  <c r="K23"/>
  <c r="K24"/>
  <c r="K25"/>
  <c r="K26"/>
  <c r="K27"/>
  <c r="K11"/>
  <c r="M27" i="8"/>
  <c r="K27"/>
  <c r="I27"/>
  <c r="G27"/>
  <c r="E27"/>
  <c r="C27"/>
  <c r="O13"/>
  <c r="N13" s="1"/>
  <c r="F31" i="2"/>
  <c r="H31"/>
  <c r="K16"/>
  <c r="J16" s="1"/>
  <c r="F16"/>
  <c r="G27" i="46"/>
  <c r="J27"/>
  <c r="H27"/>
  <c r="I27"/>
  <c r="K27"/>
  <c r="H13"/>
  <c r="I13"/>
  <c r="J13"/>
  <c r="K13"/>
  <c r="D27"/>
  <c r="E27"/>
  <c r="F27"/>
  <c r="C27"/>
  <c r="H13" i="27"/>
  <c r="I13"/>
  <c r="J13"/>
  <c r="K13"/>
  <c r="Q13"/>
  <c r="R13"/>
  <c r="S13"/>
  <c r="T13"/>
  <c r="O39" i="25"/>
  <c r="O11" i="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/>
  <c r="H13" i="8" l="1"/>
  <c r="D13"/>
  <c r="L13"/>
  <c r="O27"/>
  <c r="D27" s="1"/>
  <c r="F13"/>
  <c r="J13"/>
  <c r="P13" s="1"/>
  <c r="H16" i="2"/>
  <c r="J31"/>
  <c r="O37" i="11"/>
  <c r="L30" i="2"/>
  <c r="M26" i="8"/>
  <c r="K26"/>
  <c r="I26"/>
  <c r="G26"/>
  <c r="E26"/>
  <c r="C26"/>
  <c r="O12"/>
  <c r="L12" s="1"/>
  <c r="D26" i="46"/>
  <c r="E26"/>
  <c r="F26"/>
  <c r="G26"/>
  <c r="C26"/>
  <c r="AF15" i="3"/>
  <c r="AF14"/>
  <c r="AF13"/>
  <c r="AF12"/>
  <c r="AF11"/>
  <c r="AF10"/>
  <c r="K30" i="2"/>
  <c r="I30"/>
  <c r="G30"/>
  <c r="H30" s="1"/>
  <c r="E30"/>
  <c r="D30"/>
  <c r="F30" s="1"/>
  <c r="K15"/>
  <c r="H15" s="1"/>
  <c r="F15"/>
  <c r="H27" i="8" l="1"/>
  <c r="N27"/>
  <c r="F27"/>
  <c r="P27" s="1"/>
  <c r="L27"/>
  <c r="J27"/>
  <c r="D12"/>
  <c r="H12"/>
  <c r="F12"/>
  <c r="J12"/>
  <c r="N12"/>
  <c r="O26"/>
  <c r="L26" s="1"/>
  <c r="J15" i="2"/>
  <c r="J26" i="8"/>
  <c r="J30" i="2"/>
  <c r="I26" i="46"/>
  <c r="K26"/>
  <c r="H26"/>
  <c r="J26"/>
  <c r="H12"/>
  <c r="I12"/>
  <c r="J12"/>
  <c r="K12"/>
  <c r="Q12" i="27"/>
  <c r="R12"/>
  <c r="S12"/>
  <c r="T12"/>
  <c r="H12"/>
  <c r="I12"/>
  <c r="K12"/>
  <c r="F26" i="8" l="1"/>
  <c r="N26"/>
  <c r="D26"/>
  <c r="P12"/>
  <c r="H26"/>
  <c r="P26" l="1"/>
  <c r="G14" i="25"/>
  <c r="G27"/>
  <c r="G34"/>
  <c r="I12" i="14"/>
  <c r="I13"/>
  <c r="I14"/>
  <c r="I15"/>
  <c r="I16"/>
  <c r="I17"/>
  <c r="I18"/>
  <c r="I19"/>
  <c r="I20"/>
  <c r="I21"/>
  <c r="I22"/>
  <c r="I23"/>
  <c r="I24"/>
  <c r="I25"/>
  <c r="I26"/>
  <c r="I27"/>
  <c r="I11"/>
  <c r="F39" i="25"/>
  <c r="G36" l="1"/>
  <c r="K11" i="46"/>
  <c r="J11"/>
  <c r="I11"/>
  <c r="H11"/>
  <c r="H10"/>
  <c r="D80" i="17" l="1"/>
  <c r="E31" i="45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1" i="10" s="1"/>
  <c r="E53" i="45"/>
  <c r="E54"/>
  <c r="E33" i="10" s="1"/>
  <c r="E55" i="45"/>
  <c r="E56"/>
  <c r="E30"/>
  <c r="E17"/>
  <c r="E18"/>
  <c r="E19"/>
  <c r="E20"/>
  <c r="E21"/>
  <c r="E22"/>
  <c r="E23"/>
  <c r="E24"/>
  <c r="E25"/>
  <c r="E26"/>
  <c r="E16"/>
  <c r="E12"/>
  <c r="E11"/>
  <c r="E10"/>
  <c r="E34" i="25"/>
  <c r="E27"/>
  <c r="E14"/>
  <c r="N39"/>
  <c r="N36"/>
  <c r="M36"/>
  <c r="L36"/>
  <c r="K36"/>
  <c r="L39" s="1"/>
  <c r="I36"/>
  <c r="C34"/>
  <c r="O33"/>
  <c r="O32"/>
  <c r="O31"/>
  <c r="O30"/>
  <c r="C27"/>
  <c r="O26"/>
  <c r="O25"/>
  <c r="O24"/>
  <c r="O23"/>
  <c r="O22"/>
  <c r="O21"/>
  <c r="O20"/>
  <c r="O19"/>
  <c r="O18"/>
  <c r="O17"/>
  <c r="C14"/>
  <c r="C36" s="1"/>
  <c r="O13"/>
  <c r="O12"/>
  <c r="O11"/>
  <c r="G12" i="14"/>
  <c r="G13"/>
  <c r="G14"/>
  <c r="G15"/>
  <c r="G16"/>
  <c r="G17"/>
  <c r="G18"/>
  <c r="G19"/>
  <c r="G20"/>
  <c r="G21"/>
  <c r="G22"/>
  <c r="G23"/>
  <c r="G24"/>
  <c r="G25"/>
  <c r="G26"/>
  <c r="G27"/>
  <c r="G11"/>
  <c r="O27" i="25" l="1"/>
  <c r="H31"/>
  <c r="H33"/>
  <c r="H18"/>
  <c r="H20"/>
  <c r="H22"/>
  <c r="H24"/>
  <c r="H26"/>
  <c r="H13"/>
  <c r="H11"/>
  <c r="H32"/>
  <c r="H30"/>
  <c r="H19"/>
  <c r="H21"/>
  <c r="H23"/>
  <c r="H25"/>
  <c r="H17"/>
  <c r="H12"/>
  <c r="O34"/>
  <c r="E36"/>
  <c r="F22"/>
  <c r="F18"/>
  <c r="F31"/>
  <c r="F17"/>
  <c r="F23"/>
  <c r="F19"/>
  <c r="F32"/>
  <c r="O14"/>
  <c r="D39"/>
  <c r="D32"/>
  <c r="D30"/>
  <c r="D25"/>
  <c r="D23"/>
  <c r="D21"/>
  <c r="D19"/>
  <c r="D17"/>
  <c r="D12"/>
  <c r="D33"/>
  <c r="D31"/>
  <c r="D26"/>
  <c r="D24"/>
  <c r="D22"/>
  <c r="D20"/>
  <c r="D18"/>
  <c r="D13"/>
  <c r="D11"/>
  <c r="D14" s="1"/>
  <c r="P34" i="14"/>
  <c r="O34"/>
  <c r="M34"/>
  <c r="K34"/>
  <c r="I34"/>
  <c r="G34"/>
  <c r="P27"/>
  <c r="Q27" s="1"/>
  <c r="E27"/>
  <c r="P26"/>
  <c r="Q26" s="1"/>
  <c r="E26"/>
  <c r="P25"/>
  <c r="Q25" s="1"/>
  <c r="E25"/>
  <c r="P24"/>
  <c r="Q24" s="1"/>
  <c r="E24"/>
  <c r="P23"/>
  <c r="Q23" s="1"/>
  <c r="E23"/>
  <c r="Q22"/>
  <c r="E22"/>
  <c r="P21"/>
  <c r="Q21" s="1"/>
  <c r="E21"/>
  <c r="P20"/>
  <c r="Q20" s="1"/>
  <c r="E20"/>
  <c r="P19"/>
  <c r="Q19" s="1"/>
  <c r="E19"/>
  <c r="P18"/>
  <c r="Q18" s="1"/>
  <c r="E18"/>
  <c r="P17"/>
  <c r="E17"/>
  <c r="P16"/>
  <c r="E16"/>
  <c r="P15"/>
  <c r="E15"/>
  <c r="P14"/>
  <c r="E14"/>
  <c r="P13"/>
  <c r="Q13" s="1"/>
  <c r="E13"/>
  <c r="P12"/>
  <c r="Q12" s="1"/>
  <c r="E12"/>
  <c r="P11"/>
  <c r="Q11" s="1"/>
  <c r="E11"/>
  <c r="O10" i="8"/>
  <c r="N10"/>
  <c r="L10"/>
  <c r="J10"/>
  <c r="H10"/>
  <c r="F10"/>
  <c r="D10"/>
  <c r="P10" s="1"/>
  <c r="K13" i="2"/>
  <c r="J13" s="1"/>
  <c r="H13"/>
  <c r="F13"/>
  <c r="K10" i="46"/>
  <c r="J10"/>
  <c r="I10"/>
  <c r="K11" i="27"/>
  <c r="J11"/>
  <c r="I11"/>
  <c r="H11"/>
  <c r="L22"/>
  <c r="T10"/>
  <c r="S10"/>
  <c r="R10"/>
  <c r="Q10"/>
  <c r="K10"/>
  <c r="J10"/>
  <c r="I10"/>
  <c r="H10"/>
  <c r="H34" i="25" l="1"/>
  <c r="H27"/>
  <c r="H14"/>
  <c r="Q14" i="14"/>
  <c r="F30" i="25"/>
  <c r="F21"/>
  <c r="F25"/>
  <c r="F13"/>
  <c r="F33"/>
  <c r="F20"/>
  <c r="F24"/>
  <c r="F12"/>
  <c r="F26"/>
  <c r="F11"/>
  <c r="F34"/>
  <c r="Q15" i="14"/>
  <c r="Q16"/>
  <c r="Q17"/>
  <c r="O36" i="25"/>
  <c r="D34"/>
  <c r="D36"/>
  <c r="D27"/>
  <c r="E34" i="14"/>
  <c r="Q34" l="1"/>
  <c r="H36" i="25"/>
  <c r="P12"/>
  <c r="P39"/>
  <c r="F14"/>
  <c r="F27"/>
  <c r="F36" s="1"/>
  <c r="P11"/>
  <c r="P22"/>
  <c r="P33"/>
  <c r="P32"/>
  <c r="P23"/>
  <c r="P18"/>
  <c r="P26"/>
  <c r="P25"/>
  <c r="P19"/>
  <c r="P13"/>
  <c r="P20"/>
  <c r="P24"/>
  <c r="P31"/>
  <c r="P21"/>
  <c r="P30"/>
  <c r="P17"/>
  <c r="E37" i="11"/>
  <c r="F12" s="1"/>
  <c r="E35" i="47"/>
  <c r="P14" i="25" l="1"/>
  <c r="P34"/>
  <c r="P2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P36" i="25" l="1"/>
  <c r="E29" i="18"/>
  <c r="F27" s="1"/>
  <c r="C29"/>
  <c r="D28" s="1"/>
  <c r="D26"/>
  <c r="D24"/>
  <c r="D22"/>
  <c r="D21"/>
  <c r="D20"/>
  <c r="D19"/>
  <c r="D18"/>
  <c r="D17"/>
  <c r="D16"/>
  <c r="D15"/>
  <c r="D14"/>
  <c r="D13"/>
  <c r="D12"/>
  <c r="D11"/>
  <c r="J66" i="17"/>
  <c r="I66"/>
  <c r="K65" s="1"/>
  <c r="J39"/>
  <c r="I39"/>
  <c r="K38" s="1"/>
  <c r="J9"/>
  <c r="K8"/>
  <c r="I7"/>
  <c r="I9" s="1"/>
  <c r="D23" i="18" l="1"/>
  <c r="D25"/>
  <c r="D27"/>
  <c r="F28"/>
  <c r="F11"/>
  <c r="F12"/>
  <c r="F13"/>
  <c r="F14"/>
  <c r="F15"/>
  <c r="F16"/>
  <c r="F17"/>
  <c r="F18"/>
  <c r="F19"/>
  <c r="F20"/>
  <c r="F21"/>
  <c r="F22"/>
  <c r="F23"/>
  <c r="F24"/>
  <c r="F25"/>
  <c r="F26"/>
  <c r="K31" i="17"/>
  <c r="D29" i="18"/>
  <c r="K35" i="17"/>
  <c r="K64"/>
  <c r="K66" s="1"/>
  <c r="K33"/>
  <c r="K37"/>
  <c r="K32"/>
  <c r="K34"/>
  <c r="K36"/>
  <c r="K7"/>
  <c r="K9" s="1"/>
  <c r="F29" i="18" l="1"/>
  <c r="K39" i="17"/>
  <c r="N37" i="11" l="1"/>
  <c r="M37"/>
  <c r="L37"/>
  <c r="K37"/>
  <c r="I37"/>
  <c r="G37"/>
  <c r="F37"/>
  <c r="C37"/>
  <c r="G44" i="5"/>
  <c r="G37"/>
  <c r="I31" i="4"/>
  <c r="I32"/>
  <c r="I33"/>
  <c r="H9"/>
  <c r="H8"/>
  <c r="F9"/>
  <c r="F8"/>
  <c r="D9"/>
  <c r="D8"/>
  <c r="D7" s="1"/>
  <c r="J12" i="11" l="1"/>
  <c r="J14"/>
  <c r="J16"/>
  <c r="J18"/>
  <c r="J20"/>
  <c r="J22"/>
  <c r="J24"/>
  <c r="J26"/>
  <c r="J28"/>
  <c r="J30"/>
  <c r="J32"/>
  <c r="J34"/>
  <c r="J36"/>
  <c r="J11"/>
  <c r="J13"/>
  <c r="J15"/>
  <c r="J17"/>
  <c r="J19"/>
  <c r="J21"/>
  <c r="J23"/>
  <c r="J25"/>
  <c r="J27"/>
  <c r="J29"/>
  <c r="J31"/>
  <c r="J33"/>
  <c r="J35"/>
  <c r="J10"/>
  <c r="H12"/>
  <c r="H18"/>
  <c r="H24"/>
  <c r="H28"/>
  <c r="H34"/>
  <c r="H11"/>
  <c r="H13"/>
  <c r="H15"/>
  <c r="H17"/>
  <c r="H19"/>
  <c r="H21"/>
  <c r="H23"/>
  <c r="H25"/>
  <c r="H27"/>
  <c r="H29"/>
  <c r="H31"/>
  <c r="H33"/>
  <c r="H35"/>
  <c r="H10"/>
  <c r="H14"/>
  <c r="H16"/>
  <c r="H20"/>
  <c r="H22"/>
  <c r="H26"/>
  <c r="H30"/>
  <c r="H32"/>
  <c r="H36"/>
  <c r="F7" i="4"/>
  <c r="H7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P11"/>
  <c r="O12" i="51"/>
  <c r="O13"/>
  <c r="O14"/>
  <c r="O15"/>
  <c r="O16"/>
  <c r="F14" i="2"/>
  <c r="J37" i="11" l="1"/>
  <c r="H37"/>
  <c r="P32"/>
  <c r="P36"/>
  <c r="P28"/>
  <c r="P34"/>
  <c r="P30"/>
  <c r="P26"/>
  <c r="P22"/>
  <c r="P18"/>
  <c r="P14"/>
  <c r="P10"/>
  <c r="P33"/>
  <c r="P29"/>
  <c r="P25"/>
  <c r="P21"/>
  <c r="P17"/>
  <c r="P13"/>
  <c r="D37"/>
  <c r="P24"/>
  <c r="P20"/>
  <c r="P16"/>
  <c r="P12"/>
  <c r="P35"/>
  <c r="P31"/>
  <c r="P27"/>
  <c r="P23"/>
  <c r="P19"/>
  <c r="P15"/>
  <c r="L29" i="2"/>
  <c r="C25" i="46"/>
  <c r="P22" i="27"/>
  <c r="Q22" s="1"/>
  <c r="O22"/>
  <c r="N22"/>
  <c r="M22"/>
  <c r="O11" i="8"/>
  <c r="D11" s="1"/>
  <c r="S22" i="27" l="1"/>
  <c r="R22"/>
  <c r="T22"/>
  <c r="P37" i="11"/>
  <c r="L11" i="8"/>
  <c r="F11"/>
  <c r="J11"/>
  <c r="N11"/>
  <c r="H11"/>
  <c r="P11" l="1"/>
  <c r="K14" i="2"/>
  <c r="J14" s="1"/>
  <c r="H14" l="1"/>
  <c r="M25" i="8" l="1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4"/>
  <c r="E35"/>
  <c r="E9"/>
  <c r="C7" i="7"/>
  <c r="E7"/>
  <c r="C8"/>
  <c r="C13" s="1"/>
  <c r="D8" s="1"/>
  <c r="E8"/>
  <c r="C9"/>
  <c r="E9"/>
  <c r="C10"/>
  <c r="E10"/>
  <c r="G10" s="1"/>
  <c r="C11"/>
  <c r="E11"/>
  <c r="C12"/>
  <c r="E12"/>
  <c r="P8" i="4"/>
  <c r="G25" i="46"/>
  <c r="E31" i="50"/>
  <c r="E10" i="49" s="1"/>
  <c r="E32" i="50"/>
  <c r="E11" i="49" s="1"/>
  <c r="E33" i="50"/>
  <c r="E12" i="49" s="1"/>
  <c r="E34" i="50"/>
  <c r="E13" i="49" s="1"/>
  <c r="E35" i="50"/>
  <c r="E14" i="49" s="1"/>
  <c r="E36" i="50"/>
  <c r="E15" i="49" s="1"/>
  <c r="E37" i="50"/>
  <c r="E16" i="49" s="1"/>
  <c r="E38" i="50"/>
  <c r="E17" i="49" s="1"/>
  <c r="E39" i="50"/>
  <c r="E18" i="49" s="1"/>
  <c r="E40" i="50"/>
  <c r="E19" i="49" s="1"/>
  <c r="E41" i="50"/>
  <c r="E20" i="49" s="1"/>
  <c r="E42" i="50"/>
  <c r="E21" i="49" s="1"/>
  <c r="E43" i="50"/>
  <c r="E22" i="49" s="1"/>
  <c r="E44" i="50"/>
  <c r="E23" i="49" s="1"/>
  <c r="E45" i="50"/>
  <c r="E24" i="49" s="1"/>
  <c r="E46" i="50"/>
  <c r="E25" i="49" s="1"/>
  <c r="E47" i="50"/>
  <c r="E26" i="49" s="1"/>
  <c r="E48" i="50"/>
  <c r="E27" i="49" s="1"/>
  <c r="E49" i="50"/>
  <c r="E28" i="49" s="1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N9" i="4" l="1"/>
  <c r="O9"/>
  <c r="G12" i="7"/>
  <c r="G11"/>
  <c r="J8" i="4"/>
  <c r="J9"/>
  <c r="P7"/>
  <c r="L9"/>
  <c r="L8"/>
  <c r="C36" i="10"/>
  <c r="D35" s="1"/>
  <c r="O25" i="8"/>
  <c r="L25" s="1"/>
  <c r="D9" i="7"/>
  <c r="D7"/>
  <c r="D11"/>
  <c r="G9"/>
  <c r="G8"/>
  <c r="G7"/>
  <c r="E36" i="10"/>
  <c r="F32" s="1"/>
  <c r="D25" i="8"/>
  <c r="J25" i="46"/>
  <c r="H25"/>
  <c r="K25"/>
  <c r="I25"/>
  <c r="E13" i="7"/>
  <c r="F8" s="1"/>
  <c r="M7" i="4"/>
  <c r="O7"/>
  <c r="N7"/>
  <c r="K29" i="2"/>
  <c r="J29" s="1"/>
  <c r="F29"/>
  <c r="D10" i="10"/>
  <c r="D12" i="7"/>
  <c r="D10"/>
  <c r="O8" i="4"/>
  <c r="P9"/>
  <c r="N8"/>
  <c r="C14" i="48"/>
  <c r="G19"/>
  <c r="G24"/>
  <c r="C26"/>
  <c r="G37"/>
  <c r="K37"/>
  <c r="C41"/>
  <c r="G44"/>
  <c r="D26" i="10" l="1"/>
  <c r="D34"/>
  <c r="D18"/>
  <c r="D30"/>
  <c r="D22"/>
  <c r="D14"/>
  <c r="D32"/>
  <c r="D28"/>
  <c r="D24"/>
  <c r="D20"/>
  <c r="D16"/>
  <c r="D12"/>
  <c r="J7" i="4"/>
  <c r="F17" i="10"/>
  <c r="F33"/>
  <c r="F18"/>
  <c r="H25" i="8"/>
  <c r="F25"/>
  <c r="L7" i="4"/>
  <c r="D33" i="10"/>
  <c r="D31"/>
  <c r="D29"/>
  <c r="D27"/>
  <c r="D25"/>
  <c r="D23"/>
  <c r="D21"/>
  <c r="D19"/>
  <c r="D17"/>
  <c r="D15"/>
  <c r="D13"/>
  <c r="D11"/>
  <c r="D9"/>
  <c r="F25"/>
  <c r="F10"/>
  <c r="F34"/>
  <c r="N25" i="8"/>
  <c r="J25"/>
  <c r="F10" i="7"/>
  <c r="F12"/>
  <c r="F7"/>
  <c r="D13"/>
  <c r="F11"/>
  <c r="F26" i="10"/>
  <c r="F9"/>
  <c r="F29"/>
  <c r="F21"/>
  <c r="F13"/>
  <c r="F14"/>
  <c r="F22"/>
  <c r="F30"/>
  <c r="F35"/>
  <c r="F31"/>
  <c r="F27"/>
  <c r="F23"/>
  <c r="F19"/>
  <c r="F15"/>
  <c r="F11"/>
  <c r="F12"/>
  <c r="F16"/>
  <c r="F20"/>
  <c r="F24"/>
  <c r="F28"/>
  <c r="F9" i="7"/>
  <c r="G13"/>
  <c r="H29" i="2"/>
  <c r="K42" i="48"/>
  <c r="F13" i="7" l="1"/>
  <c r="D36" i="10"/>
  <c r="P25" i="8"/>
  <c r="H29" i="48"/>
  <c r="H30"/>
  <c r="D26"/>
  <c r="F36" i="10"/>
  <c r="D14" i="48"/>
  <c r="L10"/>
  <c r="H11"/>
  <c r="D12"/>
  <c r="L12"/>
  <c r="H13"/>
  <c r="H14"/>
  <c r="H15"/>
  <c r="H16"/>
  <c r="H17"/>
  <c r="H18"/>
  <c r="D19"/>
  <c r="H19"/>
  <c r="D20"/>
  <c r="D21"/>
  <c r="D22"/>
  <c r="L22"/>
  <c r="H23"/>
  <c r="D24"/>
  <c r="H24"/>
  <c r="D25"/>
  <c r="L26"/>
  <c r="L27"/>
  <c r="L28"/>
  <c r="L29"/>
  <c r="H31"/>
  <c r="D31"/>
  <c r="L31"/>
  <c r="H33"/>
  <c r="D33"/>
  <c r="L33"/>
  <c r="H35"/>
  <c r="D35"/>
  <c r="L35"/>
  <c r="L36"/>
  <c r="D38"/>
  <c r="H40"/>
  <c r="H41"/>
  <c r="D41"/>
  <c r="H43"/>
  <c r="L42"/>
  <c r="H44"/>
  <c r="H10"/>
  <c r="D11"/>
  <c r="L11"/>
  <c r="H12"/>
  <c r="D13"/>
  <c r="L13"/>
  <c r="L14"/>
  <c r="L15"/>
  <c r="L16"/>
  <c r="L17"/>
  <c r="L18"/>
  <c r="L19"/>
  <c r="L20"/>
  <c r="L21"/>
  <c r="H22"/>
  <c r="D23"/>
  <c r="L23"/>
  <c r="L24"/>
  <c r="L25"/>
  <c r="H27"/>
  <c r="H28"/>
  <c r="D30"/>
  <c r="L30"/>
  <c r="H32"/>
  <c r="D32"/>
  <c r="L32"/>
  <c r="H34"/>
  <c r="D34"/>
  <c r="L34"/>
  <c r="H36"/>
  <c r="D36"/>
  <c r="D37"/>
  <c r="D39"/>
  <c r="D40"/>
  <c r="H42"/>
  <c r="H37"/>
  <c r="L37"/>
  <c r="G59" i="50" l="1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E57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C35"/>
  <c r="C33"/>
  <c r="C34"/>
  <c r="C32"/>
  <c r="G35"/>
  <c r="H33" i="4"/>
  <c r="H32"/>
  <c r="F33"/>
  <c r="F32"/>
  <c r="D33"/>
  <c r="D32"/>
  <c r="K32"/>
  <c r="K33"/>
  <c r="K31"/>
  <c r="J33"/>
  <c r="F31" l="1"/>
  <c r="L32"/>
  <c r="C38" i="7"/>
  <c r="D35" s="1"/>
  <c r="G37"/>
  <c r="G34"/>
  <c r="G36"/>
  <c r="G32"/>
  <c r="G33"/>
  <c r="J32" i="4"/>
  <c r="J31" s="1"/>
  <c r="P31"/>
  <c r="L33"/>
  <c r="N31"/>
  <c r="M31"/>
  <c r="O31"/>
  <c r="C61" i="50"/>
  <c r="D27" s="1"/>
  <c r="G13"/>
  <c r="H13" s="1"/>
  <c r="G57"/>
  <c r="H57" s="1"/>
  <c r="G11"/>
  <c r="H11" s="1"/>
  <c r="G18"/>
  <c r="H18" s="1"/>
  <c r="G20"/>
  <c r="H20" s="1"/>
  <c r="G22"/>
  <c r="H22" s="1"/>
  <c r="G24"/>
  <c r="H24" s="1"/>
  <c r="G26"/>
  <c r="H26" s="1"/>
  <c r="E27"/>
  <c r="E61" s="1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E36"/>
  <c r="F9" s="1"/>
  <c r="E38" i="7"/>
  <c r="L31" i="4" l="1"/>
  <c r="D17" i="50"/>
  <c r="D25"/>
  <c r="D12"/>
  <c r="D21"/>
  <c r="D32"/>
  <c r="D42"/>
  <c r="D36"/>
  <c r="D50"/>
  <c r="D57"/>
  <c r="D20"/>
  <c r="D31"/>
  <c r="D39"/>
  <c r="D10"/>
  <c r="D13"/>
  <c r="D19"/>
  <c r="D23"/>
  <c r="D30"/>
  <c r="D34"/>
  <c r="D38"/>
  <c r="D46"/>
  <c r="D54"/>
  <c r="D16"/>
  <c r="D24"/>
  <c r="D35"/>
  <c r="D43"/>
  <c r="G38" i="7"/>
  <c r="D33"/>
  <c r="D36"/>
  <c r="D32"/>
  <c r="D37"/>
  <c r="D34"/>
  <c r="F33"/>
  <c r="F32"/>
  <c r="F36"/>
  <c r="F34"/>
  <c r="F37"/>
  <c r="F35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F31"/>
  <c r="F57"/>
  <c r="F45"/>
  <c r="F20"/>
  <c r="F37"/>
  <c r="F53"/>
  <c r="F30"/>
  <c r="F32"/>
  <c r="F56"/>
  <c r="F24"/>
  <c r="F16"/>
  <c r="F49"/>
  <c r="F41"/>
  <c r="G61"/>
  <c r="H61" s="1"/>
  <c r="F33"/>
  <c r="F59"/>
  <c r="F54"/>
  <c r="F25"/>
  <c r="F23"/>
  <c r="F21"/>
  <c r="F19"/>
  <c r="F17"/>
  <c r="F12"/>
  <c r="F10"/>
  <c r="F27"/>
  <c r="G27"/>
  <c r="H27" s="1"/>
  <c r="F52"/>
  <c r="F50"/>
  <c r="F48"/>
  <c r="F46"/>
  <c r="F44"/>
  <c r="F42"/>
  <c r="F40"/>
  <c r="F38"/>
  <c r="F36"/>
  <c r="F34"/>
  <c r="F26"/>
  <c r="F22"/>
  <c r="F18"/>
  <c r="F55"/>
  <c r="F51"/>
  <c r="F47"/>
  <c r="F43"/>
  <c r="F39"/>
  <c r="F35"/>
  <c r="F11"/>
  <c r="F13"/>
  <c r="D33" i="49"/>
  <c r="D29"/>
  <c r="D25"/>
  <c r="D21"/>
  <c r="D17"/>
  <c r="D13"/>
  <c r="D9"/>
  <c r="F34"/>
  <c r="F32"/>
  <c r="F30"/>
  <c r="F28"/>
  <c r="F26"/>
  <c r="F24"/>
  <c r="F22"/>
  <c r="F20"/>
  <c r="F18"/>
  <c r="F16"/>
  <c r="F14"/>
  <c r="F12"/>
  <c r="F10"/>
  <c r="D34"/>
  <c r="D32"/>
  <c r="D30"/>
  <c r="D28"/>
  <c r="D26"/>
  <c r="D24"/>
  <c r="D22"/>
  <c r="D20"/>
  <c r="D18"/>
  <c r="D16"/>
  <c r="D14"/>
  <c r="D12"/>
  <c r="F35"/>
  <c r="F33"/>
  <c r="F31"/>
  <c r="F29"/>
  <c r="F27"/>
  <c r="F25"/>
  <c r="F23"/>
  <c r="F21"/>
  <c r="F19"/>
  <c r="F17"/>
  <c r="F15"/>
  <c r="F13"/>
  <c r="F11"/>
  <c r="O33" i="4"/>
  <c r="H31"/>
  <c r="D61" i="50" l="1"/>
  <c r="D38" i="7"/>
  <c r="F38"/>
  <c r="D36" i="49"/>
  <c r="F36"/>
  <c r="F61" i="50"/>
  <c r="D31" i="4"/>
  <c r="N33"/>
  <c r="P33"/>
  <c r="M33"/>
  <c r="E48" i="47" l="1"/>
  <c r="F47" s="1"/>
  <c r="C48"/>
  <c r="D47" s="1"/>
  <c r="F40"/>
  <c r="E40"/>
  <c r="F39"/>
  <c r="E39"/>
  <c r="F38"/>
  <c r="E38"/>
  <c r="F34"/>
  <c r="C35"/>
  <c r="D34" s="1"/>
  <c r="F27"/>
  <c r="E27"/>
  <c r="F26"/>
  <c r="E26"/>
  <c r="F25"/>
  <c r="E25"/>
  <c r="F22"/>
  <c r="E22"/>
  <c r="E20"/>
  <c r="E19"/>
  <c r="E18"/>
  <c r="E15"/>
  <c r="D13"/>
  <c r="O11" i="51" s="1"/>
  <c r="C13" i="47"/>
  <c r="F12"/>
  <c r="E12"/>
  <c r="F11"/>
  <c r="E11"/>
  <c r="F9"/>
  <c r="E9"/>
  <c r="D30" l="1"/>
  <c r="G22" i="27"/>
  <c r="D31" i="47"/>
  <c r="D44"/>
  <c r="D46"/>
  <c r="F30"/>
  <c r="D33"/>
  <c r="D43"/>
  <c r="D45"/>
  <c r="D32"/>
  <c r="E13"/>
  <c r="F31"/>
  <c r="F32"/>
  <c r="F33"/>
  <c r="F43"/>
  <c r="F44"/>
  <c r="F45"/>
  <c r="F46"/>
  <c r="K22" i="27" l="1"/>
  <c r="I22"/>
  <c r="J22"/>
  <c r="H22"/>
  <c r="D35" i="47"/>
  <c r="F35"/>
  <c r="D48"/>
  <c r="F48"/>
  <c r="E35" i="1" l="1"/>
  <c r="E18"/>
  <c r="F25"/>
  <c r="G19" i="5"/>
  <c r="G32" i="45" l="1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5"/>
  <c r="H55" s="1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 l="1"/>
  <c r="H10" s="1"/>
  <c r="E27"/>
  <c r="G27" s="1"/>
  <c r="H27" s="1"/>
  <c r="E13"/>
  <c r="G13" s="1"/>
  <c r="H13" s="1"/>
  <c r="E57"/>
  <c r="G57" s="1"/>
  <c r="H57" s="1"/>
  <c r="C61"/>
  <c r="G30"/>
  <c r="H30" s="1"/>
  <c r="G16"/>
  <c r="H16" s="1"/>
  <c r="G59"/>
  <c r="H59" s="1"/>
  <c r="D46" l="1"/>
  <c r="D16"/>
  <c r="D31"/>
  <c r="D27"/>
  <c r="D10"/>
  <c r="D57"/>
  <c r="D20"/>
  <c r="D39"/>
  <c r="D55"/>
  <c r="D13"/>
  <c r="D24"/>
  <c r="D35"/>
  <c r="D43"/>
  <c r="D50"/>
  <c r="D25"/>
  <c r="D19"/>
  <c r="D36"/>
  <c r="E61"/>
  <c r="D45"/>
  <c r="D53"/>
  <c r="D11"/>
  <c r="D18"/>
  <c r="D22"/>
  <c r="D26"/>
  <c r="D33"/>
  <c r="D37"/>
  <c r="D41"/>
  <c r="D44"/>
  <c r="D48"/>
  <c r="D52"/>
  <c r="D59"/>
  <c r="D12"/>
  <c r="D17"/>
  <c r="D21"/>
  <c r="D32"/>
  <c r="D40"/>
  <c r="D49"/>
  <c r="D56"/>
  <c r="D23"/>
  <c r="D30"/>
  <c r="D34"/>
  <c r="D38"/>
  <c r="D42"/>
  <c r="D47"/>
  <c r="D51"/>
  <c r="D54"/>
  <c r="F27" l="1"/>
  <c r="F10"/>
  <c r="F33"/>
  <c r="F34"/>
  <c r="F12"/>
  <c r="F51"/>
  <c r="F23"/>
  <c r="F42"/>
  <c r="G61"/>
  <c r="H61" s="1"/>
  <c r="F18"/>
  <c r="F46"/>
  <c r="F50"/>
  <c r="F13"/>
  <c r="F19"/>
  <c r="F30"/>
  <c r="F38"/>
  <c r="F47"/>
  <c r="F54"/>
  <c r="F20"/>
  <c r="F41"/>
  <c r="F31"/>
  <c r="F35"/>
  <c r="F52"/>
  <c r="D61"/>
  <c r="F57"/>
  <c r="F17"/>
  <c r="F21"/>
  <c r="F25"/>
  <c r="F32"/>
  <c r="F36"/>
  <c r="F40"/>
  <c r="F45"/>
  <c r="F49"/>
  <c r="F53"/>
  <c r="F56"/>
  <c r="F16"/>
  <c r="F24"/>
  <c r="F37"/>
  <c r="F44"/>
  <c r="F26"/>
  <c r="F39"/>
  <c r="F22"/>
  <c r="F48"/>
  <c r="F59"/>
  <c r="F55"/>
  <c r="F11"/>
  <c r="F43"/>
  <c r="F61" l="1"/>
  <c r="C41" i="5" l="1"/>
  <c r="K37"/>
  <c r="C26"/>
  <c r="G24"/>
  <c r="C14"/>
  <c r="E48" i="1"/>
  <c r="C48"/>
  <c r="D46" s="1"/>
  <c r="F40"/>
  <c r="E40"/>
  <c r="F39"/>
  <c r="E39"/>
  <c r="F38"/>
  <c r="E38"/>
  <c r="F30"/>
  <c r="C35"/>
  <c r="D34" s="1"/>
  <c r="F27"/>
  <c r="E27"/>
  <c r="F26"/>
  <c r="E26"/>
  <c r="E25"/>
  <c r="F22"/>
  <c r="E22"/>
  <c r="E20"/>
  <c r="E19"/>
  <c r="E15"/>
  <c r="D13"/>
  <c r="C13"/>
  <c r="F12"/>
  <c r="E12"/>
  <c r="E11"/>
  <c r="F9"/>
  <c r="E9"/>
  <c r="K42" i="5" l="1"/>
  <c r="H27" s="1"/>
  <c r="E13" i="1"/>
  <c r="D43"/>
  <c r="D45"/>
  <c r="D44"/>
  <c r="D32"/>
  <c r="D31"/>
  <c r="D33"/>
  <c r="F34"/>
  <c r="F47"/>
  <c r="D47" s="1"/>
  <c r="F43"/>
  <c r="F44"/>
  <c r="F45"/>
  <c r="F46"/>
  <c r="D30"/>
  <c r="F31"/>
  <c r="F32"/>
  <c r="F33"/>
  <c r="H42" i="5" l="1"/>
  <c r="H40"/>
  <c r="H35"/>
  <c r="H33"/>
  <c r="H31"/>
  <c r="H29"/>
  <c r="H43"/>
  <c r="H41"/>
  <c r="H36"/>
  <c r="H34"/>
  <c r="H32"/>
  <c r="H30"/>
  <c r="H28"/>
  <c r="H37"/>
  <c r="H44"/>
  <c r="D48" i="1"/>
  <c r="D35"/>
  <c r="L25" i="5"/>
  <c r="L11"/>
  <c r="D37"/>
  <c r="F48" i="1"/>
  <c r="F35"/>
  <c r="L18" i="5"/>
  <c r="D32"/>
  <c r="L10"/>
  <c r="L14"/>
  <c r="H22"/>
  <c r="L34"/>
  <c r="D41"/>
  <c r="H13"/>
  <c r="H10"/>
  <c r="D13"/>
  <c r="L16"/>
  <c r="L20"/>
  <c r="L23"/>
  <c r="L30"/>
  <c r="D36"/>
  <c r="L42"/>
  <c r="D12"/>
  <c r="H15"/>
  <c r="H17"/>
  <c r="D19"/>
  <c r="D20"/>
  <c r="D22"/>
  <c r="D14"/>
  <c r="D11"/>
  <c r="H12"/>
  <c r="L13"/>
  <c r="L15"/>
  <c r="L17"/>
  <c r="L19"/>
  <c r="L21"/>
  <c r="D23"/>
  <c r="L24"/>
  <c r="D26"/>
  <c r="D30"/>
  <c r="L32"/>
  <c r="D34"/>
  <c r="D38"/>
  <c r="L37" s="1"/>
  <c r="H11"/>
  <c r="L12"/>
  <c r="H14"/>
  <c r="H16"/>
  <c r="H18"/>
  <c r="H19"/>
  <c r="D21"/>
  <c r="L22"/>
  <c r="H23"/>
  <c r="H24"/>
  <c r="L26"/>
  <c r="D24"/>
  <c r="D25"/>
  <c r="L28"/>
  <c r="L27"/>
  <c r="L29"/>
  <c r="D31"/>
  <c r="L31"/>
  <c r="D33"/>
  <c r="L35"/>
  <c r="L33"/>
  <c r="D35"/>
  <c r="L36"/>
  <c r="D40"/>
  <c r="D39"/>
  <c r="P32" i="4" l="1"/>
  <c r="O32"/>
  <c r="N32"/>
  <c r="M32"/>
</calcChain>
</file>

<file path=xl/sharedStrings.xml><?xml version="1.0" encoding="utf-8"?>
<sst xmlns="http://schemas.openxmlformats.org/spreadsheetml/2006/main" count="1162" uniqueCount="424">
  <si>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</si>
  <si>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</si>
  <si>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</si>
  <si>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</si>
  <si>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</si>
  <si>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</si>
  <si>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</si>
  <si>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</si>
  <si>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</si>
  <si>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</si>
  <si>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</si>
  <si>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</si>
  <si>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</si>
  <si>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</si>
  <si>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</si>
  <si>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</si>
  <si>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</si>
  <si>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</si>
  <si>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</si>
  <si>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</si>
  <si>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</si>
  <si>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</si>
  <si>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</si>
  <si>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</si>
  <si>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</si>
  <si>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</si>
  <si>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</si>
  <si>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</si>
  <si>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</si>
  <si>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</si>
  <si>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</si>
  <si>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</si>
  <si>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</si>
  <si>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</si>
  <si>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</si>
  <si>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</si>
  <si>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</si>
  <si>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</si>
  <si>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</si>
  <si>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</si>
  <si>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</si>
  <si>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</si>
  <si>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</si>
  <si>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</si>
  <si>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</si>
  <si>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</si>
  <si>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</si>
  <si>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</si>
  <si>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</si>
  <si>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</si>
  <si>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</si>
  <si>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</si>
  <si>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</si>
  <si>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</si>
  <si>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</si>
  <si>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</si>
  <si>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</si>
  <si>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</si>
  <si>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</si>
  <si>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</si>
  <si>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</si>
  <si>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</si>
  <si>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</si>
  <si>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</si>
  <si>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</si>
  <si>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</si>
  <si>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</si>
  <si>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</si>
  <si>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</si>
  <si>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</si>
  <si>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</si>
  <si>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</si>
  <si>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</si>
  <si>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</si>
  <si>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</si>
  <si>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</si>
  <si>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</si>
  <si>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</si>
  <si>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</si>
  <si>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</si>
  <si>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</si>
  <si>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</si>
  <si>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</si>
  <si>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</si>
  <si>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</si>
  <si>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</si>
  <si>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</si>
  <si>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</si>
  <si>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</si>
  <si>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</si>
  <si>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</si>
  <si>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</si>
  <si>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</si>
  <si>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</si>
  <si>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</si>
  <si>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</si>
  <si>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</si>
  <si>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</si>
  <si>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</si>
  <si>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</si>
  <si>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</si>
  <si>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</si>
  <si>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</si>
  <si>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</si>
  <si>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</si>
  <si>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</si>
  <si>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</si>
  <si>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</si>
  <si>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</si>
  <si>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</si>
  <si>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</si>
  <si>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</si>
  <si>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</si>
  <si>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</si>
  <si>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</si>
  <si>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</si>
  <si>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</si>
  <si>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</si>
  <si>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</si>
  <si>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</si>
  <si>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</si>
  <si>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</si>
  <si>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</si>
  <si>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</si>
  <si>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</si>
  <si>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</si>
  <si>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</si>
  <si>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</si>
  <si>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</si>
  <si>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</si>
  <si>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</si>
  <si>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</si>
  <si>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</si>
  <si>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</si>
  <si>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</si>
  <si>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</si>
  <si>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</si>
  <si>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</si>
  <si>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</si>
  <si>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</si>
  <si>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</si>
  <si>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</si>
  <si>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</si>
  <si>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</si>
  <si>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</si>
  <si>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</si>
  <si>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</si>
  <si>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</si>
  <si>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</si>
  <si>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</si>
  <si>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</si>
  <si>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</si>
  <si>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</si>
  <si>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</si>
  <si>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</si>
  <si>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</si>
  <si>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</si>
  <si>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</si>
  <si>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</si>
  <si>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</si>
  <si>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</si>
  <si>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</si>
  <si>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</si>
  <si>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</si>
  <si>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</si>
  <si>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</si>
  <si>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</si>
  <si>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</si>
  <si>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</si>
  <si>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</si>
  <si>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</si>
  <si>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</si>
  <si>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</si>
  <si>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</si>
  <si>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</si>
  <si>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</si>
  <si>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</si>
  <si>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</si>
  <si>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</si>
  <si>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</si>
  <si>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</si>
  <si>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</si>
  <si>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</si>
  <si>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</si>
  <si>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</si>
  <si>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</si>
  <si>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</si>
  <si>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</si>
  <si>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</si>
  <si>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</si>
  <si>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</si>
  <si>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</si>
  <si>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</si>
  <si>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</si>
  <si>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</si>
  <si>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</si>
  <si>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</si>
  <si>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</si>
  <si>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</si>
  <si>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</si>
  <si>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</si>
  <si>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</si>
  <si>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</si>
  <si>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</si>
  <si>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</si>
  <si>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</si>
  <si>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</si>
  <si>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</si>
  <si>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</si>
  <si>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</si>
  <si>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</si>
  <si>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</si>
  <si>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</si>
  <si>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</si>
  <si>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</si>
  <si>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</si>
  <si>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</si>
  <si>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</si>
  <si>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</si>
  <si>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</si>
  <si>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</si>
  <si>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</si>
  <si>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</si>
  <si>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</si>
  <si>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</si>
  <si>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</si>
  <si>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</si>
  <si>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</si>
  <si>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</si>
  <si>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</si>
  <si>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</si>
  <si>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</si>
  <si>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</si>
  <si>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</si>
  <si>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</si>
  <si>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</si>
  <si>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</si>
  <si>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</si>
  <si>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</si>
  <si>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</si>
  <si>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</si>
  <si>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</si>
  <si>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</si>
  <si>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</si>
  <si>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</si>
  <si>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</si>
  <si>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</si>
  <si>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</si>
  <si>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</si>
  <si>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</si>
  <si>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</si>
  <si>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</si>
  <si>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</si>
  <si>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</si>
  <si>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</si>
  <si>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</si>
  <si>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</si>
  <si>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</si>
  <si>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</si>
  <si>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</si>
  <si>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</si>
  <si>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</si>
  <si>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</si>
  <si>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</si>
  <si>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</si>
  <si>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</si>
  <si>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</si>
  <si>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</si>
  <si>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</si>
  <si>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</si>
  <si>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</si>
  <si>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</si>
  <si>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</si>
  <si>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</si>
  <si>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</si>
  <si>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</si>
  <si>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</si>
  <si>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</si>
  <si>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</si>
  <si>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</si>
  <si>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</si>
  <si>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</si>
  <si>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</si>
  <si>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</si>
  <si>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</si>
  <si>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</si>
  <si>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</si>
  <si>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</si>
  <si>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</si>
  <si>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Viernes</t>
  </si>
  <si>
    <t>Sábado</t>
  </si>
  <si>
    <t>Domingo</t>
  </si>
  <si>
    <t>Lunes</t>
  </si>
  <si>
    <t>Martes</t>
  </si>
  <si>
    <t>Miércoles</t>
  </si>
  <si>
    <t>Jueves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</si>
  <si>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</si>
  <si>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</si>
  <si>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</si>
  <si>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</si>
  <si>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</si>
  <si>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</si>
  <si>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</si>
  <si>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</si>
  <si>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</si>
  <si>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</si>
  <si>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</si>
  <si>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</si>
  <si>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</si>
  <si>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</si>
  <si>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</si>
  <si>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</si>
  <si>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</si>
  <si>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</si>
  <si>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</si>
  <si>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</si>
  <si>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</si>
  <si>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</si>
  <si>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</si>
  <si>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</si>
  <si>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</si>
  <si>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</si>
  <si>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</si>
  <si>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</si>
  <si>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</si>
  <si>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</si>
  <si>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</si>
  <si>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</si>
  <si>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</si>
  <si>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</si>
  <si>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</si>
  <si>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</si>
  <si>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</si>
  <si>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</si>
  <si>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CUARTOS NOCHE OCUPADOS ACUMULADO</t>
  </si>
  <si>
    <t>OASIS TULUM (antes Be live Riviera Maya)</t>
  </si>
  <si>
    <t>PAVO REAL BEACH RESORT</t>
  </si>
  <si>
    <t>SANDOS CARACOL ECO RESORTS &amp; SPA</t>
  </si>
  <si>
    <t>SANDOS PLAYACAR BEACH RESORTS &amp; SPA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</si>
  <si>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</si>
  <si>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</si>
  <si>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</si>
  <si>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</si>
  <si>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</si>
  <si>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</si>
  <si>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Corea</t>
  </si>
  <si>
    <t>Posición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</si>
  <si>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</si>
  <si>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</si>
  <si>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</si>
  <si>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</si>
  <si>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</si>
  <si>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</si>
  <si>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</si>
  <si>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</si>
  <si>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</si>
  <si>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</si>
  <si>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</si>
  <si>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</si>
  <si>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</si>
  <si>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</si>
  <si>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</si>
  <si>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</si>
  <si>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HARD ROCK RIVIERA MAYA</t>
  </si>
  <si>
    <t>OCCIDENTAL ALLEGRO PLAYACAR</t>
  </si>
  <si>
    <t>OCCIDENTAL GRAND XCARET</t>
  </si>
  <si>
    <t>SEN SERENITY (antes ADONIS TULUM)</t>
  </si>
  <si>
    <t>GENERATIONS MAROMA</t>
  </si>
  <si>
    <t>GENERATIONS RIVIERA MAYA</t>
  </si>
  <si>
    <t>THE REEF COCO BEACH</t>
  </si>
  <si>
    <t>THE ROYAL IN PLAYA DEL CARMEN</t>
  </si>
  <si>
    <t>ALEMANIA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</si>
  <si>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</si>
  <si>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</si>
  <si>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</si>
  <si>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</si>
  <si>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</si>
  <si>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</si>
  <si>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</si>
  <si>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ENERO - DICIEMBRE      2 0 1 5</t>
  </si>
  <si>
    <t>2015-2014</t>
  </si>
  <si>
    <t>AÑO 2015</t>
  </si>
  <si>
    <t>DESGLOSE MENSUAL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</si>
  <si>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</si>
  <si>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</si>
  <si>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</si>
  <si>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</si>
  <si>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</si>
  <si>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</si>
  <si>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PRIMER SEMESTRE 2015</t>
  </si>
  <si>
    <t>Posición 2015</t>
  </si>
  <si>
    <t>PRIMER SEMESTRE AÑO 2015</t>
  </si>
  <si>
    <t>2 0 1 5</t>
  </si>
  <si>
    <t>Acumulado Ene-Jun</t>
  </si>
  <si>
    <t>COLOMBIA</t>
  </si>
  <si>
    <t>COMPARATIVO POR PAISES DE LOS AÑOS 2015 VS 2014</t>
  </si>
  <si>
    <t>AKUMAL BAY RESORT</t>
  </si>
  <si>
    <t>PLATINUM YUCATAN PRINCESS</t>
  </si>
  <si>
    <t>A  B  R  I  L       2   0   1   5</t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</si>
  <si>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Septima </t>
    </r>
    <r>
      <rPr>
        <sz val="10"/>
        <rFont val="Calibri"/>
        <family val="2"/>
      </rPr>
      <t>edición correspondiente</t>
    </r>
  </si>
  <si>
    <t>MES  DE  ABRIL  DE  2015</t>
  </si>
  <si>
    <t>A  B  R  I  L</t>
  </si>
  <si>
    <t>ENERO - ABRIL  DE  2015</t>
  </si>
  <si>
    <t>ENERO - ABRIL</t>
  </si>
  <si>
    <t>A   B   R   I   L     D E      2  0  1  5</t>
  </si>
  <si>
    <t>E N E R O - A B R I L</t>
  </si>
  <si>
    <t>A  B  R  I  L     2 0 1 5</t>
  </si>
  <si>
    <t>E N E R O - A B R I L      2 0 15</t>
  </si>
  <si>
    <t xml:space="preserve"> ABRIL  2014</t>
  </si>
  <si>
    <t xml:space="preserve"> ABRIL  2015</t>
  </si>
  <si>
    <t>ENE - ABR  2014</t>
  </si>
  <si>
    <t>ENE - ABR  2015</t>
  </si>
  <si>
    <t>ABRIL  2015  VS  2014</t>
  </si>
  <si>
    <t>ENERO - ABRIL  2015  VS  2014</t>
  </si>
  <si>
    <t>ENE-ABR  2014</t>
  </si>
  <si>
    <t>ENE-ABR  2015</t>
  </si>
  <si>
    <t>A  B  R  I  L      2 0 1 5</t>
  </si>
  <si>
    <t>A  B  R  I  L      2  0  1  5</t>
  </si>
  <si>
    <t>Vacaciones de Semana Santa</t>
  </si>
  <si>
    <r>
      <t>al</t>
    </r>
    <r>
      <rPr>
        <sz val="10"/>
        <rFont val="Calibri"/>
        <family val="2"/>
      </rPr>
      <t xml:space="preserve"> 79.32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42,212 </t>
    </r>
    <r>
      <rPr>
        <sz val="10"/>
        <rFont val="Calibri"/>
        <family val="2"/>
      </rPr>
      <t>de acuerdo al inventario</t>
    </r>
  </si>
  <si>
    <r>
      <t>al mes de Abril del año 2015, fue elaborado con un muestreo de</t>
    </r>
    <r>
      <rPr>
        <b/>
        <sz val="10"/>
        <rFont val="Calibri"/>
        <family val="2"/>
      </rPr>
      <t xml:space="preserve"> 33,483 </t>
    </r>
    <r>
      <rPr>
        <sz val="10"/>
        <rFont val="Calibri"/>
        <family val="2"/>
      </rPr>
      <t>cuartos, que corresponde</t>
    </r>
  </si>
  <si>
    <r>
      <t>Nota: Los principales mercados para Riviera Maya de Enero-Abril representan el</t>
    </r>
    <r>
      <rPr>
        <sz val="9"/>
        <rFont val="Calibri"/>
        <family val="2"/>
      </rPr>
      <t xml:space="preserve"> 96.24% del total de turistas que visitaron el destino.</t>
    </r>
  </si>
  <si>
    <t>400 Hoteles distribuidos en los direrentes Microdestinos de la Riviera Maya a lo largo de 120 kms. de costa</t>
  </si>
  <si>
    <t>E  N  E  R  O     -     A  B  R  I  L</t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</si>
</sst>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7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color indexed="53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3" fillId="0" borderId="0" applyFill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60" fillId="0" borderId="0"/>
  </cellStyleXfs>
  <cellXfs count="531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18" fillId="0" borderId="0" xfId="0" applyFont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/>
    <xf numFmtId="17" fontId="20" fillId="0" borderId="0" xfId="0" applyNumberFormat="1" applyFont="1"/>
    <xf numFmtId="0" fontId="19" fillId="0" borderId="0" xfId="0" applyFont="1" applyFill="1"/>
    <xf numFmtId="0" fontId="21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0" fontId="23" fillId="0" borderId="0" xfId="0" applyNumberFormat="1" applyFont="1"/>
    <xf numFmtId="3" fontId="23" fillId="0" borderId="0" xfId="0" applyNumberFormat="1" applyFont="1"/>
    <xf numFmtId="0" fontId="20" fillId="0" borderId="0" xfId="0" applyFont="1" applyAlignment="1">
      <alignment horizontal="center"/>
    </xf>
    <xf numFmtId="10" fontId="23" fillId="0" borderId="0" xfId="0" applyNumberFormat="1" applyFont="1" applyAlignment="1">
      <alignment horizontal="center"/>
    </xf>
    <xf numFmtId="10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19" fillId="0" borderId="0" xfId="0" applyFont="1" applyBorder="1" applyAlignment="1">
      <alignment horizontal="left"/>
    </xf>
    <xf numFmtId="17" fontId="25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4" fillId="0" borderId="0" xfId="0" applyFont="1"/>
    <xf numFmtId="0" fontId="27" fillId="0" borderId="0" xfId="0" applyFont="1" applyFill="1" applyBorder="1" applyAlignment="1">
      <alignment horizontal="left"/>
    </xf>
    <xf numFmtId="10" fontId="20" fillId="0" borderId="0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10" fontId="19" fillId="0" borderId="0" xfId="0" applyNumberFormat="1" applyFont="1" applyFill="1" applyBorder="1"/>
    <xf numFmtId="166" fontId="19" fillId="0" borderId="0" xfId="0" applyNumberFormat="1" applyFont="1" applyFill="1" applyBorder="1"/>
    <xf numFmtId="0" fontId="20" fillId="0" borderId="0" xfId="0" applyFont="1" applyFill="1"/>
    <xf numFmtId="0" fontId="22" fillId="0" borderId="0" xfId="0" applyFont="1" applyFill="1" applyBorder="1" applyAlignment="1"/>
    <xf numFmtId="0" fontId="23" fillId="0" borderId="0" xfId="0" applyFont="1" applyBorder="1"/>
    <xf numFmtId="17" fontId="19" fillId="0" borderId="0" xfId="0" applyNumberFormat="1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72" fontId="24" fillId="0" borderId="0" xfId="0" applyNumberFormat="1" applyFont="1" applyAlignment="1">
      <alignment horizontal="left"/>
    </xf>
    <xf numFmtId="0" fontId="24" fillId="0" borderId="11" xfId="0" applyFont="1" applyBorder="1"/>
    <xf numFmtId="3" fontId="23" fillId="0" borderId="11" xfId="0" applyNumberFormat="1" applyFont="1" applyBorder="1"/>
    <xf numFmtId="3" fontId="19" fillId="0" borderId="0" xfId="0" applyNumberFormat="1" applyFont="1"/>
    <xf numFmtId="17" fontId="25" fillId="0" borderId="0" xfId="0" applyNumberFormat="1" applyFont="1" applyAlignment="1">
      <alignment horizontal="center"/>
    </xf>
    <xf numFmtId="17" fontId="25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0" xfId="0" applyFont="1" applyAlignment="1"/>
    <xf numFmtId="0" fontId="19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3" fontId="19" fillId="0" borderId="0" xfId="0" applyNumberFormat="1" applyFont="1" applyBorder="1"/>
    <xf numFmtId="10" fontId="19" fillId="0" borderId="0" xfId="0" applyNumberFormat="1" applyFont="1" applyFill="1" applyBorder="1" applyAlignment="1"/>
    <xf numFmtId="1" fontId="19" fillId="0" borderId="0" xfId="0" applyNumberFormat="1" applyFont="1"/>
    <xf numFmtId="0" fontId="20" fillId="0" borderId="0" xfId="0" applyFont="1" applyFill="1" applyBorder="1" applyAlignment="1">
      <alignment horizontal="left"/>
    </xf>
    <xf numFmtId="1" fontId="19" fillId="0" borderId="0" xfId="0" applyNumberFormat="1" applyFont="1" applyFill="1" applyBorder="1" applyAlignment="1"/>
    <xf numFmtId="0" fontId="19" fillId="0" borderId="0" xfId="0" applyFont="1" applyFill="1" applyBorder="1" applyAlignment="1"/>
    <xf numFmtId="1" fontId="20" fillId="0" borderId="0" xfId="0" applyNumberFormat="1" applyFont="1" applyFill="1" applyBorder="1" applyAlignment="1"/>
    <xf numFmtId="10" fontId="20" fillId="0" borderId="0" xfId="0" applyNumberFormat="1" applyFont="1" applyFill="1" applyBorder="1" applyAlignment="1"/>
    <xf numFmtId="0" fontId="29" fillId="0" borderId="0" xfId="0" applyFont="1"/>
    <xf numFmtId="0" fontId="22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/>
    <xf numFmtId="167" fontId="19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0" fontId="31" fillId="0" borderId="0" xfId="2" applyFont="1" applyAlignment="1" applyProtection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3" fontId="19" fillId="0" borderId="17" xfId="0" applyNumberFormat="1" applyFont="1" applyBorder="1"/>
    <xf numFmtId="3" fontId="19" fillId="0" borderId="16" xfId="0" applyNumberFormat="1" applyFont="1" applyBorder="1"/>
    <xf numFmtId="0" fontId="19" fillId="0" borderId="18" xfId="0" applyFont="1" applyBorder="1"/>
    <xf numFmtId="3" fontId="19" fillId="0" borderId="18" xfId="0" applyNumberFormat="1" applyFont="1" applyBorder="1"/>
    <xf numFmtId="10" fontId="19" fillId="0" borderId="18" xfId="0" applyNumberFormat="1" applyFont="1" applyBorder="1"/>
    <xf numFmtId="0" fontId="20" fillId="0" borderId="18" xfId="0" applyFont="1" applyBorder="1"/>
    <xf numFmtId="3" fontId="20" fillId="0" borderId="18" xfId="0" applyNumberFormat="1" applyFont="1" applyBorder="1"/>
    <xf numFmtId="10" fontId="20" fillId="0" borderId="18" xfId="0" applyNumberFormat="1" applyFont="1" applyBorder="1"/>
    <xf numFmtId="10" fontId="19" fillId="0" borderId="0" xfId="0" applyNumberFormat="1" applyFont="1"/>
    <xf numFmtId="0" fontId="19" fillId="0" borderId="17" xfId="0" applyFont="1" applyBorder="1"/>
    <xf numFmtId="10" fontId="19" fillId="0" borderId="17" xfId="0" applyNumberFormat="1" applyFont="1" applyBorder="1"/>
    <xf numFmtId="3" fontId="24" fillId="0" borderId="0" xfId="0" applyNumberFormat="1" applyFont="1" applyFill="1"/>
    <xf numFmtId="17" fontId="2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/>
    <xf numFmtId="3" fontId="36" fillId="0" borderId="0" xfId="0" applyNumberFormat="1" applyFont="1" applyFill="1" applyBorder="1" applyAlignment="1">
      <alignment horizontal="right"/>
    </xf>
    <xf numFmtId="37" fontId="36" fillId="0" borderId="0" xfId="0" applyNumberFormat="1" applyFont="1" applyFill="1" applyBorder="1" applyAlignment="1"/>
    <xf numFmtId="0" fontId="36" fillId="0" borderId="0" xfId="0" applyFont="1" applyFill="1" applyBorder="1" applyAlignment="1">
      <alignment horizontal="right"/>
    </xf>
    <xf numFmtId="1" fontId="19" fillId="0" borderId="0" xfId="0" applyNumberFormat="1" applyFont="1" applyFill="1" applyBorder="1" applyAlignment="1">
      <alignment horizontal="left"/>
    </xf>
    <xf numFmtId="37" fontId="37" fillId="0" borderId="0" xfId="0" applyNumberFormat="1" applyFont="1" applyFill="1" applyBorder="1"/>
    <xf numFmtId="167" fontId="37" fillId="0" borderId="0" xfId="0" applyNumberFormat="1" applyFont="1" applyFill="1" applyBorder="1"/>
    <xf numFmtId="167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37" fontId="20" fillId="0" borderId="0" xfId="0" applyNumberFormat="1" applyFont="1" applyFill="1" applyBorder="1"/>
    <xf numFmtId="1" fontId="19" fillId="0" borderId="0" xfId="0" applyNumberFormat="1" applyFont="1" applyFill="1" applyBorder="1"/>
    <xf numFmtId="37" fontId="19" fillId="0" borderId="0" xfId="0" applyNumberFormat="1" applyFont="1" applyFill="1"/>
    <xf numFmtId="167" fontId="20" fillId="0" borderId="0" xfId="0" applyNumberFormat="1" applyFont="1" applyFill="1" applyBorder="1" applyAlignment="1">
      <alignment horizontal="right"/>
    </xf>
    <xf numFmtId="0" fontId="38" fillId="0" borderId="0" xfId="0" applyFont="1" applyFill="1" applyBorder="1"/>
    <xf numFmtId="0" fontId="35" fillId="0" borderId="0" xfId="0" applyFont="1" applyFill="1" applyBorder="1"/>
    <xf numFmtId="1" fontId="39" fillId="0" borderId="0" xfId="0" applyNumberFormat="1" applyFont="1" applyFill="1" applyBorder="1" applyAlignment="1"/>
    <xf numFmtId="0" fontId="40" fillId="0" borderId="0" xfId="0" applyFont="1" applyFill="1" applyBorder="1"/>
    <xf numFmtId="0" fontId="35" fillId="0" borderId="0" xfId="0" applyFont="1" applyFill="1" applyBorder="1" applyAlignment="1">
      <alignment horizontal="left"/>
    </xf>
    <xf numFmtId="0" fontId="40" fillId="0" borderId="0" xfId="0" applyFont="1" applyFill="1"/>
    <xf numFmtId="0" fontId="41" fillId="0" borderId="0" xfId="0" applyFont="1" applyFill="1"/>
    <xf numFmtId="166" fontId="24" fillId="2" borderId="0" xfId="0" applyNumberFormat="1" applyFont="1" applyFill="1" applyBorder="1"/>
    <xf numFmtId="166" fontId="23" fillId="2" borderId="0" xfId="0" applyNumberFormat="1" applyFont="1" applyFill="1" applyBorder="1"/>
    <xf numFmtId="3" fontId="24" fillId="2" borderId="0" xfId="0" applyNumberFormat="1" applyFont="1" applyFill="1" applyBorder="1"/>
    <xf numFmtId="3" fontId="23" fillId="2" borderId="0" xfId="0" applyNumberFormat="1" applyFont="1" applyFill="1" applyBorder="1"/>
    <xf numFmtId="10" fontId="23" fillId="2" borderId="0" xfId="0" applyNumberFormat="1" applyFont="1" applyFill="1" applyBorder="1"/>
    <xf numFmtId="167" fontId="23" fillId="2" borderId="0" xfId="0" applyNumberFormat="1" applyFont="1" applyFill="1" applyBorder="1"/>
    <xf numFmtId="0" fontId="25" fillId="0" borderId="0" xfId="0" applyFont="1" applyAlignment="1">
      <alignment horizontal="center"/>
    </xf>
    <xf numFmtId="0" fontId="0" fillId="0" borderId="0" xfId="0" applyFill="1" applyBorder="1"/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7" fillId="0" borderId="0" xfId="0" applyNumberFormat="1" applyFont="1" applyFill="1" applyBorder="1" applyAlignment="1"/>
    <xf numFmtId="10" fontId="23" fillId="0" borderId="0" xfId="0" applyNumberFormat="1" applyFont="1" applyBorder="1"/>
    <xf numFmtId="0" fontId="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Fill="1" applyBorder="1" applyAlignment="1"/>
    <xf numFmtId="0" fontId="14" fillId="0" borderId="0" xfId="0" applyFont="1" applyAlignment="1"/>
    <xf numFmtId="0" fontId="44" fillId="0" borderId="0" xfId="0" applyFont="1" applyBorder="1"/>
    <xf numFmtId="0" fontId="15" fillId="0" borderId="0" xfId="0" applyFont="1" applyBorder="1"/>
    <xf numFmtId="0" fontId="1" fillId="0" borderId="0" xfId="0" applyFont="1" applyBorder="1"/>
    <xf numFmtId="0" fontId="45" fillId="0" borderId="0" xfId="0" applyFont="1" applyAlignment="1">
      <alignment horizontal="center"/>
    </xf>
    <xf numFmtId="1" fontId="23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48" fillId="0" borderId="0" xfId="0" applyFont="1"/>
    <xf numFmtId="0" fontId="49" fillId="0" borderId="0" xfId="0" applyFont="1" applyFill="1"/>
    <xf numFmtId="0" fontId="50" fillId="0" borderId="0" xfId="0" applyFont="1" applyFill="1"/>
    <xf numFmtId="0" fontId="24" fillId="0" borderId="22" xfId="0" applyFont="1" applyBorder="1"/>
    <xf numFmtId="0" fontId="23" fillId="0" borderId="22" xfId="0" applyFont="1" applyBorder="1"/>
    <xf numFmtId="3" fontId="23" fillId="0" borderId="22" xfId="0" applyNumberFormat="1" applyFont="1" applyBorder="1"/>
    <xf numFmtId="2" fontId="23" fillId="0" borderId="22" xfId="0" applyNumberFormat="1" applyFont="1" applyBorder="1"/>
    <xf numFmtId="0" fontId="19" fillId="0" borderId="22" xfId="0" applyFont="1" applyBorder="1"/>
    <xf numFmtId="3" fontId="24" fillId="0" borderId="22" xfId="0" applyNumberFormat="1" applyFont="1" applyBorder="1"/>
    <xf numFmtId="2" fontId="24" fillId="0" borderId="22" xfId="0" applyNumberFormat="1" applyFont="1" applyBorder="1"/>
    <xf numFmtId="10" fontId="23" fillId="0" borderId="10" xfId="2" applyNumberFormat="1" applyFont="1" applyFill="1" applyBorder="1" applyAlignment="1" applyProtection="1">
      <alignment horizontal="center"/>
    </xf>
    <xf numFmtId="0" fontId="19" fillId="0" borderId="10" xfId="0" applyFont="1" applyBorder="1"/>
    <xf numFmtId="10" fontId="24" fillId="0" borderId="10" xfId="0" applyNumberFormat="1" applyFont="1" applyFill="1" applyBorder="1"/>
    <xf numFmtId="3" fontId="23" fillId="0" borderId="10" xfId="0" applyNumberFormat="1" applyFont="1" applyFill="1" applyBorder="1"/>
    <xf numFmtId="10" fontId="24" fillId="0" borderId="10" xfId="0" applyNumberFormat="1" applyFont="1" applyFill="1" applyBorder="1" applyAlignment="1"/>
    <xf numFmtId="10" fontId="23" fillId="0" borderId="10" xfId="0" applyNumberFormat="1" applyFont="1" applyBorder="1" applyAlignment="1">
      <alignment horizontal="center"/>
    </xf>
    <xf numFmtId="10" fontId="23" fillId="0" borderId="10" xfId="0" applyNumberFormat="1" applyFont="1" applyFill="1" applyBorder="1" applyAlignment="1">
      <alignment horizontal="center"/>
    </xf>
    <xf numFmtId="10" fontId="24" fillId="0" borderId="10" xfId="0" applyNumberFormat="1" applyFont="1" applyFill="1" applyBorder="1" applyAlignment="1">
      <alignment horizontal="right"/>
    </xf>
    <xf numFmtId="0" fontId="24" fillId="0" borderId="10" xfId="0" applyFont="1" applyBorder="1"/>
    <xf numFmtId="0" fontId="20" fillId="0" borderId="10" xfId="0" applyFont="1" applyFill="1" applyBorder="1"/>
    <xf numFmtId="37" fontId="19" fillId="0" borderId="10" xfId="0" applyNumberFormat="1" applyFont="1" applyFill="1" applyBorder="1"/>
    <xf numFmtId="10" fontId="19" fillId="0" borderId="10" xfId="0" applyNumberFormat="1" applyFont="1" applyFill="1" applyBorder="1"/>
    <xf numFmtId="166" fontId="19" fillId="0" borderId="10" xfId="0" applyNumberFormat="1" applyFont="1" applyFill="1" applyBorder="1"/>
    <xf numFmtId="0" fontId="23" fillId="0" borderId="10" xfId="0" applyFont="1" applyBorder="1"/>
    <xf numFmtId="2" fontId="23" fillId="0" borderId="10" xfId="0" applyNumberFormat="1" applyFont="1" applyBorder="1"/>
    <xf numFmtId="2" fontId="24" fillId="0" borderId="10" xfId="0" applyNumberFormat="1" applyFont="1" applyBorder="1"/>
    <xf numFmtId="3" fontId="23" fillId="0" borderId="10" xfId="0" applyNumberFormat="1" applyFont="1" applyBorder="1"/>
    <xf numFmtId="3" fontId="24" fillId="0" borderId="10" xfId="0" applyNumberFormat="1" applyFont="1" applyBorder="1"/>
    <xf numFmtId="3" fontId="19" fillId="0" borderId="10" xfId="0" applyNumberFormat="1" applyFont="1" applyFill="1" applyBorder="1" applyAlignment="1"/>
    <xf numFmtId="10" fontId="19" fillId="0" borderId="10" xfId="0" applyNumberFormat="1" applyFont="1" applyFill="1" applyBorder="1" applyAlignment="1"/>
    <xf numFmtId="0" fontId="19" fillId="0" borderId="10" xfId="0" applyFont="1" applyFill="1" applyBorder="1"/>
    <xf numFmtId="38" fontId="19" fillId="0" borderId="10" xfId="0" applyNumberFormat="1" applyFont="1" applyFill="1" applyBorder="1"/>
    <xf numFmtId="171" fontId="19" fillId="0" borderId="10" xfId="0" applyNumberFormat="1" applyFont="1" applyFill="1" applyBorder="1"/>
    <xf numFmtId="0" fontId="19" fillId="0" borderId="10" xfId="0" applyFont="1" applyFill="1" applyBorder="1" applyAlignment="1"/>
    <xf numFmtId="0" fontId="5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22" xfId="0" applyFont="1" applyFill="1" applyBorder="1" applyAlignment="1">
      <alignment horizontal="left"/>
    </xf>
    <xf numFmtId="3" fontId="23" fillId="0" borderId="22" xfId="0" applyNumberFormat="1" applyFont="1" applyFill="1" applyBorder="1"/>
    <xf numFmtId="10" fontId="24" fillId="0" borderId="22" xfId="0" applyNumberFormat="1" applyFont="1" applyFill="1" applyBorder="1" applyAlignment="1"/>
    <xf numFmtId="10" fontId="23" fillId="0" borderId="22" xfId="2" applyNumberFormat="1" applyFont="1" applyFill="1" applyBorder="1" applyAlignment="1" applyProtection="1">
      <alignment horizontal="center"/>
    </xf>
    <xf numFmtId="10" fontId="23" fillId="0" borderId="22" xfId="0" applyNumberFormat="1" applyFont="1" applyFill="1" applyBorder="1" applyAlignment="1">
      <alignment horizontal="center"/>
    </xf>
    <xf numFmtId="10" fontId="24" fillId="0" borderId="22" xfId="0" applyNumberFormat="1" applyFont="1" applyFill="1" applyBorder="1"/>
    <xf numFmtId="3" fontId="23" fillId="0" borderId="11" xfId="0" applyNumberFormat="1" applyFont="1" applyFill="1" applyBorder="1"/>
    <xf numFmtId="10" fontId="24" fillId="0" borderId="13" xfId="0" applyNumberFormat="1" applyFont="1" applyFill="1" applyBorder="1" applyAlignment="1"/>
    <xf numFmtId="10" fontId="23" fillId="0" borderId="27" xfId="2" applyNumberFormat="1" applyFont="1" applyFill="1" applyBorder="1" applyAlignment="1" applyProtection="1">
      <alignment horizontal="center"/>
    </xf>
    <xf numFmtId="0" fontId="57" fillId="0" borderId="0" xfId="0" applyFont="1" applyAlignment="1"/>
    <xf numFmtId="0" fontId="25" fillId="0" borderId="0" xfId="0" applyFont="1" applyAlignment="1"/>
    <xf numFmtId="17" fontId="25" fillId="0" borderId="0" xfId="0" applyNumberFormat="1" applyFont="1" applyBorder="1" applyAlignment="1">
      <alignment horizontal="center"/>
    </xf>
    <xf numFmtId="0" fontId="24" fillId="2" borderId="28" xfId="0" applyFont="1" applyFill="1" applyBorder="1"/>
    <xf numFmtId="0" fontId="23" fillId="2" borderId="29" xfId="0" applyFont="1" applyFill="1" applyBorder="1"/>
    <xf numFmtId="0" fontId="23" fillId="2" borderId="30" xfId="0" applyFont="1" applyFill="1" applyBorder="1"/>
    <xf numFmtId="0" fontId="23" fillId="2" borderId="31" xfId="0" applyFont="1" applyFill="1" applyBorder="1"/>
    <xf numFmtId="3" fontId="24" fillId="2" borderId="32" xfId="0" applyNumberFormat="1" applyFont="1" applyFill="1" applyBorder="1"/>
    <xf numFmtId="3" fontId="23" fillId="2" borderId="32" xfId="0" applyNumberFormat="1" applyFont="1" applyFill="1" applyBorder="1"/>
    <xf numFmtId="10" fontId="23" fillId="2" borderId="33" xfId="0" applyNumberFormat="1" applyFont="1" applyFill="1" applyBorder="1"/>
    <xf numFmtId="0" fontId="23" fillId="2" borderId="28" xfId="0" applyFont="1" applyFill="1" applyBorder="1"/>
    <xf numFmtId="3" fontId="23" fillId="2" borderId="29" xfId="0" applyNumberFormat="1" applyFont="1" applyFill="1" applyBorder="1"/>
    <xf numFmtId="10" fontId="23" fillId="2" borderId="30" xfId="0" applyNumberFormat="1" applyFont="1" applyFill="1" applyBorder="1"/>
    <xf numFmtId="0" fontId="23" fillId="2" borderId="14" xfId="0" applyFont="1" applyFill="1" applyBorder="1"/>
    <xf numFmtId="10" fontId="23" fillId="2" borderId="34" xfId="0" applyNumberFormat="1" applyFont="1" applyFill="1" applyBorder="1"/>
    <xf numFmtId="10" fontId="23" fillId="2" borderId="32" xfId="0" applyNumberFormat="1" applyFont="1" applyFill="1" applyBorder="1"/>
    <xf numFmtId="10" fontId="24" fillId="2" borderId="32" xfId="0" applyNumberFormat="1" applyFont="1" applyFill="1" applyBorder="1"/>
    <xf numFmtId="0" fontId="23" fillId="2" borderId="11" xfId="0" applyFont="1" applyFill="1" applyBorder="1"/>
    <xf numFmtId="10" fontId="24" fillId="2" borderId="12" xfId="0" applyNumberFormat="1" applyFont="1" applyFill="1" applyBorder="1"/>
    <xf numFmtId="10" fontId="23" fillId="2" borderId="13" xfId="0" applyNumberFormat="1" applyFont="1" applyFill="1" applyBorder="1"/>
    <xf numFmtId="169" fontId="23" fillId="2" borderId="34" xfId="0" applyNumberFormat="1" applyFont="1" applyFill="1" applyBorder="1"/>
    <xf numFmtId="166" fontId="23" fillId="2" borderId="32" xfId="0" applyNumberFormat="1" applyFont="1" applyFill="1" applyBorder="1"/>
    <xf numFmtId="169" fontId="23" fillId="2" borderId="33" xfId="0" applyNumberFormat="1" applyFont="1" applyFill="1" applyBorder="1"/>
    <xf numFmtId="0" fontId="24" fillId="2" borderId="11" xfId="0" applyFont="1" applyFill="1" applyBorder="1"/>
    <xf numFmtId="168" fontId="24" fillId="2" borderId="12" xfId="0" applyNumberFormat="1" applyFont="1" applyFill="1" applyBorder="1"/>
    <xf numFmtId="170" fontId="23" fillId="2" borderId="12" xfId="0" applyNumberFormat="1" applyFont="1" applyFill="1" applyBorder="1"/>
    <xf numFmtId="0" fontId="24" fillId="2" borderId="29" xfId="0" applyFont="1" applyFill="1" applyBorder="1" applyAlignment="1">
      <alignment horizontal="center" vertical="center"/>
    </xf>
    <xf numFmtId="0" fontId="20" fillId="2" borderId="28" xfId="0" applyFont="1" applyFill="1" applyBorder="1"/>
    <xf numFmtId="0" fontId="24" fillId="2" borderId="30" xfId="0" applyFont="1" applyFill="1" applyBorder="1" applyAlignment="1">
      <alignment horizontal="center"/>
    </xf>
    <xf numFmtId="0" fontId="27" fillId="2" borderId="28" xfId="0" applyFont="1" applyFill="1" applyBorder="1"/>
    <xf numFmtId="0" fontId="24" fillId="2" borderId="29" xfId="0" applyFont="1" applyFill="1" applyBorder="1"/>
    <xf numFmtId="0" fontId="23" fillId="2" borderId="29" xfId="0" applyFont="1" applyFill="1" applyBorder="1" applyAlignment="1">
      <alignment horizontal="center"/>
    </xf>
    <xf numFmtId="0" fontId="23" fillId="2" borderId="30" xfId="0" applyFont="1" applyFill="1" applyBorder="1" applyAlignment="1">
      <alignment horizontal="center"/>
    </xf>
    <xf numFmtId="167" fontId="23" fillId="2" borderId="34" xfId="0" applyNumberFormat="1" applyFont="1" applyFill="1" applyBorder="1"/>
    <xf numFmtId="0" fontId="23" fillId="0" borderId="14" xfId="0" applyFont="1" applyBorder="1"/>
    <xf numFmtId="3" fontId="23" fillId="2" borderId="31" xfId="0" applyNumberFormat="1" applyFont="1" applyFill="1" applyBorder="1"/>
    <xf numFmtId="0" fontId="34" fillId="0" borderId="22" xfId="0" applyFont="1" applyFill="1" applyBorder="1" applyAlignment="1">
      <alignment horizontal="right" wrapText="1"/>
    </xf>
    <xf numFmtId="0" fontId="59" fillId="0" borderId="22" xfId="0" applyFont="1" applyFill="1" applyBorder="1" applyAlignment="1">
      <alignment horizontal="left" wrapText="1"/>
    </xf>
    <xf numFmtId="1" fontId="59" fillId="0" borderId="22" xfId="0" applyNumberFormat="1" applyFont="1" applyFill="1" applyBorder="1" applyAlignment="1">
      <alignment wrapText="1"/>
    </xf>
    <xf numFmtId="1" fontId="59" fillId="0" borderId="22" xfId="0" applyNumberFormat="1" applyFont="1" applyFill="1" applyBorder="1" applyAlignment="1"/>
    <xf numFmtId="0" fontId="59" fillId="0" borderId="22" xfId="0" applyFont="1" applyFill="1" applyBorder="1"/>
    <xf numFmtId="0" fontId="42" fillId="0" borderId="22" xfId="0" applyFont="1" applyFill="1" applyBorder="1" applyAlignment="1">
      <alignment horizontal="left"/>
    </xf>
    <xf numFmtId="167" fontId="59" fillId="0" borderId="22" xfId="0" applyNumberFormat="1" applyFont="1" applyFill="1" applyBorder="1" applyAlignment="1"/>
    <xf numFmtId="0" fontId="42" fillId="0" borderId="0" xfId="0" applyFont="1" applyFill="1" applyBorder="1"/>
    <xf numFmtId="37" fontId="42" fillId="0" borderId="0" xfId="0" applyNumberFormat="1" applyFont="1" applyFill="1" applyBorder="1"/>
    <xf numFmtId="167" fontId="42" fillId="0" borderId="0" xfId="0" applyNumberFormat="1" applyFont="1" applyFill="1" applyBorder="1"/>
    <xf numFmtId="37" fontId="59" fillId="0" borderId="22" xfId="0" applyNumberFormat="1" applyFont="1" applyFill="1" applyBorder="1" applyAlignment="1">
      <alignment horizontal="right"/>
    </xf>
    <xf numFmtId="3" fontId="59" fillId="0" borderId="22" xfId="0" applyNumberFormat="1" applyFont="1" applyFill="1" applyBorder="1" applyAlignment="1">
      <alignment horizontal="right"/>
    </xf>
    <xf numFmtId="0" fontId="59" fillId="0" borderId="22" xfId="0" applyFont="1" applyFill="1" applyBorder="1" applyAlignment="1">
      <alignment horizontal="right"/>
    </xf>
    <xf numFmtId="0" fontId="48" fillId="0" borderId="22" xfId="0" applyFont="1" applyFill="1" applyBorder="1" applyAlignment="1">
      <alignment horizontal="left"/>
    </xf>
    <xf numFmtId="1" fontId="48" fillId="0" borderId="22" xfId="0" applyNumberFormat="1" applyFont="1" applyFill="1" applyBorder="1" applyAlignment="1"/>
    <xf numFmtId="167" fontId="48" fillId="0" borderId="22" xfId="0" applyNumberFormat="1" applyFont="1" applyFill="1" applyBorder="1" applyAlignment="1"/>
    <xf numFmtId="0" fontId="19" fillId="0" borderId="13" xfId="0" applyFont="1" applyBorder="1"/>
    <xf numFmtId="10" fontId="24" fillId="2" borderId="10" xfId="0" applyNumberFormat="1" applyFont="1" applyFill="1" applyBorder="1"/>
    <xf numFmtId="10" fontId="23" fillId="0" borderId="22" xfId="0" applyNumberFormat="1" applyFont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Alignment="1"/>
    <xf numFmtId="0" fontId="58" fillId="3" borderId="21" xfId="0" applyFont="1" applyFill="1" applyBorder="1" applyAlignment="1">
      <alignment horizontal="center"/>
    </xf>
    <xf numFmtId="0" fontId="63" fillId="0" borderId="0" xfId="0" applyFont="1" applyAlignment="1">
      <alignment horizontal="left"/>
    </xf>
    <xf numFmtId="164" fontId="23" fillId="0" borderId="22" xfId="0" applyNumberFormat="1" applyFont="1" applyFill="1" applyBorder="1" applyAlignment="1"/>
    <xf numFmtId="3" fontId="23" fillId="0" borderId="22" xfId="0" applyNumberFormat="1" applyFont="1" applyFill="1" applyBorder="1" applyAlignment="1"/>
    <xf numFmtId="10" fontId="23" fillId="0" borderId="22" xfId="0" applyNumberFormat="1" applyFont="1" applyFill="1" applyBorder="1" applyAlignment="1"/>
    <xf numFmtId="165" fontId="23" fillId="0" borderId="22" xfId="0" applyNumberFormat="1" applyFont="1" applyFill="1" applyBorder="1" applyAlignment="1"/>
    <xf numFmtId="3" fontId="48" fillId="0" borderId="39" xfId="0" applyNumberFormat="1" applyFont="1" applyFill="1" applyBorder="1" applyAlignment="1"/>
    <xf numFmtId="3" fontId="48" fillId="0" borderId="40" xfId="0" applyNumberFormat="1" applyFont="1" applyFill="1" applyBorder="1" applyAlignment="1"/>
    <xf numFmtId="3" fontId="48" fillId="0" borderId="41" xfId="0" applyNumberFormat="1" applyFont="1" applyFill="1" applyBorder="1" applyAlignment="1"/>
    <xf numFmtId="3" fontId="23" fillId="2" borderId="10" xfId="0" applyNumberFormat="1" applyFont="1" applyFill="1" applyBorder="1"/>
    <xf numFmtId="37" fontId="23" fillId="0" borderId="10" xfId="0" applyNumberFormat="1" applyFont="1" applyFill="1" applyBorder="1"/>
    <xf numFmtId="10" fontId="23" fillId="0" borderId="10" xfId="0" applyNumberFormat="1" applyFont="1" applyFill="1" applyBorder="1"/>
    <xf numFmtId="166" fontId="23" fillId="0" borderId="10" xfId="0" applyNumberFormat="1" applyFont="1" applyFill="1" applyBorder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3" fontId="19" fillId="0" borderId="22" xfId="0" applyNumberFormat="1" applyFont="1" applyFill="1" applyBorder="1" applyAlignment="1"/>
    <xf numFmtId="0" fontId="19" fillId="0" borderId="16" xfId="0" applyFont="1" applyBorder="1"/>
    <xf numFmtId="10" fontId="19" fillId="0" borderId="16" xfId="0" applyNumberFormat="1" applyFont="1" applyBorder="1"/>
    <xf numFmtId="10" fontId="20" fillId="0" borderId="17" xfId="0" applyNumberFormat="1" applyFont="1" applyBorder="1"/>
    <xf numFmtId="172" fontId="64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17" fontId="25" fillId="0" borderId="0" xfId="0" applyNumberFormat="1" applyFont="1" applyBorder="1" applyAlignment="1">
      <alignment horizontal="center"/>
    </xf>
    <xf numFmtId="0" fontId="24" fillId="2" borderId="29" xfId="0" applyFont="1" applyFill="1" applyBorder="1" applyAlignment="1">
      <alignment horizontal="right"/>
    </xf>
    <xf numFmtId="0" fontId="24" fillId="2" borderId="29" xfId="0" applyFont="1" applyFill="1" applyBorder="1" applyAlignment="1">
      <alignment horizontal="right" vertical="center"/>
    </xf>
    <xf numFmtId="0" fontId="23" fillId="2" borderId="29" xfId="0" applyFont="1" applyFill="1" applyBorder="1" applyAlignment="1">
      <alignment horizontal="right"/>
    </xf>
    <xf numFmtId="0" fontId="24" fillId="0" borderId="10" xfId="0" applyFont="1" applyFill="1" applyBorder="1" applyAlignment="1">
      <alignment horizontal="left"/>
    </xf>
    <xf numFmtId="0" fontId="62" fillId="0" borderId="38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51" fillId="0" borderId="23" xfId="0" applyFont="1" applyFill="1" applyBorder="1"/>
    <xf numFmtId="0" fontId="52" fillId="0" borderId="18" xfId="0" applyFont="1" applyFill="1" applyBorder="1"/>
    <xf numFmtId="0" fontId="53" fillId="0" borderId="18" xfId="0" applyFont="1" applyFill="1" applyBorder="1"/>
    <xf numFmtId="0" fontId="54" fillId="0" borderId="18" xfId="0" applyFont="1" applyBorder="1"/>
    <xf numFmtId="0" fontId="56" fillId="0" borderId="18" xfId="0" applyFont="1" applyBorder="1"/>
    <xf numFmtId="0" fontId="55" fillId="0" borderId="18" xfId="0" applyFont="1" applyBorder="1"/>
    <xf numFmtId="164" fontId="23" fillId="0" borderId="22" xfId="0" applyNumberFormat="1" applyFont="1" applyFill="1" applyBorder="1" applyAlignment="1">
      <alignment horizontal="left"/>
    </xf>
    <xf numFmtId="165" fontId="23" fillId="0" borderId="22" xfId="0" applyNumberFormat="1" applyFont="1" applyFill="1" applyBorder="1" applyAlignment="1">
      <alignment horizontal="left"/>
    </xf>
    <xf numFmtId="0" fontId="23" fillId="0" borderId="1" xfId="0" applyFont="1" applyFill="1" applyBorder="1"/>
    <xf numFmtId="38" fontId="23" fillId="0" borderId="2" xfId="0" applyNumberFormat="1" applyFont="1" applyFill="1" applyBorder="1"/>
    <xf numFmtId="171" fontId="23" fillId="0" borderId="2" xfId="0" applyNumberFormat="1" applyFont="1" applyFill="1" applyBorder="1"/>
    <xf numFmtId="166" fontId="23" fillId="0" borderId="3" xfId="0" applyNumberFormat="1" applyFont="1" applyFill="1" applyBorder="1"/>
    <xf numFmtId="0" fontId="23" fillId="0" borderId="4" xfId="0" applyFont="1" applyFill="1" applyBorder="1"/>
    <xf numFmtId="38" fontId="23" fillId="0" borderId="5" xfId="0" applyNumberFormat="1" applyFont="1" applyFill="1" applyBorder="1"/>
    <xf numFmtId="171" fontId="23" fillId="0" borderId="5" xfId="0" applyNumberFormat="1" applyFont="1" applyFill="1" applyBorder="1"/>
    <xf numFmtId="166" fontId="23" fillId="0" borderId="6" xfId="0" applyNumberFormat="1" applyFont="1" applyFill="1" applyBorder="1"/>
    <xf numFmtId="0" fontId="23" fillId="0" borderId="7" xfId="0" applyFont="1" applyFill="1" applyBorder="1"/>
    <xf numFmtId="38" fontId="23" fillId="0" borderId="8" xfId="0" applyNumberFormat="1" applyFont="1" applyFill="1" applyBorder="1"/>
    <xf numFmtId="171" fontId="23" fillId="0" borderId="8" xfId="0" applyNumberFormat="1" applyFont="1" applyFill="1" applyBorder="1"/>
    <xf numFmtId="0" fontId="23" fillId="0" borderId="8" xfId="0" applyFont="1" applyFill="1" applyBorder="1"/>
    <xf numFmtId="166" fontId="23" fillId="0" borderId="9" xfId="0" applyNumberFormat="1" applyFont="1" applyFill="1" applyBorder="1"/>
    <xf numFmtId="0" fontId="23" fillId="0" borderId="10" xfId="0" applyFont="1" applyFill="1" applyBorder="1"/>
    <xf numFmtId="1" fontId="19" fillId="0" borderId="22" xfId="0" applyNumberFormat="1" applyFont="1" applyFill="1" applyBorder="1" applyAlignment="1"/>
    <xf numFmtId="0" fontId="19" fillId="0" borderId="22" xfId="0" applyFont="1" applyFill="1" applyBorder="1" applyAlignment="1"/>
    <xf numFmtId="167" fontId="19" fillId="0" borderId="22" xfId="3" applyNumberFormat="1" applyFont="1" applyFill="1" applyBorder="1"/>
    <xf numFmtId="167" fontId="19" fillId="0" borderId="22" xfId="0" applyNumberFormat="1" applyFont="1" applyFill="1" applyBorder="1" applyAlignment="1"/>
    <xf numFmtId="0" fontId="22" fillId="0" borderId="22" xfId="0" applyFont="1" applyFill="1" applyBorder="1" applyAlignment="1"/>
    <xf numFmtId="3" fontId="20" fillId="0" borderId="22" xfId="0" applyNumberFormat="1" applyFont="1" applyFill="1" applyBorder="1" applyAlignment="1"/>
    <xf numFmtId="167" fontId="22" fillId="0" borderId="22" xfId="0" applyNumberFormat="1" applyFont="1" applyFill="1" applyBorder="1" applyAlignment="1"/>
    <xf numFmtId="0" fontId="19" fillId="0" borderId="22" xfId="0" applyFont="1" applyFill="1" applyBorder="1"/>
    <xf numFmtId="0" fontId="34" fillId="0" borderId="27" xfId="0" applyFont="1" applyFill="1" applyBorder="1" applyAlignment="1">
      <alignment horizontal="right" wrapText="1"/>
    </xf>
    <xf numFmtId="0" fontId="59" fillId="0" borderId="21" xfId="0" applyFont="1" applyFill="1" applyBorder="1" applyAlignment="1">
      <alignment horizontal="left" wrapText="1"/>
    </xf>
    <xf numFmtId="1" fontId="59" fillId="0" borderId="21" xfId="0" applyNumberFormat="1" applyFont="1" applyFill="1" applyBorder="1" applyAlignment="1">
      <alignment wrapText="1"/>
    </xf>
    <xf numFmtId="1" fontId="59" fillId="0" borderId="21" xfId="0" applyNumberFormat="1" applyFont="1" applyFill="1" applyBorder="1" applyAlignment="1"/>
    <xf numFmtId="0" fontId="59" fillId="0" borderId="21" xfId="0" applyFont="1" applyFill="1" applyBorder="1"/>
    <xf numFmtId="0" fontId="42" fillId="0" borderId="27" xfId="0" applyFont="1" applyFill="1" applyBorder="1" applyAlignment="1">
      <alignment horizontal="left"/>
    </xf>
    <xf numFmtId="37" fontId="59" fillId="0" borderId="27" xfId="0" applyNumberFormat="1" applyFont="1" applyFill="1" applyBorder="1" applyAlignment="1"/>
    <xf numFmtId="167" fontId="59" fillId="0" borderId="27" xfId="0" applyNumberFormat="1" applyFont="1" applyFill="1" applyBorder="1" applyAlignment="1"/>
    <xf numFmtId="0" fontId="42" fillId="0" borderId="21" xfId="0" applyFont="1" applyFill="1" applyBorder="1" applyAlignment="1">
      <alignment horizontal="left"/>
    </xf>
    <xf numFmtId="37" fontId="59" fillId="2" borderId="21" xfId="4" applyNumberFormat="1" applyFont="1" applyFill="1" applyBorder="1" applyAlignment="1"/>
    <xf numFmtId="167" fontId="59" fillId="0" borderId="21" xfId="0" applyNumberFormat="1" applyFont="1" applyFill="1" applyBorder="1" applyAlignment="1"/>
    <xf numFmtId="37" fontId="59" fillId="0" borderId="27" xfId="0" applyNumberFormat="1" applyFont="1" applyFill="1" applyBorder="1" applyAlignment="1">
      <alignment horizontal="right"/>
    </xf>
    <xf numFmtId="3" fontId="59" fillId="0" borderId="21" xfId="0" applyNumberFormat="1" applyFont="1" applyFill="1" applyBorder="1"/>
    <xf numFmtId="37" fontId="59" fillId="2" borderId="27" xfId="4" applyNumberFormat="1" applyFont="1" applyFill="1" applyBorder="1" applyAlignment="1"/>
    <xf numFmtId="37" fontId="24" fillId="0" borderId="10" xfId="0" applyNumberFormat="1" applyFont="1" applyFill="1" applyBorder="1"/>
    <xf numFmtId="173" fontId="23" fillId="0" borderId="10" xfId="0" applyNumberFormat="1" applyFont="1" applyFill="1" applyBorder="1"/>
    <xf numFmtId="0" fontId="21" fillId="4" borderId="28" xfId="0" applyFont="1" applyFill="1" applyBorder="1" applyAlignment="1">
      <alignment horizontal="center"/>
    </xf>
    <xf numFmtId="0" fontId="21" fillId="4" borderId="31" xfId="0" applyFont="1" applyFill="1" applyBorder="1" applyAlignment="1">
      <alignment horizontal="center"/>
    </xf>
    <xf numFmtId="0" fontId="24" fillId="4" borderId="32" xfId="0" applyFont="1" applyFill="1" applyBorder="1" applyAlignment="1">
      <alignment horizontal="right" vertical="center"/>
    </xf>
    <xf numFmtId="0" fontId="24" fillId="4" borderId="32" xfId="0" applyFont="1" applyFill="1" applyBorder="1" applyAlignment="1">
      <alignment horizontal="right"/>
    </xf>
    <xf numFmtId="0" fontId="24" fillId="4" borderId="33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left"/>
    </xf>
    <xf numFmtId="10" fontId="24" fillId="4" borderId="10" xfId="0" applyNumberFormat="1" applyFont="1" applyFill="1" applyBorder="1" applyAlignment="1">
      <alignment horizontal="center"/>
    </xf>
    <xf numFmtId="10" fontId="24" fillId="4" borderId="10" xfId="0" applyNumberFormat="1" applyFont="1" applyFill="1" applyBorder="1"/>
    <xf numFmtId="3" fontId="24" fillId="4" borderId="10" xfId="0" applyNumberFormat="1" applyFont="1" applyFill="1" applyBorder="1"/>
    <xf numFmtId="10" fontId="24" fillId="4" borderId="10" xfId="0" applyNumberFormat="1" applyFont="1" applyFill="1" applyBorder="1" applyAlignment="1"/>
    <xf numFmtId="0" fontId="24" fillId="4" borderId="22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27" fillId="4" borderId="10" xfId="0" applyFont="1" applyFill="1" applyBorder="1"/>
    <xf numFmtId="0" fontId="27" fillId="4" borderId="10" xfId="0" applyFont="1" applyFill="1" applyBorder="1" applyAlignment="1">
      <alignment horizontal="center"/>
    </xf>
    <xf numFmtId="167" fontId="24" fillId="0" borderId="27" xfId="0" applyNumberFormat="1" applyFont="1" applyFill="1" applyBorder="1"/>
    <xf numFmtId="167" fontId="24" fillId="0" borderId="27" xfId="0" applyNumberFormat="1" applyFont="1" applyFill="1" applyBorder="1" applyAlignment="1"/>
    <xf numFmtId="167" fontId="23" fillId="0" borderId="22" xfId="0" applyNumberFormat="1" applyFont="1" applyFill="1" applyBorder="1"/>
    <xf numFmtId="167" fontId="23" fillId="0" borderId="22" xfId="0" applyNumberFormat="1" applyFont="1" applyFill="1" applyBorder="1" applyAlignment="1"/>
    <xf numFmtId="0" fontId="21" fillId="0" borderId="0" xfId="0" applyFont="1"/>
    <xf numFmtId="10" fontId="21" fillId="0" borderId="0" xfId="0" applyNumberFormat="1" applyFont="1"/>
    <xf numFmtId="10" fontId="21" fillId="0" borderId="0" xfId="0" applyNumberFormat="1" applyFont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17" fontId="21" fillId="0" borderId="0" xfId="0" applyNumberFormat="1" applyFont="1" applyAlignment="1">
      <alignment horizontal="center"/>
    </xf>
    <xf numFmtId="0" fontId="48" fillId="0" borderId="0" xfId="0" applyFont="1" applyBorder="1"/>
    <xf numFmtId="0" fontId="21" fillId="0" borderId="0" xfId="0" applyFont="1" applyFill="1" applyBorder="1" applyAlignment="1">
      <alignment horizontal="center"/>
    </xf>
    <xf numFmtId="10" fontId="48" fillId="0" borderId="0" xfId="0" applyNumberFormat="1" applyFont="1"/>
    <xf numFmtId="0" fontId="48" fillId="0" borderId="0" xfId="0" applyFont="1" applyBorder="1" applyAlignment="1">
      <alignment wrapText="1"/>
    </xf>
    <xf numFmtId="0" fontId="48" fillId="0" borderId="0" xfId="0" applyFont="1" applyFill="1" applyBorder="1"/>
    <xf numFmtId="0" fontId="21" fillId="0" borderId="18" xfId="0" applyFont="1" applyFill="1" applyBorder="1" applyAlignment="1">
      <alignment horizontal="center"/>
    </xf>
    <xf numFmtId="0" fontId="65" fillId="0" borderId="18" xfId="0" applyFont="1" applyFill="1" applyBorder="1" applyAlignment="1"/>
    <xf numFmtId="0" fontId="33" fillId="0" borderId="0" xfId="0" applyFont="1" applyFill="1"/>
    <xf numFmtId="0" fontId="21" fillId="0" borderId="18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10" fontId="33" fillId="0" borderId="18" xfId="0" applyNumberFormat="1" applyFont="1" applyBorder="1" applyAlignment="1">
      <alignment horizontal="center"/>
    </xf>
    <xf numFmtId="0" fontId="33" fillId="0" borderId="18" xfId="0" applyFont="1" applyBorder="1"/>
    <xf numFmtId="0" fontId="33" fillId="0" borderId="0" xfId="0" applyFont="1"/>
    <xf numFmtId="0" fontId="66" fillId="0" borderId="18" xfId="0" applyFont="1" applyBorder="1"/>
    <xf numFmtId="10" fontId="21" fillId="0" borderId="18" xfId="0" applyNumberFormat="1" applyFont="1" applyBorder="1" applyAlignment="1">
      <alignment vertical="center"/>
    </xf>
    <xf numFmtId="10" fontId="21" fillId="0" borderId="18" xfId="0" applyNumberFormat="1" applyFont="1" applyBorder="1" applyAlignment="1">
      <alignment horizontal="center" vertical="center"/>
    </xf>
    <xf numFmtId="10" fontId="2" fillId="0" borderId="0" xfId="0" applyNumberFormat="1" applyFont="1" applyBorder="1"/>
    <xf numFmtId="0" fontId="67" fillId="0" borderId="0" xfId="0" applyFont="1" applyFill="1" applyBorder="1"/>
    <xf numFmtId="0" fontId="68" fillId="0" borderId="18" xfId="0" applyFont="1" applyFill="1" applyBorder="1"/>
    <xf numFmtId="10" fontId="48" fillId="0" borderId="18" xfId="0" applyNumberFormat="1" applyFont="1" applyBorder="1" applyAlignment="1">
      <alignment vertical="center"/>
    </xf>
    <xf numFmtId="10" fontId="48" fillId="0" borderId="18" xfId="0" applyNumberFormat="1" applyFont="1" applyBorder="1" applyAlignment="1">
      <alignment horizontal="center" vertical="center"/>
    </xf>
    <xf numFmtId="0" fontId="69" fillId="0" borderId="0" xfId="0" applyFont="1" applyFill="1"/>
    <xf numFmtId="0" fontId="52" fillId="0" borderId="18" xfId="0" applyFont="1" applyBorder="1"/>
    <xf numFmtId="0" fontId="70" fillId="0" borderId="0" xfId="0" applyFont="1" applyFill="1"/>
    <xf numFmtId="0" fontId="71" fillId="0" borderId="18" xfId="0" applyFont="1" applyBorder="1"/>
    <xf numFmtId="0" fontId="71" fillId="0" borderId="0" xfId="0" applyFont="1"/>
    <xf numFmtId="0" fontId="53" fillId="0" borderId="18" xfId="0" applyFont="1" applyBorder="1"/>
    <xf numFmtId="10" fontId="48" fillId="0" borderId="18" xfId="0" applyNumberFormat="1" applyFont="1" applyFill="1" applyBorder="1" applyAlignment="1">
      <alignment horizontal="center" vertical="center"/>
    </xf>
    <xf numFmtId="0" fontId="72" fillId="0" borderId="0" xfId="0" applyFont="1"/>
    <xf numFmtId="0" fontId="73" fillId="0" borderId="18" xfId="0" applyFont="1" applyBorder="1"/>
    <xf numFmtId="0" fontId="74" fillId="0" borderId="0" xfId="0" applyFont="1"/>
    <xf numFmtId="167" fontId="21" fillId="0" borderId="0" xfId="0" applyNumberFormat="1" applyFont="1" applyAlignment="1"/>
    <xf numFmtId="0" fontId="75" fillId="0" borderId="0" xfId="0" applyFont="1" applyBorder="1"/>
    <xf numFmtId="0" fontId="76" fillId="0" borderId="0" xfId="0" applyFont="1" applyBorder="1"/>
    <xf numFmtId="0" fontId="23" fillId="4" borderId="10" xfId="0" applyFont="1" applyFill="1" applyBorder="1"/>
    <xf numFmtId="2" fontId="24" fillId="4" borderId="10" xfId="0" applyNumberFormat="1" applyFont="1" applyFill="1" applyBorder="1"/>
    <xf numFmtId="165" fontId="24" fillId="4" borderId="22" xfId="0" applyNumberFormat="1" applyFont="1" applyFill="1" applyBorder="1" applyAlignment="1"/>
    <xf numFmtId="3" fontId="24" fillId="4" borderId="22" xfId="0" applyNumberFormat="1" applyFont="1" applyFill="1" applyBorder="1" applyAlignment="1"/>
    <xf numFmtId="10" fontId="24" fillId="4" borderId="22" xfId="0" applyNumberFormat="1" applyFont="1" applyFill="1" applyBorder="1" applyAlignment="1"/>
    <xf numFmtId="165" fontId="24" fillId="4" borderId="22" xfId="0" applyNumberFormat="1" applyFont="1" applyFill="1" applyBorder="1" applyAlignment="1">
      <alignment horizontal="left"/>
    </xf>
    <xf numFmtId="0" fontId="24" fillId="4" borderId="36" xfId="0" applyFont="1" applyFill="1" applyBorder="1" applyAlignment="1">
      <alignment horizontal="center"/>
    </xf>
    <xf numFmtId="0" fontId="24" fillId="4" borderId="37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left"/>
    </xf>
    <xf numFmtId="3" fontId="20" fillId="4" borderId="10" xfId="0" applyNumberFormat="1" applyFont="1" applyFill="1" applyBorder="1" applyAlignment="1"/>
    <xf numFmtId="10" fontId="20" fillId="4" borderId="10" xfId="0" applyNumberFormat="1" applyFont="1" applyFill="1" applyBorder="1" applyAlignment="1"/>
    <xf numFmtId="0" fontId="20" fillId="4" borderId="10" xfId="0" applyFont="1" applyFill="1" applyBorder="1" applyAlignment="1">
      <alignment horizontal="center"/>
    </xf>
    <xf numFmtId="0" fontId="23" fillId="0" borderId="22" xfId="0" applyFont="1" applyFill="1" applyBorder="1" applyAlignment="1"/>
    <xf numFmtId="0" fontId="32" fillId="4" borderId="22" xfId="0" applyFont="1" applyFill="1" applyBorder="1" applyAlignment="1">
      <alignment horizontal="left"/>
    </xf>
    <xf numFmtId="10" fontId="19" fillId="0" borderId="22" xfId="0" applyNumberFormat="1" applyFont="1" applyFill="1" applyBorder="1" applyAlignment="1"/>
    <xf numFmtId="3" fontId="19" fillId="0" borderId="22" xfId="0" applyNumberFormat="1" applyFont="1" applyFill="1" applyBorder="1"/>
    <xf numFmtId="0" fontId="30" fillId="4" borderId="22" xfId="0" applyFont="1" applyFill="1" applyBorder="1" applyAlignment="1">
      <alignment horizontal="center" vertical="center"/>
    </xf>
    <xf numFmtId="3" fontId="20" fillId="4" borderId="22" xfId="0" applyNumberFormat="1" applyFont="1" applyFill="1" applyBorder="1" applyAlignment="1">
      <alignment horizontal="right" vertical="center"/>
    </xf>
    <xf numFmtId="10" fontId="20" fillId="4" borderId="22" xfId="0" applyNumberFormat="1" applyFont="1" applyFill="1" applyBorder="1" applyAlignment="1">
      <alignment horizontal="right" vertical="center"/>
    </xf>
    <xf numFmtId="10" fontId="20" fillId="4" borderId="22" xfId="0" applyNumberFormat="1" applyFont="1" applyFill="1" applyBorder="1" applyAlignment="1">
      <alignment horizontal="center"/>
    </xf>
    <xf numFmtId="167" fontId="20" fillId="4" borderId="22" xfId="0" applyNumberFormat="1" applyFont="1" applyFill="1" applyBorder="1" applyAlignment="1">
      <alignment horizontal="right"/>
    </xf>
    <xf numFmtId="3" fontId="20" fillId="4" borderId="13" xfId="0" applyNumberFormat="1" applyFont="1" applyFill="1" applyBorder="1" applyAlignment="1">
      <alignment horizontal="right" vertical="center"/>
    </xf>
    <xf numFmtId="0" fontId="19" fillId="5" borderId="46" xfId="0" applyFont="1" applyFill="1" applyBorder="1"/>
    <xf numFmtId="0" fontId="19" fillId="5" borderId="47" xfId="0" applyFont="1" applyFill="1" applyBorder="1"/>
    <xf numFmtId="0" fontId="19" fillId="5" borderId="47" xfId="0" applyFont="1" applyFill="1" applyBorder="1" applyAlignment="1">
      <alignment horizontal="center"/>
    </xf>
    <xf numFmtId="0" fontId="20" fillId="5" borderId="19" xfId="0" applyFont="1" applyFill="1" applyBorder="1"/>
    <xf numFmtId="3" fontId="20" fillId="5" borderId="15" xfId="0" applyNumberFormat="1" applyFont="1" applyFill="1" applyBorder="1"/>
    <xf numFmtId="10" fontId="20" fillId="5" borderId="15" xfId="0" applyNumberFormat="1" applyFont="1" applyFill="1" applyBorder="1"/>
    <xf numFmtId="10" fontId="20" fillId="5" borderId="20" xfId="0" applyNumberFormat="1" applyFont="1" applyFill="1" applyBorder="1"/>
    <xf numFmtId="0" fontId="33" fillId="5" borderId="18" xfId="0" applyFont="1" applyFill="1" applyBorder="1"/>
    <xf numFmtId="3" fontId="33" fillId="5" borderId="18" xfId="0" applyNumberFormat="1" applyFont="1" applyFill="1" applyBorder="1"/>
    <xf numFmtId="10" fontId="21" fillId="5" borderId="18" xfId="0" applyNumberFormat="1" applyFont="1" applyFill="1" applyBorder="1"/>
    <xf numFmtId="3" fontId="21" fillId="5" borderId="18" xfId="0" applyNumberFormat="1" applyFont="1" applyFill="1" applyBorder="1"/>
    <xf numFmtId="0" fontId="42" fillId="4" borderId="10" xfId="0" applyFont="1" applyFill="1" applyBorder="1" applyAlignment="1">
      <alignment horizontal="center" vertical="center"/>
    </xf>
    <xf numFmtId="3" fontId="59" fillId="0" borderId="22" xfId="0" applyNumberFormat="1" applyFont="1" applyFill="1" applyBorder="1" applyAlignment="1">
      <alignment wrapText="1"/>
    </xf>
    <xf numFmtId="0" fontId="35" fillId="4" borderId="19" xfId="0" applyFont="1" applyFill="1" applyBorder="1"/>
    <xf numFmtId="0" fontId="43" fillId="4" borderId="15" xfId="0" applyFont="1" applyFill="1" applyBorder="1" applyAlignment="1">
      <alignment horizontal="center" vertical="top" wrapText="1"/>
    </xf>
    <xf numFmtId="3" fontId="43" fillId="4" borderId="15" xfId="0" applyNumberFormat="1" applyFont="1" applyFill="1" applyBorder="1" applyAlignment="1">
      <alignment horizontal="center" vertical="center"/>
    </xf>
    <xf numFmtId="0" fontId="35" fillId="4" borderId="15" xfId="0" applyFont="1" applyFill="1" applyBorder="1"/>
    <xf numFmtId="0" fontId="35" fillId="4" borderId="20" xfId="0" applyFont="1" applyFill="1" applyBorder="1"/>
    <xf numFmtId="0" fontId="42" fillId="4" borderId="10" xfId="0" applyFont="1" applyFill="1" applyBorder="1"/>
    <xf numFmtId="37" fontId="42" fillId="4" borderId="10" xfId="0" applyNumberFormat="1" applyFont="1" applyFill="1" applyBorder="1"/>
    <xf numFmtId="167" fontId="42" fillId="4" borderId="10" xfId="0" applyNumberFormat="1" applyFont="1" applyFill="1" applyBorder="1"/>
    <xf numFmtId="0" fontId="42" fillId="4" borderId="10" xfId="0" applyFont="1" applyFill="1" applyBorder="1" applyAlignment="1">
      <alignment horizontal="center"/>
    </xf>
    <xf numFmtId="167" fontId="42" fillId="4" borderId="10" xfId="0" applyNumberFormat="1" applyFont="1" applyFill="1" applyBorder="1" applyAlignment="1"/>
    <xf numFmtId="0" fontId="43" fillId="4" borderId="22" xfId="0" applyFont="1" applyFill="1" applyBorder="1" applyAlignment="1">
      <alignment horizontal="center"/>
    </xf>
    <xf numFmtId="0" fontId="43" fillId="4" borderId="22" xfId="0" applyFont="1" applyFill="1" applyBorder="1" applyAlignment="1">
      <alignment horizontal="left"/>
    </xf>
    <xf numFmtId="1" fontId="43" fillId="4" borderId="22" xfId="0" applyNumberFormat="1" applyFont="1" applyFill="1" applyBorder="1" applyAlignment="1"/>
    <xf numFmtId="167" fontId="43" fillId="4" borderId="22" xfId="0" applyNumberFormat="1" applyFont="1" applyFill="1" applyBorder="1" applyAlignment="1"/>
    <xf numFmtId="3" fontId="43" fillId="4" borderId="22" xfId="0" applyNumberFormat="1" applyFont="1" applyFill="1" applyBorder="1" applyAlignment="1"/>
    <xf numFmtId="10" fontId="15" fillId="0" borderId="0" xfId="3" applyNumberFormat="1" applyFont="1" applyBorder="1"/>
    <xf numFmtId="0" fontId="24" fillId="4" borderId="22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/>
    </xf>
    <xf numFmtId="0" fontId="22" fillId="0" borderId="38" xfId="0" applyFont="1" applyFill="1" applyBorder="1" applyAlignment="1">
      <alignment horizontal="center" vertical="center"/>
    </xf>
    <xf numFmtId="167" fontId="24" fillId="0" borderId="22" xfId="0" applyNumberFormat="1" applyFont="1" applyBorder="1" applyAlignment="1"/>
    <xf numFmtId="0" fontId="20" fillId="0" borderId="22" xfId="0" applyFont="1" applyBorder="1"/>
    <xf numFmtId="0" fontId="22" fillId="4" borderId="22" xfId="0" applyFont="1" applyFill="1" applyBorder="1" applyAlignment="1">
      <alignment horizontal="left"/>
    </xf>
    <xf numFmtId="3" fontId="20" fillId="4" borderId="22" xfId="0" applyNumberFormat="1" applyFont="1" applyFill="1" applyBorder="1" applyAlignment="1"/>
    <xf numFmtId="10" fontId="20" fillId="4" borderId="22" xfId="0" applyNumberFormat="1" applyFont="1" applyFill="1" applyBorder="1" applyAlignment="1"/>
    <xf numFmtId="0" fontId="23" fillId="0" borderId="27" xfId="0" applyFont="1" applyFill="1" applyBorder="1" applyAlignment="1">
      <alignment horizontal="left" wrapText="1"/>
    </xf>
    <xf numFmtId="1" fontId="23" fillId="0" borderId="27" xfId="0" applyNumberFormat="1" applyFont="1" applyFill="1" applyBorder="1" applyAlignment="1">
      <alignment wrapText="1"/>
    </xf>
    <xf numFmtId="1" fontId="23" fillId="0" borderId="27" xfId="0" applyNumberFormat="1" applyFont="1" applyFill="1" applyBorder="1" applyAlignment="1"/>
    <xf numFmtId="0" fontId="23" fillId="0" borderId="27" xfId="0" applyFont="1" applyFill="1" applyBorder="1"/>
    <xf numFmtId="38" fontId="23" fillId="0" borderId="10" xfId="0" applyNumberFormat="1" applyFont="1" applyFill="1" applyBorder="1"/>
    <xf numFmtId="0" fontId="24" fillId="4" borderId="22" xfId="0" applyFont="1" applyFill="1" applyBorder="1" applyAlignment="1">
      <alignment horizontal="center"/>
    </xf>
    <xf numFmtId="168" fontId="23" fillId="2" borderId="12" xfId="0" applyNumberFormat="1" applyFont="1" applyFill="1" applyBorder="1"/>
    <xf numFmtId="167" fontId="24" fillId="0" borderId="27" xfId="0" applyNumberFormat="1" applyFont="1" applyBorder="1" applyAlignment="1"/>
    <xf numFmtId="0" fontId="62" fillId="6" borderId="38" xfId="0" applyFont="1" applyFill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17" fontId="28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4" fillId="4" borderId="29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/>
    </xf>
    <xf numFmtId="0" fontId="24" fillId="4" borderId="12" xfId="0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 vertical="center" wrapText="1"/>
    </xf>
    <xf numFmtId="17" fontId="25" fillId="0" borderId="0" xfId="0" applyNumberFormat="1" applyFont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3" fillId="4" borderId="22" xfId="0" applyFont="1" applyFill="1" applyBorder="1" applyAlignment="1"/>
    <xf numFmtId="0" fontId="20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27" fillId="4" borderId="10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wrapText="1"/>
    </xf>
    <xf numFmtId="0" fontId="21" fillId="0" borderId="0" xfId="0" applyFont="1" applyAlignment="1">
      <alignment horizontal="center"/>
    </xf>
    <xf numFmtId="0" fontId="24" fillId="4" borderId="26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0" fillId="0" borderId="20" xfId="0" applyBorder="1" applyAlignment="1"/>
    <xf numFmtId="0" fontId="0" fillId="0" borderId="20" xfId="0" applyBorder="1" applyAlignment="1">
      <alignment horizont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0" fillId="0" borderId="22" xfId="0" applyBorder="1" applyAlignment="1"/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4" borderId="15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 wrapText="1"/>
    </xf>
    <xf numFmtId="17" fontId="24" fillId="4" borderId="11" xfId="0" applyNumberFormat="1" applyFont="1" applyFill="1" applyBorder="1" applyAlignment="1">
      <alignment horizontal="center"/>
    </xf>
    <xf numFmtId="17" fontId="24" fillId="4" borderId="13" xfId="0" applyNumberFormat="1" applyFont="1" applyFill="1" applyBorder="1" applyAlignment="1">
      <alignment horizontal="center"/>
    </xf>
    <xf numFmtId="17" fontId="24" fillId="4" borderId="22" xfId="0" applyNumberFormat="1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/>
    </xf>
    <xf numFmtId="0" fontId="32" fillId="5" borderId="15" xfId="0" applyFont="1" applyFill="1" applyBorder="1" applyAlignment="1">
      <alignment horizontal="center"/>
    </xf>
    <xf numFmtId="0" fontId="32" fillId="5" borderId="20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20" fillId="5" borderId="43" xfId="0" applyFont="1" applyFill="1" applyBorder="1" applyAlignment="1">
      <alignment horizontal="center"/>
    </xf>
    <xf numFmtId="0" fontId="20" fillId="5" borderId="44" xfId="0" applyFont="1" applyFill="1" applyBorder="1" applyAlignment="1">
      <alignment horizontal="center"/>
    </xf>
    <xf numFmtId="0" fontId="32" fillId="5" borderId="11" xfId="0" applyFont="1" applyFill="1" applyBorder="1" applyAlignment="1">
      <alignment horizontal="center"/>
    </xf>
    <xf numFmtId="0" fontId="32" fillId="5" borderId="12" xfId="0" applyFont="1" applyFill="1" applyBorder="1" applyAlignment="1">
      <alignment horizontal="center"/>
    </xf>
    <xf numFmtId="0" fontId="32" fillId="5" borderId="1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" fontId="25" fillId="0" borderId="0" xfId="0" applyNumberFormat="1" applyFont="1" applyFill="1" applyBorder="1" applyAlignment="1">
      <alignment horizontal="center"/>
    </xf>
    <xf numFmtId="0" fontId="42" fillId="4" borderId="1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</cellXfs>
  <cellStyles count="5">
    <cellStyle name="Estilo 1" xfId="1"/>
    <cellStyle name="Hipervínculo" xfId="2" builtinId="8"/>
    <cellStyle name="Normal" xfId="0" builtinId="0"/>
    <cellStyle name="Normal 2" xfId="4"/>
    <cellStyle name="Porcentual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CCCCFF"/>
      <color rgb="FF9999FF"/>
      <color rgb="FFFFFF99"/>
      <color rgb="FFFFFFCC"/>
      <color rgb="FFF0F9E7"/>
      <color rgb="FFCC9900"/>
      <color rgb="FFFF3300"/>
      <color rgb="FFFF9900"/>
      <color rgb="FFFFC46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0.82569999999999999</c:v>
                </c:pt>
                <c:pt idx="1">
                  <c:v>0.83389999999999997</c:v>
                </c:pt>
                <c:pt idx="2">
                  <c:v>0.878</c:v>
                </c:pt>
                <c:pt idx="3">
                  <c:v>0.86870000000000003</c:v>
                </c:pt>
                <c:pt idx="4">
                  <c:v>0.88255746840481641</c:v>
                </c:pt>
              </c:numCache>
            </c:numRef>
          </c:val>
        </c:ser>
        <c:dLbls>
          <c:showVal val="1"/>
        </c:dLbls>
        <c:marker val="1"/>
        <c:axId val="47166208"/>
        <c:axId val="47167744"/>
      </c:lineChart>
      <c:catAx>
        <c:axId val="47166208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47167744"/>
        <c:crossesAt val="0.1"/>
        <c:lblAlgn val="ctr"/>
        <c:lblOffset val="100"/>
        <c:tickLblSkip val="1"/>
        <c:tickMarkSkip val="1"/>
      </c:catAx>
      <c:valAx>
        <c:axId val="47167744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471662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2015
OCUPACIÓN RIVIERA MAYA</a:t>
            </a:r>
          </a:p>
        </c:rich>
      </c:tx>
      <c:layout>
        <c:manualLayout>
          <c:xMode val="edge"/>
          <c:yMode val="edge"/>
          <c:x val="0.38685601445957257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7599252694537917E-2"/>
          <c:y val="0.16408841433147991"/>
          <c:w val="0.93196208546118353"/>
          <c:h val="0.6855088929614267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0.87617096774193526</c:v>
                </c:pt>
                <c:pt idx="1">
                  <c:v>0.91029285714285713</c:v>
                </c:pt>
                <c:pt idx="2">
                  <c:v>0.85837741935483891</c:v>
                </c:pt>
                <c:pt idx="3">
                  <c:v>0.8881133333333332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0.92295483870967743</c:v>
                </c:pt>
                <c:pt idx="1">
                  <c:v>0.94016785714285711</c:v>
                </c:pt>
                <c:pt idx="2">
                  <c:v>0.91087419354838717</c:v>
                </c:pt>
                <c:pt idx="3">
                  <c:v>0.92940000000000011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0.85156129032258077</c:v>
                </c:pt>
                <c:pt idx="1">
                  <c:v>0.87939642857142852</c:v>
                </c:pt>
                <c:pt idx="2">
                  <c:v>0.85384838709677424</c:v>
                </c:pt>
                <c:pt idx="3">
                  <c:v>0.83790000000000009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0.83409677419354844</c:v>
                </c:pt>
                <c:pt idx="1">
                  <c:v>0.84513928571428565</c:v>
                </c:pt>
                <c:pt idx="2">
                  <c:v>0.8219483870967742</c:v>
                </c:pt>
                <c:pt idx="3">
                  <c:v>0.7805700000000001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0.88253225806451596</c:v>
                </c:pt>
                <c:pt idx="1">
                  <c:v>0.91911428571428577</c:v>
                </c:pt>
                <c:pt idx="2">
                  <c:v>0.867090322580645</c:v>
                </c:pt>
                <c:pt idx="3">
                  <c:v>0.90175666666666687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0.76198064516129016</c:v>
                </c:pt>
                <c:pt idx="1">
                  <c:v>0.79592142857142856</c:v>
                </c:pt>
                <c:pt idx="2">
                  <c:v>0.77429677419354848</c:v>
                </c:pt>
                <c:pt idx="3">
                  <c:v>0.70289333333333348</c:v>
                </c:pt>
              </c:numCache>
            </c:numRef>
          </c:val>
        </c:ser>
        <c:marker val="1"/>
        <c:axId val="64226048"/>
        <c:axId val="64227968"/>
      </c:lineChart>
      <c:catAx>
        <c:axId val="64226048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64227968"/>
        <c:crosses val="autoZero"/>
        <c:auto val="1"/>
        <c:lblAlgn val="ctr"/>
        <c:lblOffset val="100"/>
        <c:tickLblSkip val="1"/>
        <c:tickMarkSkip val="1"/>
      </c:catAx>
      <c:valAx>
        <c:axId val="64227968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64226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69947E-2"/>
          <c:y val="2.7642276422765805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378180</c:v>
                </c:pt>
                <c:pt idx="1">
                  <c:v>69834</c:v>
                </c:pt>
                <c:pt idx="2">
                  <c:v>308346</c:v>
                </c:pt>
              </c:numCache>
            </c:numRef>
          </c:val>
        </c:ser>
        <c:ser>
          <c:idx val="1"/>
          <c:order val="1"/>
          <c:tx>
            <c:strRef>
              <c:f>PROCEDENCIA!$G$5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350572</c:v>
                </c:pt>
                <c:pt idx="1">
                  <c:v>59804</c:v>
                </c:pt>
                <c:pt idx="2">
                  <c:v>290768</c:v>
                </c:pt>
              </c:numCache>
            </c:numRef>
          </c:val>
        </c:ser>
        <c:ser>
          <c:idx val="2"/>
          <c:order val="2"/>
          <c:tx>
            <c:strRef>
              <c:f>PROCEDENCIA!$E$5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350370</c:v>
                </c:pt>
                <c:pt idx="1">
                  <c:v>67910</c:v>
                </c:pt>
                <c:pt idx="2">
                  <c:v>282460</c:v>
                </c:pt>
              </c:numCache>
            </c:numRef>
          </c:val>
        </c:ser>
        <c:ser>
          <c:idx val="3"/>
          <c:order val="3"/>
          <c:tx>
            <c:strRef>
              <c:f>PROCEDENCIA!$C$5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333700</c:v>
                </c:pt>
                <c:pt idx="1">
                  <c:v>63377</c:v>
                </c:pt>
                <c:pt idx="2">
                  <c:v>270323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397305</c:v>
                </c:pt>
                <c:pt idx="1">
                  <c:v>59055</c:v>
                </c:pt>
                <c:pt idx="2">
                  <c:v>338250</c:v>
                </c:pt>
              </c:numCache>
            </c:numRef>
          </c:val>
        </c:ser>
        <c:dLbls>
          <c:showVal val="1"/>
        </c:dLbls>
        <c:axId val="64353024"/>
        <c:axId val="64354560"/>
      </c:barChart>
      <c:catAx>
        <c:axId val="6435302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4354560"/>
        <c:crosses val="autoZero"/>
        <c:auto val="1"/>
        <c:lblAlgn val="ctr"/>
        <c:lblOffset val="100"/>
        <c:tickLblSkip val="1"/>
        <c:tickMarkSkip val="1"/>
      </c:catAx>
      <c:valAx>
        <c:axId val="64354560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4353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836"/>
          <c:y val="0.91707317073170658"/>
          <c:w val="0.23866021518302591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354" r="0.75000000000001354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69989E-2"/>
          <c:y val="2.7642276422765823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1465983</c:v>
                </c:pt>
                <c:pt idx="1">
                  <c:v>195983</c:v>
                </c:pt>
                <c:pt idx="2">
                  <c:v>1270000</c:v>
                </c:pt>
              </c:numCache>
            </c:numRef>
          </c:val>
        </c:ser>
        <c:ser>
          <c:idx val="1"/>
          <c:order val="1"/>
          <c:tx>
            <c:strRef>
              <c:f>PROCEDENCIA!$G$29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1402139</c:v>
                </c:pt>
                <c:pt idx="1">
                  <c:v>202800</c:v>
                </c:pt>
                <c:pt idx="2">
                  <c:v>1199339</c:v>
                </c:pt>
              </c:numCache>
            </c:numRef>
          </c:val>
        </c:ser>
        <c:ser>
          <c:idx val="2"/>
          <c:order val="2"/>
          <c:tx>
            <c:strRef>
              <c:f>PROCEDENCIA!$E$29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1345875</c:v>
                </c:pt>
                <c:pt idx="1">
                  <c:v>176008</c:v>
                </c:pt>
                <c:pt idx="2">
                  <c:v>1169867</c:v>
                </c:pt>
              </c:numCache>
            </c:numRef>
          </c:val>
        </c:ser>
        <c:ser>
          <c:idx val="3"/>
          <c:order val="3"/>
          <c:tx>
            <c:strRef>
              <c:f>PROCEDENCIA!$C$29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1266174</c:v>
                </c:pt>
                <c:pt idx="1">
                  <c:v>151389</c:v>
                </c:pt>
                <c:pt idx="2">
                  <c:v>1114785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1527931</c:v>
                </c:pt>
                <c:pt idx="1">
                  <c:v>187562</c:v>
                </c:pt>
                <c:pt idx="2">
                  <c:v>1340369</c:v>
                </c:pt>
              </c:numCache>
            </c:numRef>
          </c:val>
        </c:ser>
        <c:dLbls>
          <c:showVal val="1"/>
        </c:dLbls>
        <c:axId val="64416384"/>
        <c:axId val="64438656"/>
      </c:barChart>
      <c:catAx>
        <c:axId val="6441638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4438656"/>
        <c:crosses val="autoZero"/>
        <c:auto val="1"/>
        <c:lblAlgn val="ctr"/>
        <c:lblOffset val="100"/>
        <c:tickLblSkip val="1"/>
        <c:tickMarkSkip val="1"/>
      </c:catAx>
      <c:valAx>
        <c:axId val="64438656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4416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847"/>
          <c:y val="0.91707317073170658"/>
          <c:w val="0.26249624331309734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377" r="0.75000000000001377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ABRIL  2015 VS 2014</a:t>
            </a:r>
          </a:p>
        </c:rich>
      </c:tx>
      <c:layout>
        <c:manualLayout>
          <c:xMode val="edge"/>
          <c:yMode val="edge"/>
          <c:x val="0.33933976562789298"/>
          <c:y val="1.6143737538132218E-2"/>
        </c:manualLayout>
      </c:layout>
    </c:title>
    <c:plotArea>
      <c:layout>
        <c:manualLayout>
          <c:layoutTarget val="inner"/>
          <c:xMode val="edge"/>
          <c:yMode val="edge"/>
          <c:x val="0.18318345178692744"/>
          <c:y val="0.15149372522766641"/>
          <c:w val="0.76568965916298226"/>
          <c:h val="0.61933947527814814"/>
        </c:manualLayout>
      </c:layout>
      <c:barChart>
        <c:barDir val="col"/>
        <c:grouping val="clustered"/>
        <c:ser>
          <c:idx val="0"/>
          <c:order val="0"/>
          <c:tx>
            <c:strRef>
              <c:f>'REGIONES ABRIL'!$E$5:$F$5</c:f>
              <c:strCache>
                <c:ptCount val="1"/>
                <c:pt idx="0">
                  <c:v> ABRIL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093E-2"/>
                  <c:y val="-1.101512108557299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835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07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492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ABRIL'!$B$7:$B$12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ABRIL'!$F$7:$F$12</c:f>
              <c:numCache>
                <c:formatCode>0.00%</c:formatCode>
                <c:ptCount val="6"/>
                <c:pt idx="0">
                  <c:v>0.17763934508752721</c:v>
                </c:pt>
                <c:pt idx="1">
                  <c:v>0.406395590289576</c:v>
                </c:pt>
                <c:pt idx="2">
                  <c:v>0.20118045330413661</c:v>
                </c:pt>
                <c:pt idx="3">
                  <c:v>0.14863895495903651</c:v>
                </c:pt>
                <c:pt idx="4">
                  <c:v>5.705440404726847E-2</c:v>
                </c:pt>
                <c:pt idx="5">
                  <c:v>9.091252312455167E-3</c:v>
                </c:pt>
              </c:numCache>
            </c:numRef>
          </c:val>
        </c:ser>
        <c:ser>
          <c:idx val="1"/>
          <c:order val="1"/>
          <c:tx>
            <c:strRef>
              <c:f>'REGIONES ABRIL'!$C$5:$D$5</c:f>
              <c:strCache>
                <c:ptCount val="1"/>
                <c:pt idx="0">
                  <c:v> ABRIL  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468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050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ABRIL'!$B$7:$B$12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ABRIL'!$D$7:$D$12</c:f>
              <c:numCache>
                <c:formatCode>0.00%</c:formatCode>
                <c:ptCount val="6"/>
                <c:pt idx="0">
                  <c:v>0.21683589824951083</c:v>
                </c:pt>
                <c:pt idx="1">
                  <c:v>0.36388227828018405</c:v>
                </c:pt>
                <c:pt idx="2">
                  <c:v>0.18653022370299857</c:v>
                </c:pt>
                <c:pt idx="3">
                  <c:v>0.18465809931778518</c:v>
                </c:pt>
                <c:pt idx="4">
                  <c:v>4.0187212438521337E-2</c:v>
                </c:pt>
                <c:pt idx="5">
                  <c:v>7.9062880110000525E-3</c:v>
                </c:pt>
              </c:numCache>
            </c:numRef>
          </c:val>
        </c:ser>
        <c:dLbls>
          <c:showVal val="1"/>
        </c:dLbls>
        <c:axId val="65219968"/>
        <c:axId val="65242240"/>
      </c:barChart>
      <c:catAx>
        <c:axId val="6521996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5242240"/>
        <c:crosses val="autoZero"/>
        <c:auto val="1"/>
        <c:lblAlgn val="ctr"/>
        <c:lblOffset val="100"/>
        <c:tickLblSkip val="1"/>
        <c:tickMarkSkip val="1"/>
      </c:catAx>
      <c:valAx>
        <c:axId val="6524224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5219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 - ABRIL  2015 VS 2014</a:t>
            </a:r>
          </a:p>
        </c:rich>
      </c:tx>
      <c:layout>
        <c:manualLayout>
          <c:xMode val="edge"/>
          <c:yMode val="edge"/>
          <c:x val="0.33933986020858442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0.18318345178692749"/>
          <c:y val="0.15149372522766641"/>
          <c:w val="0.76568965916298271"/>
          <c:h val="0.61933947527814837"/>
        </c:manualLayout>
      </c:layout>
      <c:barChart>
        <c:barDir val="col"/>
        <c:grouping val="clustered"/>
        <c:ser>
          <c:idx val="0"/>
          <c:order val="0"/>
          <c:tx>
            <c:strRef>
              <c:f>'REGIONES ABRIL'!$E$30:$F$30</c:f>
              <c:strCache>
                <c:ptCount val="1"/>
                <c:pt idx="0">
                  <c:v>ENE - ABR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111E-2"/>
                  <c:y val="-1.101512108557300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844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09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5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ABRIL'!$B$32:$B$37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ABRIL'!$F$32:$F$37</c:f>
              <c:numCache>
                <c:formatCode>0.00%</c:formatCode>
                <c:ptCount val="6"/>
                <c:pt idx="0">
                  <c:v>0.17794586273856608</c:v>
                </c:pt>
                <c:pt idx="1">
                  <c:v>0.3890241116909075</c:v>
                </c:pt>
                <c:pt idx="2">
                  <c:v>0.24108942092280344</c:v>
                </c:pt>
                <c:pt idx="3">
                  <c:v>0.122755543280423</c:v>
                </c:pt>
                <c:pt idx="4">
                  <c:v>6.0340421131582514E-2</c:v>
                </c:pt>
                <c:pt idx="5">
                  <c:v>8.8446402357174499E-3</c:v>
                </c:pt>
              </c:numCache>
            </c:numRef>
          </c:val>
        </c:ser>
        <c:ser>
          <c:idx val="1"/>
          <c:order val="1"/>
          <c:tx>
            <c:strRef>
              <c:f>'REGIONES ABRIL'!$C$30:$D$30</c:f>
              <c:strCache>
                <c:ptCount val="1"/>
                <c:pt idx="0">
                  <c:v>ENE - ABR  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4694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059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ABRIL'!$B$32:$B$37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ABRIL'!$D$32:$D$37</c:f>
              <c:numCache>
                <c:formatCode>0.00%</c:formatCode>
                <c:ptCount val="6"/>
                <c:pt idx="0">
                  <c:v>0.20969274541382812</c:v>
                </c:pt>
                <c:pt idx="1">
                  <c:v>0.35308322129247066</c:v>
                </c:pt>
                <c:pt idx="2">
                  <c:v>0.24825049130856225</c:v>
                </c:pt>
                <c:pt idx="3">
                  <c:v>0.13368708914086999</c:v>
                </c:pt>
                <c:pt idx="4">
                  <c:v>4.8909844111425578E-2</c:v>
                </c:pt>
                <c:pt idx="5">
                  <c:v>6.3766087328434229E-3</c:v>
                </c:pt>
              </c:numCache>
            </c:numRef>
          </c:val>
        </c:ser>
        <c:dLbls>
          <c:showVal val="1"/>
        </c:dLbls>
        <c:axId val="65267968"/>
        <c:axId val="65302528"/>
      </c:barChart>
      <c:catAx>
        <c:axId val="6526796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5302528"/>
        <c:crosses val="autoZero"/>
        <c:auto val="1"/>
        <c:lblAlgn val="ctr"/>
        <c:lblOffset val="100"/>
        <c:tickLblSkip val="1"/>
        <c:tickMarkSkip val="1"/>
      </c:catAx>
      <c:valAx>
        <c:axId val="65302528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5267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2092"/>
          <c:y val="0.88198591059778575"/>
          <c:w val="0.47034104356300233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483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64591</c:v>
                </c:pt>
                <c:pt idx="1">
                  <c:v>138390</c:v>
                </c:pt>
                <c:pt idx="2">
                  <c:v>94121</c:v>
                </c:pt>
                <c:pt idx="3">
                  <c:v>22562</c:v>
                </c:pt>
                <c:pt idx="4">
                  <c:v>35202</c:v>
                </c:pt>
                <c:pt idx="5">
                  <c:v>3017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65914</c:v>
                </c:pt>
                <c:pt idx="1">
                  <c:v>162995</c:v>
                </c:pt>
                <c:pt idx="2">
                  <c:v>100726</c:v>
                </c:pt>
                <c:pt idx="3">
                  <c:v>19688</c:v>
                </c:pt>
                <c:pt idx="4">
                  <c:v>47349</c:v>
                </c:pt>
                <c:pt idx="5">
                  <c:v>3235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70577</c:v>
                </c:pt>
                <c:pt idx="1">
                  <c:v>161463</c:v>
                </c:pt>
                <c:pt idx="2">
                  <c:v>79930</c:v>
                </c:pt>
                <c:pt idx="3">
                  <c:v>22668</c:v>
                </c:pt>
                <c:pt idx="4">
                  <c:v>59055</c:v>
                </c:pt>
                <c:pt idx="5">
                  <c:v>3612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65513344"/>
        <c:axId val="65514880"/>
      </c:barChart>
      <c:catAx>
        <c:axId val="65513344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514880"/>
        <c:crosses val="autoZero"/>
        <c:lblAlgn val="ctr"/>
        <c:lblOffset val="80"/>
        <c:tickLblSkip val="1"/>
        <c:tickMarkSkip val="1"/>
      </c:catAx>
      <c:valAx>
        <c:axId val="65514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551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354" r="0.75000000000001354" t="1" header="0" footer="0"/>
    <c:pageSetup paperSize="9"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A  B  R  I  L
2015  VS  2014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3894E-3"/>
          <c:w val="0.84672974475189877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ABRIL'!$C$7:$D$7</c:f>
              <c:strCache>
                <c:ptCount val="1"/>
                <c:pt idx="0">
                  <c:v> ABRIL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6"/>
              <c:delete val="1"/>
            </c:dLbl>
            <c:showVal val="1"/>
          </c:dLbls>
          <c:cat>
            <c:strRef>
              <c:f>'EUROPA ABRIL'!$B$9:$B$35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ABRIL'!$D$9:$D$35</c:f>
              <c:numCache>
                <c:formatCode>0.00%</c:formatCode>
                <c:ptCount val="27"/>
                <c:pt idx="0">
                  <c:v>0.18071290074753363</c:v>
                </c:pt>
                <c:pt idx="1">
                  <c:v>4.8778703218174948E-3</c:v>
                </c:pt>
                <c:pt idx="2">
                  <c:v>1.7218882236015757E-2</c:v>
                </c:pt>
                <c:pt idx="3">
                  <c:v>1.8292013706815605E-4</c:v>
                </c:pt>
                <c:pt idx="4">
                  <c:v>1.573113178786142E-3</c:v>
                </c:pt>
                <c:pt idx="5">
                  <c:v>0.1517871297391559</c:v>
                </c:pt>
                <c:pt idx="6">
                  <c:v>6.8290184505444924E-4</c:v>
                </c:pt>
                <c:pt idx="7">
                  <c:v>9.6215992097850075E-2</c:v>
                </c:pt>
                <c:pt idx="8">
                  <c:v>0.29983049400631684</c:v>
                </c:pt>
                <c:pt idx="9">
                  <c:v>4.5120300476811826E-4</c:v>
                </c:pt>
                <c:pt idx="10">
                  <c:v>3.038913210492299E-2</c:v>
                </c:pt>
                <c:pt idx="11">
                  <c:v>3.2925624672268085E-4</c:v>
                </c:pt>
                <c:pt idx="12">
                  <c:v>3.646208065558577E-3</c:v>
                </c:pt>
                <c:pt idx="13">
                  <c:v>2.3169884028633098E-4</c:v>
                </c:pt>
                <c:pt idx="14">
                  <c:v>8.2070168164579349E-2</c:v>
                </c:pt>
                <c:pt idx="15">
                  <c:v>5.3656573539992436E-4</c:v>
                </c:pt>
                <c:pt idx="16">
                  <c:v>3.2925624672268085E-4</c:v>
                </c:pt>
                <c:pt idx="17">
                  <c:v>8.5728570905942471E-3</c:v>
                </c:pt>
                <c:pt idx="18">
                  <c:v>3.8169335268221894E-3</c:v>
                </c:pt>
                <c:pt idx="19">
                  <c:v>4.1218004219357824E-3</c:v>
                </c:pt>
                <c:pt idx="20">
                  <c:v>1.4755557723497921E-3</c:v>
                </c:pt>
                <c:pt idx="21">
                  <c:v>1.8292013706815605E-4</c:v>
                </c:pt>
                <c:pt idx="22">
                  <c:v>5.904662024560077E-2</c:v>
                </c:pt>
                <c:pt idx="23">
                  <c:v>4.9998170798629322E-4</c:v>
                </c:pt>
                <c:pt idx="24">
                  <c:v>1.576771581527505E-2</c:v>
                </c:pt>
                <c:pt idx="25">
                  <c:v>1.3084887138275429E-2</c:v>
                </c:pt>
                <c:pt idx="26">
                  <c:v>2.2365035425533211E-2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ABRIL'!$E$7:$F$7</c:f>
              <c:strCache>
                <c:ptCount val="1"/>
                <c:pt idx="0">
                  <c:v> ABRIL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19719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2.3391812865497099E-2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2.4922118380062306E-3"/>
                  <c:y val="-2.3391812865497082E-2"/>
                </c:manualLayout>
              </c:layout>
              <c:showVal val="1"/>
            </c:dLbl>
            <c:dLbl>
              <c:idx val="25"/>
              <c:layout>
                <c:manualLayout>
                  <c:x val="0"/>
                  <c:y val="-7.7972709551656924E-3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ABRIL'!$B$9:$B$35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ABRIL'!$F$9:$F$35</c:f>
              <c:numCache>
                <c:formatCode>0.00%</c:formatCode>
                <c:ptCount val="27"/>
                <c:pt idx="0">
                  <c:v>0.20649786757725605</c:v>
                </c:pt>
                <c:pt idx="1">
                  <c:v>4.4915482380945638E-3</c:v>
                </c:pt>
                <c:pt idx="2">
                  <c:v>1.3332955495416354E-2</c:v>
                </c:pt>
                <c:pt idx="3">
                  <c:v>4.6757442226221007E-4</c:v>
                </c:pt>
                <c:pt idx="4">
                  <c:v>1.8561287671621067E-3</c:v>
                </c:pt>
                <c:pt idx="5">
                  <c:v>0.12856879720022105</c:v>
                </c:pt>
                <c:pt idx="6">
                  <c:v>3.2588520339487368E-4</c:v>
                </c:pt>
                <c:pt idx="7">
                  <c:v>0.12818623630927922</c:v>
                </c:pt>
                <c:pt idx="8">
                  <c:v>0.35103503974382588</c:v>
                </c:pt>
                <c:pt idx="9">
                  <c:v>2.9754735962140639E-4</c:v>
                </c:pt>
                <c:pt idx="10">
                  <c:v>3.3481162418351584E-2</c:v>
                </c:pt>
                <c:pt idx="11">
                  <c:v>1.0343312977315557E-3</c:v>
                </c:pt>
                <c:pt idx="12">
                  <c:v>3.3863723309293394E-3</c:v>
                </c:pt>
                <c:pt idx="13">
                  <c:v>1.1335137509386911E-4</c:v>
                </c:pt>
                <c:pt idx="14">
                  <c:v>6.66789463989685E-2</c:v>
                </c:pt>
                <c:pt idx="15">
                  <c:v>6.3760148490301369E-4</c:v>
                </c:pt>
                <c:pt idx="16">
                  <c:v>0</c:v>
                </c:pt>
                <c:pt idx="17">
                  <c:v>6.2059877863893335E-3</c:v>
                </c:pt>
                <c:pt idx="18">
                  <c:v>3.1171628150814005E-3</c:v>
                </c:pt>
                <c:pt idx="19">
                  <c:v>2.6920951584793913E-3</c:v>
                </c:pt>
                <c:pt idx="20">
                  <c:v>4.038142737719087E-3</c:v>
                </c:pt>
                <c:pt idx="21">
                  <c:v>5.2425010980914461E-4</c:v>
                </c:pt>
                <c:pt idx="22">
                  <c:v>6.2059877863893335E-3</c:v>
                </c:pt>
                <c:pt idx="23">
                  <c:v>1.5585814075407003E-4</c:v>
                </c:pt>
                <c:pt idx="24">
                  <c:v>9.2239681482635984E-3</c:v>
                </c:pt>
                <c:pt idx="25">
                  <c:v>1.2369468807118466E-2</c:v>
                </c:pt>
                <c:pt idx="26">
                  <c:v>1.5075732887484591E-2</c:v>
                </c:pt>
              </c:numCache>
            </c:numRef>
          </c:val>
          <c:shape val="box"/>
        </c:ser>
        <c:dLbls>
          <c:showVal val="1"/>
        </c:dLbls>
        <c:shape val="cylinder"/>
        <c:axId val="65608320"/>
        <c:axId val="51712384"/>
        <c:axId val="0"/>
      </c:bar3DChart>
      <c:catAx>
        <c:axId val="65608320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51712384"/>
        <c:crosses val="autoZero"/>
        <c:auto val="1"/>
        <c:lblAlgn val="ctr"/>
        <c:lblOffset val="80"/>
        <c:tickLblSkip val="1"/>
        <c:tickMarkSkip val="1"/>
      </c:catAx>
      <c:valAx>
        <c:axId val="5171238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5608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765001441859485"/>
          <c:y val="0.13281861168132239"/>
          <c:w val="0.18571533306940105"/>
          <c:h val="0.11281116176267439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354" r="0.75000000000001354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100"/>
            </a:pPr>
            <a:r>
              <a:rPr lang="es-MX" sz="1100"/>
              <a:t>ENERO</a:t>
            </a:r>
            <a:r>
              <a:rPr lang="es-MX" sz="1100" baseline="0"/>
              <a:t> - ABRIL</a:t>
            </a:r>
            <a:r>
              <a:rPr lang="es-MX" sz="1100"/>
              <a:t>
2015 VS 2014</a:t>
            </a:r>
          </a:p>
        </c:rich>
      </c:tx>
      <c:layout>
        <c:manualLayout>
          <c:xMode val="edge"/>
          <c:yMode val="edge"/>
          <c:x val="0.65672148432850652"/>
          <c:y val="2.9216111765556871E-2"/>
        </c:manualLayout>
      </c:layout>
    </c:title>
    <c:plotArea>
      <c:layout>
        <c:manualLayout>
          <c:layoutTarget val="inner"/>
          <c:xMode val="edge"/>
          <c:yMode val="edge"/>
          <c:x val="0.12710291974200472"/>
          <c:y val="9.6899408194439131E-3"/>
          <c:w val="0.84672974475189933"/>
          <c:h val="0.95349017663323765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ENERO-ABRIL'!$C$7:$D$7</c:f>
              <c:strCache>
                <c:ptCount val="1"/>
                <c:pt idx="0">
                  <c:v>ENE-ABR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238E-2"/>
                </c:manualLayout>
              </c:layout>
              <c:showVal val="1"/>
            </c:dLbl>
            <c:dLbl>
              <c:idx val="6"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LblPos val="outEnd"/>
              <c:showVal val="1"/>
            </c:dLbl>
            <c:dLbl>
              <c:idx val="25"/>
              <c:layout>
                <c:manualLayout>
                  <c:x val="-4.9844236760124613E-3"/>
                  <c:y val="1.0396361273554254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ENERO-ABRIL'!$B$9:$B$35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ENERO-ABRIL'!$D$9:$D$35</c:f>
              <c:numCache>
                <c:formatCode>0.00%</c:formatCode>
                <c:ptCount val="27"/>
                <c:pt idx="0">
                  <c:v>0.16804486574757813</c:v>
                </c:pt>
                <c:pt idx="1">
                  <c:v>4.9511070050682155E-3</c:v>
                </c:pt>
                <c:pt idx="2">
                  <c:v>1.8265746276910664E-2</c:v>
                </c:pt>
                <c:pt idx="3">
                  <c:v>3.6108599051417343E-4</c:v>
                </c:pt>
                <c:pt idx="4">
                  <c:v>2.599168526313735E-3</c:v>
                </c:pt>
                <c:pt idx="5">
                  <c:v>0.10917483718600157</c:v>
                </c:pt>
                <c:pt idx="6">
                  <c:v>6.9842488435489219E-3</c:v>
                </c:pt>
                <c:pt idx="7">
                  <c:v>0.11298413173457902</c:v>
                </c:pt>
                <c:pt idx="8">
                  <c:v>0.23875916540340786</c:v>
                </c:pt>
                <c:pt idx="9">
                  <c:v>9.0759451669778727E-4</c:v>
                </c:pt>
                <c:pt idx="10">
                  <c:v>2.898121702243938E-2</c:v>
                </c:pt>
                <c:pt idx="11">
                  <c:v>1.0637398098931054E-3</c:v>
                </c:pt>
                <c:pt idx="12">
                  <c:v>3.5327872585440754E-3</c:v>
                </c:pt>
                <c:pt idx="13">
                  <c:v>6.2783419972284207E-4</c:v>
                </c:pt>
                <c:pt idx="14">
                  <c:v>8.7724377533294734E-2</c:v>
                </c:pt>
                <c:pt idx="15">
                  <c:v>4.2614652934555602E-4</c:v>
                </c:pt>
                <c:pt idx="16">
                  <c:v>1.2686805072119607E-4</c:v>
                </c:pt>
                <c:pt idx="17">
                  <c:v>9.332934295361835E-3</c:v>
                </c:pt>
                <c:pt idx="18">
                  <c:v>6.613403772210041E-3</c:v>
                </c:pt>
                <c:pt idx="19">
                  <c:v>2.0461539462469829E-3</c:v>
                </c:pt>
                <c:pt idx="20">
                  <c:v>1.6915740096159477E-3</c:v>
                </c:pt>
                <c:pt idx="21">
                  <c:v>6.4084630748911862E-4</c:v>
                </c:pt>
                <c:pt idx="22">
                  <c:v>7.8423973507348588E-2</c:v>
                </c:pt>
                <c:pt idx="23">
                  <c:v>2.5373610144239215E-4</c:v>
                </c:pt>
                <c:pt idx="24">
                  <c:v>7.3329733316851331E-2</c:v>
                </c:pt>
                <c:pt idx="25">
                  <c:v>1.6268387734787219E-2</c:v>
                </c:pt>
                <c:pt idx="26">
                  <c:v>2.5884335374065568E-2</c:v>
                </c:pt>
              </c:numCache>
            </c:numRef>
          </c:val>
        </c:ser>
        <c:ser>
          <c:idx val="1"/>
          <c:order val="1"/>
          <c:tx>
            <c:strRef>
              <c:f>'EUROPA ENERO-ABRIL'!$E$7:$F$7</c:f>
              <c:strCache>
                <c:ptCount val="1"/>
                <c:pt idx="0">
                  <c:v>ENE-ABR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83E-2"/>
                </c:manualLayout>
              </c:layout>
              <c:dLblPos val="outEnd"/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ENERO-ABRIL'!$B$9:$B$35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ENERO-ABRIL'!$F$9:$F$35</c:f>
              <c:numCache>
                <c:formatCode>0.00%</c:formatCode>
                <c:ptCount val="27"/>
                <c:pt idx="0">
                  <c:v>0.18015807921615071</c:v>
                </c:pt>
                <c:pt idx="1">
                  <c:v>4.9284818436935657E-3</c:v>
                </c:pt>
                <c:pt idx="2">
                  <c:v>1.4829581189382431E-2</c:v>
                </c:pt>
                <c:pt idx="3">
                  <c:v>3.4940729488872296E-4</c:v>
                </c:pt>
                <c:pt idx="4">
                  <c:v>2.9313433055401287E-3</c:v>
                </c:pt>
                <c:pt idx="5">
                  <c:v>0.10472656120696314</c:v>
                </c:pt>
                <c:pt idx="6">
                  <c:v>2.4237832350701939E-3</c:v>
                </c:pt>
                <c:pt idx="7">
                  <c:v>0.13040983636704684</c:v>
                </c:pt>
                <c:pt idx="8">
                  <c:v>0.26283152315834774</c:v>
                </c:pt>
                <c:pt idx="9">
                  <c:v>4.4135658301733429E-4</c:v>
                </c:pt>
                <c:pt idx="10">
                  <c:v>3.8199412260150285E-2</c:v>
                </c:pt>
                <c:pt idx="11">
                  <c:v>1.2321204609233914E-3</c:v>
                </c:pt>
                <c:pt idx="12">
                  <c:v>2.1700031998352267E-3</c:v>
                </c:pt>
                <c:pt idx="13">
                  <c:v>2.0596640540808934E-4</c:v>
                </c:pt>
                <c:pt idx="14">
                  <c:v>8.6509568242922663E-2</c:v>
                </c:pt>
                <c:pt idx="15">
                  <c:v>3.3101743726300073E-4</c:v>
                </c:pt>
                <c:pt idx="16">
                  <c:v>7.3559430502889052E-5</c:v>
                </c:pt>
                <c:pt idx="17">
                  <c:v>8.4335887071562299E-3</c:v>
                </c:pt>
                <c:pt idx="18">
                  <c:v>1.6598685492976915E-2</c:v>
                </c:pt>
                <c:pt idx="19">
                  <c:v>2.2582745164386937E-3</c:v>
                </c:pt>
                <c:pt idx="20">
                  <c:v>2.4348171496456276E-3</c:v>
                </c:pt>
                <c:pt idx="21">
                  <c:v>5.8479747249796791E-4</c:v>
                </c:pt>
                <c:pt idx="22">
                  <c:v>2.3425000643645017E-2</c:v>
                </c:pt>
                <c:pt idx="23">
                  <c:v>2.7952583591097838E-4</c:v>
                </c:pt>
                <c:pt idx="24">
                  <c:v>7.1749868512517981E-2</c:v>
                </c:pt>
                <c:pt idx="25">
                  <c:v>1.8308942252169082E-2</c:v>
                </c:pt>
                <c:pt idx="26">
                  <c:v>2.3174898579935193E-2</c:v>
                </c:pt>
              </c:numCache>
            </c:numRef>
          </c:val>
        </c:ser>
        <c:dLbls>
          <c:showVal val="1"/>
        </c:dLbls>
        <c:axId val="51755264"/>
        <c:axId val="71118848"/>
      </c:barChart>
      <c:catAx>
        <c:axId val="5175526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1118848"/>
        <c:crosses val="autoZero"/>
        <c:auto val="1"/>
        <c:lblAlgn val="ctr"/>
        <c:lblOffset val="80"/>
        <c:tickLblSkip val="1"/>
        <c:tickMarkSkip val="1"/>
      </c:catAx>
      <c:valAx>
        <c:axId val="71118848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75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342718375155193"/>
          <c:y val="0.22900502934209246"/>
          <c:w val="0.40957398683696122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1" r="0.7500000000000141" t="1" header="0" footer="0"/>
    <c:pageSetup orientation="landscape" horizontalDpi="360" verticalDpi="36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</a:t>
            </a:r>
            <a:r>
              <a:rPr lang="es-MX"/>
              <a:t>ABRIL
2015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5789"/>
          <c:w val="0.43171345092033209"/>
          <c:h val="0.47070799934501872"/>
        </c:manualLayout>
      </c:layout>
      <c:pie3DChart>
        <c:varyColors val="1"/>
        <c:ser>
          <c:idx val="0"/>
          <c:order val="0"/>
          <c:tx>
            <c:strRef>
              <c:f>'PRINCIPALES MERCADOS 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2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75"/>
                  <c:y val="-0.16397500088023109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314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1796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4467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336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4746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0652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325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I'!$Q$11:$Q$26</c:f>
              <c:numCache>
                <c:formatCode>0.00%</c:formatCode>
                <c:ptCount val="16"/>
                <c:pt idx="0">
                  <c:v>0.3890241116909075</c:v>
                </c:pt>
                <c:pt idx="1">
                  <c:v>0.24108942092280344</c:v>
                </c:pt>
                <c:pt idx="2">
                  <c:v>0.122755543280423</c:v>
                </c:pt>
                <c:pt idx="3">
                  <c:v>3.2058384835440865E-2</c:v>
                </c:pt>
                <c:pt idx="4">
                  <c:v>2.6388626187962678E-3</c:v>
                </c:pt>
                <c:pt idx="5">
                  <c:v>1.8635658285616301E-2</c:v>
                </c:pt>
                <c:pt idx="6">
                  <c:v>2.320589084192938E-2</c:v>
                </c:pt>
                <c:pt idx="7">
                  <c:v>4.6769782143303594E-2</c:v>
                </c:pt>
                <c:pt idx="8">
                  <c:v>6.7974273707386004E-3</c:v>
                </c:pt>
                <c:pt idx="9">
                  <c:v>1.5394019756127732E-2</c:v>
                </c:pt>
                <c:pt idx="10">
                  <c:v>4.1683819491848779E-3</c:v>
                </c:pt>
                <c:pt idx="11">
                  <c:v>4.8235162451707569E-3</c:v>
                </c:pt>
                <c:pt idx="12">
                  <c:v>3.2580005248928124E-3</c:v>
                </c:pt>
                <c:pt idx="13">
                  <c:v>3.2581314208560468E-2</c:v>
                </c:pt>
                <c:pt idx="14">
                  <c:v>6.4269917947865447E-3</c:v>
                </c:pt>
                <c:pt idx="15">
                  <c:v>8.7530130614536916E-3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354" r="0.75000000000001354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0001E-2"/>
          <c:y val="2.5735317217046839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NOCH.I'!$B$16,'PRINC. MDOS. PROD.CTOS. NOCH.I'!$B$12,'PRINC. MDOS. PROD.CTOS. NOCH.I'!$B$11,'PRINC. MDOS. PROD.CTOS. NOCH.I'!$B$29,'PRINC.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NOCH.I'!$C$27,'PRINC. MDOS. PROD.CTOS. NOCH.I'!$C$12,'PRINC. MDOS. PROD.CTOS. NOCH.I'!$C$11,'PRINC. MDOS. PROD.CTOS. NOCH.I'!$C$33,'PRINC. MDOS. PROD.CTOS. NOCH.I'!$C$13)</c:f>
              <c:numCache>
                <c:formatCode>#,##0</c:formatCode>
                <c:ptCount val="5"/>
                <c:pt idx="0">
                  <c:v>291804</c:v>
                </c:pt>
                <c:pt idx="1">
                  <c:v>298737</c:v>
                </c:pt>
                <c:pt idx="2">
                  <c:v>304561</c:v>
                </c:pt>
                <c:pt idx="3">
                  <c:v>7633</c:v>
                </c:pt>
                <c:pt idx="4">
                  <c:v>82529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NOCH.I'!$E$27,'PRINC. MDOS. PROD.CTOS. NOCH.I'!$E$12,'PRINC. MDOS. PROD.CTOS. NOCH.I'!$E$11,'PRINC. MDOS. PROD.CTOS. NOCH.I'!$E$33,'PRINC. MDOS. PROD.CTOS. NOCH.I'!$E$13)</c:f>
              <c:numCache>
                <c:formatCode>#,##0</c:formatCode>
                <c:ptCount val="5"/>
                <c:pt idx="0">
                  <c:v>253399</c:v>
                </c:pt>
                <c:pt idx="1">
                  <c:v>341362</c:v>
                </c:pt>
                <c:pt idx="2">
                  <c:v>310599</c:v>
                </c:pt>
                <c:pt idx="3">
                  <c:v>2525</c:v>
                </c:pt>
                <c:pt idx="4">
                  <c:v>56177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NOCH.I'!$G$27,'PRINC. MDOS. PROD.CTOS. NOCH.I'!$G$12,'PRINC. MDOS. PROD.CTOS. NOCH.I'!$G$11,'PRINC. MDOS. PROD.CTOS. NOCH.I'!$G$33,'PRINC. MDOS. PROD.CTOS. NOCH.I'!$G$13)</c:f>
              <c:numCache>
                <c:formatCode>#,##0</c:formatCode>
                <c:ptCount val="5"/>
                <c:pt idx="0">
                  <c:v>271491</c:v>
                </c:pt>
                <c:pt idx="1">
                  <c:v>379643</c:v>
                </c:pt>
                <c:pt idx="2">
                  <c:v>310572</c:v>
                </c:pt>
                <c:pt idx="3">
                  <c:v>3749</c:v>
                </c:pt>
                <c:pt idx="4">
                  <c:v>72405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NOCH.I'!$I$27,'PRINC. MDOS. PROD.CTOS. NOCH.I'!$I$12,'PRINC. MDOS. PROD.CTOS. NOCH.I'!$I$11,'PRINC. MDOS. PROD.CTOS. NOCH.I'!$I$33,'PRINC. MDOS. PROD.CTOS. NOCH.I'!$I$13)</c:f>
              <c:numCache>
                <c:formatCode>#,##0</c:formatCode>
                <c:ptCount val="5"/>
                <c:pt idx="0">
                  <c:v>293683</c:v>
                </c:pt>
                <c:pt idx="1">
                  <c:v>393566</c:v>
                </c:pt>
                <c:pt idx="2">
                  <c:v>236127</c:v>
                </c:pt>
                <c:pt idx="3">
                  <c:v>3512</c:v>
                </c:pt>
                <c:pt idx="4">
                  <c:v>104823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NOCH.I'!$K$27,'PRINC. MDOS. PROD.CTOS. NOCH.I'!$K$12,'PRINC. MDOS. PROD.CTOS. NOCH.I'!$K$11,'PRINC. MDOS. PROD.CTOS. NOCH.I'!$K$33,'PRINC. MDOS. PROD.CTOS. NOCH.I'!$K$13)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NOCH.I'!$M$27,'PRINC. MDOS. PROD.CTOS. NOCH.I'!$M$12,'PRINC. MDOS. PROD.CTOS. NOCH.I'!$M$11,'PRINC. MDOS. PROD.CTOS. NOCH.I'!$M$33,'PRINC. MDOS. PROD.CTOS. NOCH.I'!$M$13)</c:f>
              <c:numCache>
                <c:formatCode>#,##0</c:formatCode>
                <c:ptCount val="5"/>
              </c:numCache>
            </c:numRef>
          </c:val>
          <c:shape val="cylinder"/>
        </c:ser>
        <c:shape val="box"/>
        <c:axId val="72709632"/>
        <c:axId val="72711168"/>
        <c:axId val="0"/>
      </c:bar3DChart>
      <c:catAx>
        <c:axId val="7270963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711168"/>
        <c:crosses val="autoZero"/>
        <c:auto val="1"/>
        <c:lblAlgn val="ctr"/>
        <c:lblOffset val="100"/>
        <c:tickLblSkip val="1"/>
        <c:tickMarkSkip val="1"/>
      </c:catAx>
      <c:valAx>
        <c:axId val="72711168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709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30137409289"/>
          <c:w val="0.71607789619229323"/>
          <c:h val="8.2720588235294226E-2"/>
        </c:manualLayout>
      </c:layout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354" r="0.75000000000001354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AFLUENCIA GENERAL ENERO - FEBRERO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798840769904187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dLbls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1266174</c:v>
                </c:pt>
                <c:pt idx="1">
                  <c:v>1345875</c:v>
                </c:pt>
                <c:pt idx="2">
                  <c:v>1402139</c:v>
                </c:pt>
                <c:pt idx="3">
                  <c:v>1465983</c:v>
                </c:pt>
                <c:pt idx="4">
                  <c:v>1527931</c:v>
                </c:pt>
              </c:numCache>
            </c:numRef>
          </c:val>
        </c:ser>
        <c:dLbls>
          <c:showVal val="1"/>
        </c:dLbls>
        <c:marker val="1"/>
        <c:axId val="61999360"/>
        <c:axId val="62009344"/>
      </c:lineChart>
      <c:catAx>
        <c:axId val="61999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62009344"/>
        <c:crosses val="autoZero"/>
        <c:auto val="1"/>
        <c:lblAlgn val="ctr"/>
        <c:lblOffset val="100"/>
      </c:catAx>
      <c:valAx>
        <c:axId val="620093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19993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286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6706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3.0075951770625653</c:v>
                </c:pt>
                <c:pt idx="1">
                  <c:v>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028"/>
          <c:w val="0.74064993509801569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548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251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1.5161565431630816E-3</c:v>
                </c:pt>
                <c:pt idx="1">
                  <c:v>1.0305126504311569E-2</c:v>
                </c:pt>
                <c:pt idx="2">
                  <c:v>5.1217663223727852E-2</c:v>
                </c:pt>
                <c:pt idx="3">
                  <c:v>8.232256230455795E-2</c:v>
                </c:pt>
                <c:pt idx="4">
                  <c:v>0.59433336491992794</c:v>
                </c:pt>
                <c:pt idx="5">
                  <c:v>3.491898038472472E-2</c:v>
                </c:pt>
                <c:pt idx="6">
                  <c:v>0.17054392115985975</c:v>
                </c:pt>
                <c:pt idx="7">
                  <c:v>5.4842224959727091E-2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589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772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PLAN'!$H$64:$H$65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PLAN'!$K$64:$K$65</c:f>
              <c:numCache>
                <c:formatCode>0.0%</c:formatCode>
                <c:ptCount val="2"/>
                <c:pt idx="0">
                  <c:v>0.17312612527243437</c:v>
                </c:pt>
                <c:pt idx="1">
                  <c:v>0.82687387472756557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437E-2"/>
          <c:y val="0.19707560748454817"/>
          <c:w val="0.22912514756616992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3986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576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6414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2336E-2"/>
                  <c:y val="-0.26578082359966948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3991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429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6414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548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6414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6414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9035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6414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548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'[2]CUARTOS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9.4759783947692605E-2</c:v>
                </c:pt>
                <c:pt idx="1">
                  <c:v>1.1608073533592343E-3</c:v>
                </c:pt>
                <c:pt idx="2">
                  <c:v>6.9553681417606372E-2</c:v>
                </c:pt>
                <c:pt idx="3">
                  <c:v>4.7379891973846301E-4</c:v>
                </c:pt>
                <c:pt idx="4">
                  <c:v>0.1834786316687198</c:v>
                </c:pt>
                <c:pt idx="5">
                  <c:v>1.2792570832938501E-2</c:v>
                </c:pt>
                <c:pt idx="6">
                  <c:v>9.1348431725575663E-2</c:v>
                </c:pt>
                <c:pt idx="7">
                  <c:v>0.15900691746422818</c:v>
                </c:pt>
                <c:pt idx="8">
                  <c:v>0.12408793707950345</c:v>
                </c:pt>
                <c:pt idx="9">
                  <c:v>1.113427461385388E-3</c:v>
                </c:pt>
                <c:pt idx="10">
                  <c:v>0.11060835781294419</c:v>
                </c:pt>
                <c:pt idx="11">
                  <c:v>1.6109163271107743E-2</c:v>
                </c:pt>
                <c:pt idx="12">
                  <c:v>5.1525632521557854E-2</c:v>
                </c:pt>
                <c:pt idx="13">
                  <c:v>1.8004358950061594E-3</c:v>
                </c:pt>
                <c:pt idx="14">
                  <c:v>3.3165924381692411E-3</c:v>
                </c:pt>
                <c:pt idx="15">
                  <c:v>4.9985786032407845E-2</c:v>
                </c:pt>
                <c:pt idx="16">
                  <c:v>1.7767459490192362E-2</c:v>
                </c:pt>
                <c:pt idx="17">
                  <c:v>1.1110584667866958E-2</c:v>
                </c:pt>
              </c:numCache>
            </c:numRef>
          </c:val>
        </c:ser>
        <c:dLbls>
          <c:showVal val="1"/>
        </c:dLbls>
        <c:gapWidth val="75"/>
        <c:shape val="cylinder"/>
        <c:axId val="81717888"/>
        <c:axId val="81805696"/>
        <c:axId val="0"/>
      </c:bar3DChart>
      <c:catAx>
        <c:axId val="817178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81805696"/>
        <c:crosses val="autoZero"/>
        <c:auto val="1"/>
        <c:lblAlgn val="ctr"/>
        <c:lblOffset val="100"/>
      </c:catAx>
      <c:valAx>
        <c:axId val="81805696"/>
        <c:scaling>
          <c:orientation val="minMax"/>
        </c:scaling>
        <c:delete val="1"/>
        <c:axPos val="l"/>
        <c:numFmt formatCode="0.0%" sourceLinked="1"/>
        <c:tickLblPos val="none"/>
        <c:crossAx val="8171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ABRIL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0.82569999999999999</c:v>
                </c:pt>
                <c:pt idx="1">
                  <c:v>0.83389999999999997</c:v>
                </c:pt>
                <c:pt idx="2">
                  <c:v>0.878</c:v>
                </c:pt>
                <c:pt idx="3">
                  <c:v>0.86870000000000003</c:v>
                </c:pt>
                <c:pt idx="4">
                  <c:v>0.88255746840481641</c:v>
                </c:pt>
              </c:numCache>
            </c:numRef>
          </c:val>
        </c:ser>
        <c:dLbls>
          <c:showVal val="1"/>
        </c:dLbls>
        <c:marker val="1"/>
        <c:axId val="62041472"/>
        <c:axId val="62047360"/>
      </c:lineChart>
      <c:catAx>
        <c:axId val="62041472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2047360"/>
        <c:crossesAt val="0.1"/>
        <c:lblAlgn val="ctr"/>
        <c:lblOffset val="100"/>
        <c:tickLblSkip val="1"/>
        <c:tickMarkSkip val="1"/>
      </c:catAx>
      <c:valAx>
        <c:axId val="62047360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2041472"/>
        <c:crosses val="autoZero"/>
        <c:crossBetween val="between"/>
      </c:valAx>
    </c:plotArea>
    <c:plotVisOnly val="1"/>
    <c:dispBlanksAs val="zero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ABRIL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798840769904195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1266174</c:v>
                </c:pt>
                <c:pt idx="1">
                  <c:v>1345875</c:v>
                </c:pt>
                <c:pt idx="2">
                  <c:v>1402139</c:v>
                </c:pt>
                <c:pt idx="3">
                  <c:v>1465983</c:v>
                </c:pt>
                <c:pt idx="4">
                  <c:v>1527931</c:v>
                </c:pt>
              </c:numCache>
            </c:numRef>
          </c:val>
        </c:ser>
        <c:dLbls>
          <c:showVal val="1"/>
        </c:dLbls>
        <c:marker val="1"/>
        <c:axId val="62100224"/>
        <c:axId val="62101760"/>
      </c:lineChart>
      <c:catAx>
        <c:axId val="621002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2101760"/>
        <c:crosses val="autoZero"/>
        <c:auto val="1"/>
        <c:lblAlgn val="ctr"/>
        <c:lblOffset val="100"/>
      </c:catAx>
      <c:valAx>
        <c:axId val="6210176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2100224"/>
        <c:crosses val="autoZero"/>
        <c:crossBetween val="between"/>
      </c:valAx>
    </c:plotArea>
    <c:plotVisOnly val="1"/>
    <c:dispBlanksAs val="gap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-3.8986330839845392E-3"/>
                  <c:y val="5.525543786660743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2.38948536129771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5594532335938204E-2"/>
                  <c:y val="4.03239765853014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2011-2015'!$C$13:$G$13</c:f>
              <c:numCache>
                <c:formatCode>#,##0</c:formatCode>
                <c:ptCount val="5"/>
                <c:pt idx="0">
                  <c:v>924224</c:v>
                </c:pt>
                <c:pt idx="1">
                  <c:v>1001231</c:v>
                </c:pt>
                <c:pt idx="2">
                  <c:v>1042957</c:v>
                </c:pt>
                <c:pt idx="3">
                  <c:v>1047638</c:v>
                </c:pt>
                <c:pt idx="4">
                  <c:v>1116982</c:v>
                </c:pt>
              </c:numCache>
            </c:numRef>
          </c:val>
        </c:ser>
        <c:axId val="63506688"/>
        <c:axId val="63512576"/>
      </c:barChart>
      <c:catAx>
        <c:axId val="635066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63512576"/>
        <c:crosses val="autoZero"/>
        <c:auto val="1"/>
        <c:lblAlgn val="ctr"/>
        <c:lblOffset val="100"/>
      </c:catAx>
      <c:valAx>
        <c:axId val="63512576"/>
        <c:scaling>
          <c:orientation val="minMax"/>
        </c:scaling>
        <c:axPos val="l"/>
        <c:majorGridlines/>
        <c:numFmt formatCode="#,##0" sourceLinked="1"/>
        <c:tickLblPos val="nextTo"/>
        <c:crossAx val="635066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"/>
                  <c:y val="2.1131805018837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1189064671876449E-2"/>
                  <c:y val="2.460024600246005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339179850390723E-2"/>
                  <c:y val="9.840098400984020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2.314814814814814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1695899251953685E-2"/>
                  <c:y val="-9.8400984009840205E-3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'COMP.CTOS.NOCHE OCUP. 2011-2015'!$C$24:$G$24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2011-2015'!$C$27:$G$27</c:f>
              <c:numCache>
                <c:formatCode>#,##0</c:formatCode>
                <c:ptCount val="5"/>
                <c:pt idx="0">
                  <c:v>3783330</c:v>
                </c:pt>
                <c:pt idx="1">
                  <c:v>4033713</c:v>
                </c:pt>
                <c:pt idx="2">
                  <c:v>4236228</c:v>
                </c:pt>
                <c:pt idx="3">
                  <c:v>4232223</c:v>
                </c:pt>
                <c:pt idx="4">
                  <c:v>4434410</c:v>
                </c:pt>
              </c:numCache>
            </c:numRef>
          </c:val>
        </c:ser>
        <c:axId val="63524224"/>
        <c:axId val="63558784"/>
      </c:barChart>
      <c:catAx>
        <c:axId val="63524224"/>
        <c:scaling>
          <c:orientation val="minMax"/>
        </c:scaling>
        <c:axPos val="b"/>
        <c:numFmt formatCode="General" sourceLinked="1"/>
        <c:tickLblPos val="nextTo"/>
        <c:crossAx val="63558784"/>
        <c:crosses val="autoZero"/>
        <c:auto val="1"/>
        <c:lblAlgn val="ctr"/>
        <c:lblOffset val="100"/>
      </c:catAx>
      <c:valAx>
        <c:axId val="63558784"/>
        <c:scaling>
          <c:orientation val="minMax"/>
        </c:scaling>
        <c:axPos val="l"/>
        <c:majorGridlines/>
        <c:numFmt formatCode="#,##0" sourceLinked="1"/>
        <c:tickLblPos val="nextTo"/>
        <c:crossAx val="63524224"/>
        <c:crosses val="autoZero"/>
        <c:crossBetween val="between"/>
      </c:valAx>
    </c:plotArea>
    <c:plotVisOnly val="1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3744256"/>
        <c:axId val="63755008"/>
      </c:lineChart>
      <c:catAx>
        <c:axId val="637442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755008"/>
        <c:crosses val="autoZero"/>
        <c:auto val="1"/>
        <c:lblAlgn val="ctr"/>
        <c:lblOffset val="100"/>
        <c:tickLblSkip val="1"/>
        <c:tickMarkSkip val="1"/>
      </c:catAx>
      <c:valAx>
        <c:axId val="63755008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744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354" r="0.75000000000001354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3812352"/>
        <c:axId val="63814656"/>
      </c:lineChart>
      <c:catAx>
        <c:axId val="638123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814656"/>
        <c:crosses val="autoZero"/>
        <c:auto val="1"/>
        <c:lblAlgn val="ctr"/>
        <c:lblOffset val="100"/>
        <c:tickLblSkip val="1"/>
        <c:tickMarkSkip val="1"/>
      </c:catAx>
      <c:valAx>
        <c:axId val="63814656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3812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354" r="0.75000000000001354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A  B  R  I  L      2   0   1   5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'RESUMEN OCUP. DIARIA ABRIL'!$A$10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ABRIL'!$B$9:$AE$9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ABRIL'!$B$10:$AE$10</c:f>
              <c:numCache>
                <c:formatCode>0.0%</c:formatCode>
                <c:ptCount val="30"/>
                <c:pt idx="0">
                  <c:v>0.88949999999999996</c:v>
                </c:pt>
                <c:pt idx="1">
                  <c:v>0.9002</c:v>
                </c:pt>
                <c:pt idx="2">
                  <c:v>0.93989999999999996</c:v>
                </c:pt>
                <c:pt idx="3">
                  <c:v>0.94679999999999997</c:v>
                </c:pt>
                <c:pt idx="4">
                  <c:v>0.93759999999999999</c:v>
                </c:pt>
                <c:pt idx="5">
                  <c:v>0.90289999999999992</c:v>
                </c:pt>
                <c:pt idx="6">
                  <c:v>0.90269999999999995</c:v>
                </c:pt>
                <c:pt idx="7">
                  <c:v>0.91609999999999991</c:v>
                </c:pt>
                <c:pt idx="8">
                  <c:v>0.93240000000000001</c:v>
                </c:pt>
                <c:pt idx="9">
                  <c:v>0.93109999999999993</c:v>
                </c:pt>
                <c:pt idx="10">
                  <c:v>0.90039999999999998</c:v>
                </c:pt>
                <c:pt idx="11">
                  <c:v>0.8657999999999999</c:v>
                </c:pt>
                <c:pt idx="12">
                  <c:v>0.82579999999999998</c:v>
                </c:pt>
                <c:pt idx="13">
                  <c:v>0.83039999999999992</c:v>
                </c:pt>
                <c:pt idx="14">
                  <c:v>0.84029999999999994</c:v>
                </c:pt>
                <c:pt idx="15">
                  <c:v>0.86499999999999999</c:v>
                </c:pt>
                <c:pt idx="16">
                  <c:v>0.91359999999999997</c:v>
                </c:pt>
                <c:pt idx="17">
                  <c:v>0.92619999999999991</c:v>
                </c:pt>
                <c:pt idx="18">
                  <c:v>0.92159999999999997</c:v>
                </c:pt>
                <c:pt idx="19">
                  <c:v>0.9012</c:v>
                </c:pt>
                <c:pt idx="20">
                  <c:v>0.88489999999999991</c:v>
                </c:pt>
                <c:pt idx="21">
                  <c:v>0.87509999999999999</c:v>
                </c:pt>
                <c:pt idx="22">
                  <c:v>0.90149999999999997</c:v>
                </c:pt>
                <c:pt idx="23">
                  <c:v>0.92899999999999994</c:v>
                </c:pt>
                <c:pt idx="24">
                  <c:v>0.94009999999999994</c:v>
                </c:pt>
                <c:pt idx="25">
                  <c:v>0.91709999999999992</c:v>
                </c:pt>
                <c:pt idx="26">
                  <c:v>0.83079999999999998</c:v>
                </c:pt>
                <c:pt idx="27">
                  <c:v>0.79509999999999992</c:v>
                </c:pt>
                <c:pt idx="28">
                  <c:v>0.78120000000000001</c:v>
                </c:pt>
                <c:pt idx="29">
                  <c:v>0.79909999999999992</c:v>
                </c:pt>
              </c:numCache>
            </c:numRef>
          </c:val>
        </c:ser>
        <c:ser>
          <c:idx val="1"/>
          <c:order val="1"/>
          <c:tx>
            <c:strRef>
              <c:f>'RESUMEN OCUP. DIARIA ABRIL'!$A$11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ABRIL'!$B$9:$AE$9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ABRIL'!$B$11:$AE$11</c:f>
              <c:numCache>
                <c:formatCode>0.0%</c:formatCode>
                <c:ptCount val="30"/>
                <c:pt idx="0">
                  <c:v>0.92279999999999995</c:v>
                </c:pt>
                <c:pt idx="1">
                  <c:v>0.92820000000000003</c:v>
                </c:pt>
                <c:pt idx="2">
                  <c:v>0.9466</c:v>
                </c:pt>
                <c:pt idx="3">
                  <c:v>0.95089999999999997</c:v>
                </c:pt>
                <c:pt idx="4">
                  <c:v>0.94279999999999997</c:v>
                </c:pt>
                <c:pt idx="5">
                  <c:v>0.89100000000000001</c:v>
                </c:pt>
                <c:pt idx="6">
                  <c:v>0.92849999999999999</c:v>
                </c:pt>
                <c:pt idx="7">
                  <c:v>0.9264</c:v>
                </c:pt>
                <c:pt idx="8">
                  <c:v>0.93279999999999996</c:v>
                </c:pt>
                <c:pt idx="9">
                  <c:v>0.92610000000000003</c:v>
                </c:pt>
                <c:pt idx="10">
                  <c:v>0.9083</c:v>
                </c:pt>
                <c:pt idx="11">
                  <c:v>0.89529999999999998</c:v>
                </c:pt>
                <c:pt idx="12">
                  <c:v>0.89129999999999998</c:v>
                </c:pt>
                <c:pt idx="13">
                  <c:v>0.89180000000000004</c:v>
                </c:pt>
                <c:pt idx="14">
                  <c:v>0.89800000000000002</c:v>
                </c:pt>
                <c:pt idx="15">
                  <c:v>0.92390000000000005</c:v>
                </c:pt>
                <c:pt idx="16">
                  <c:v>0.95330000000000004</c:v>
                </c:pt>
                <c:pt idx="17">
                  <c:v>0.9425</c:v>
                </c:pt>
                <c:pt idx="18">
                  <c:v>0.94899999999999995</c:v>
                </c:pt>
                <c:pt idx="19">
                  <c:v>0.9264</c:v>
                </c:pt>
                <c:pt idx="20">
                  <c:v>0.93359999999999999</c:v>
                </c:pt>
                <c:pt idx="21">
                  <c:v>0.92989999999999995</c:v>
                </c:pt>
                <c:pt idx="22">
                  <c:v>0.93959999999999999</c:v>
                </c:pt>
                <c:pt idx="23">
                  <c:v>0.95660000000000001</c:v>
                </c:pt>
                <c:pt idx="24">
                  <c:v>0.96740000000000004</c:v>
                </c:pt>
                <c:pt idx="25">
                  <c:v>0.95789999999999997</c:v>
                </c:pt>
                <c:pt idx="26">
                  <c:v>0.94820000000000004</c:v>
                </c:pt>
                <c:pt idx="27">
                  <c:v>0.9264</c:v>
                </c:pt>
                <c:pt idx="28">
                  <c:v>0.91120000000000001</c:v>
                </c:pt>
                <c:pt idx="29">
                  <c:v>0.93530000000000002</c:v>
                </c:pt>
              </c:numCache>
            </c:numRef>
          </c:val>
        </c:ser>
        <c:ser>
          <c:idx val="2"/>
          <c:order val="2"/>
          <c:tx>
            <c:strRef>
              <c:f>'RESUMEN OCUP. DIARIA ABRIL'!$A$12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ABRIL'!$B$9:$AE$9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ABRIL'!$B$12:$AE$12</c:f>
              <c:numCache>
                <c:formatCode>0.0%</c:formatCode>
                <c:ptCount val="30"/>
                <c:pt idx="0">
                  <c:v>0.85729999999999995</c:v>
                </c:pt>
                <c:pt idx="1">
                  <c:v>0.88870000000000005</c:v>
                </c:pt>
                <c:pt idx="2">
                  <c:v>0.95269999999999999</c:v>
                </c:pt>
                <c:pt idx="3">
                  <c:v>0.96</c:v>
                </c:pt>
                <c:pt idx="4">
                  <c:v>0.94350000000000001</c:v>
                </c:pt>
                <c:pt idx="5">
                  <c:v>0.86229999999999996</c:v>
                </c:pt>
                <c:pt idx="6">
                  <c:v>0.82809999999999995</c:v>
                </c:pt>
                <c:pt idx="7">
                  <c:v>0.84970000000000001</c:v>
                </c:pt>
                <c:pt idx="8">
                  <c:v>0.86429999999999996</c:v>
                </c:pt>
                <c:pt idx="9">
                  <c:v>0.86980000000000002</c:v>
                </c:pt>
                <c:pt idx="10">
                  <c:v>0.84289999999999998</c:v>
                </c:pt>
                <c:pt idx="11">
                  <c:v>0.81120000000000003</c:v>
                </c:pt>
                <c:pt idx="12">
                  <c:v>0.72409999999999997</c:v>
                </c:pt>
                <c:pt idx="13">
                  <c:v>0.73570000000000002</c:v>
                </c:pt>
                <c:pt idx="14">
                  <c:v>0.76160000000000005</c:v>
                </c:pt>
                <c:pt idx="15">
                  <c:v>0.76970000000000005</c:v>
                </c:pt>
                <c:pt idx="16">
                  <c:v>0.84099999999999997</c:v>
                </c:pt>
                <c:pt idx="17">
                  <c:v>0.86550000000000005</c:v>
                </c:pt>
                <c:pt idx="18">
                  <c:v>0.85389999999999999</c:v>
                </c:pt>
                <c:pt idx="19">
                  <c:v>0.80600000000000005</c:v>
                </c:pt>
                <c:pt idx="20">
                  <c:v>0.7772</c:v>
                </c:pt>
                <c:pt idx="21">
                  <c:v>0.77300000000000002</c:v>
                </c:pt>
                <c:pt idx="22">
                  <c:v>0.81069999999999998</c:v>
                </c:pt>
                <c:pt idx="23">
                  <c:v>0.8901</c:v>
                </c:pt>
                <c:pt idx="24">
                  <c:v>0.90820000000000001</c:v>
                </c:pt>
                <c:pt idx="25">
                  <c:v>0.90749999999999997</c:v>
                </c:pt>
                <c:pt idx="26">
                  <c:v>0.84989999999999999</c:v>
                </c:pt>
                <c:pt idx="27">
                  <c:v>0.78169999999999995</c:v>
                </c:pt>
                <c:pt idx="28">
                  <c:v>0.77710000000000001</c:v>
                </c:pt>
                <c:pt idx="29">
                  <c:v>0.77359999999999995</c:v>
                </c:pt>
              </c:numCache>
            </c:numRef>
          </c:val>
        </c:ser>
        <c:ser>
          <c:idx val="3"/>
          <c:order val="3"/>
          <c:tx>
            <c:strRef>
              <c:f>'RESUMEN OCUP. DIARIA ABRIL'!$A$13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ABRIL'!$B$9:$AE$9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ABRIL'!$B$13:$AE$13</c:f>
              <c:numCache>
                <c:formatCode>0.0%</c:formatCode>
                <c:ptCount val="30"/>
                <c:pt idx="0">
                  <c:v>0.83330000000000004</c:v>
                </c:pt>
                <c:pt idx="1">
                  <c:v>0.83050000000000002</c:v>
                </c:pt>
                <c:pt idx="2">
                  <c:v>0.88870000000000005</c:v>
                </c:pt>
                <c:pt idx="3">
                  <c:v>0.91100000000000003</c:v>
                </c:pt>
                <c:pt idx="4">
                  <c:v>0.88029999999999997</c:v>
                </c:pt>
                <c:pt idx="5">
                  <c:v>0.82889999999999997</c:v>
                </c:pt>
                <c:pt idx="6">
                  <c:v>0.80569999999999997</c:v>
                </c:pt>
                <c:pt idx="7">
                  <c:v>0.81330000000000002</c:v>
                </c:pt>
                <c:pt idx="8">
                  <c:v>0.83450000000000002</c:v>
                </c:pt>
                <c:pt idx="9">
                  <c:v>0.79920000000000002</c:v>
                </c:pt>
                <c:pt idx="10">
                  <c:v>0.77500000000000002</c:v>
                </c:pt>
                <c:pt idx="11">
                  <c:v>0.77090000000000003</c:v>
                </c:pt>
                <c:pt idx="12">
                  <c:v>0.69</c:v>
                </c:pt>
                <c:pt idx="13">
                  <c:v>0.68930000000000002</c:v>
                </c:pt>
                <c:pt idx="14">
                  <c:v>0.70169999999999999</c:v>
                </c:pt>
                <c:pt idx="15">
                  <c:v>0.69579999999999997</c:v>
                </c:pt>
                <c:pt idx="16">
                  <c:v>0.75600000000000001</c:v>
                </c:pt>
                <c:pt idx="17">
                  <c:v>0.76780000000000004</c:v>
                </c:pt>
                <c:pt idx="18">
                  <c:v>0.77580000000000005</c:v>
                </c:pt>
                <c:pt idx="19">
                  <c:v>0.74199999999999999</c:v>
                </c:pt>
                <c:pt idx="20">
                  <c:v>0.75470000000000004</c:v>
                </c:pt>
                <c:pt idx="21">
                  <c:v>0.754</c:v>
                </c:pt>
                <c:pt idx="22">
                  <c:v>0.78139999999999998</c:v>
                </c:pt>
                <c:pt idx="23">
                  <c:v>0.81399999999999995</c:v>
                </c:pt>
                <c:pt idx="24">
                  <c:v>0.82840000000000003</c:v>
                </c:pt>
                <c:pt idx="25">
                  <c:v>0.78879999999999995</c:v>
                </c:pt>
                <c:pt idx="26">
                  <c:v>0.74070000000000003</c:v>
                </c:pt>
                <c:pt idx="27">
                  <c:v>0.70679999999999998</c:v>
                </c:pt>
                <c:pt idx="28">
                  <c:v>0.71730000000000005</c:v>
                </c:pt>
                <c:pt idx="29">
                  <c:v>0.74129999999999996</c:v>
                </c:pt>
              </c:numCache>
            </c:numRef>
          </c:val>
        </c:ser>
        <c:ser>
          <c:idx val="4"/>
          <c:order val="4"/>
          <c:tx>
            <c:strRef>
              <c:f>'RESUMEN OCUP. DIARIA ABRIL'!$A$14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ABRIL'!$B$9:$AE$9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ABRIL'!$B$14:$AE$14</c:f>
              <c:numCache>
                <c:formatCode>0.0%</c:formatCode>
                <c:ptCount val="30"/>
                <c:pt idx="0">
                  <c:v>0.89439999999999997</c:v>
                </c:pt>
                <c:pt idx="1">
                  <c:v>0.90739999999999998</c:v>
                </c:pt>
                <c:pt idx="2">
                  <c:v>0.94409999999999994</c:v>
                </c:pt>
                <c:pt idx="3">
                  <c:v>0.94830000000000003</c:v>
                </c:pt>
                <c:pt idx="4">
                  <c:v>0.94269999999999998</c:v>
                </c:pt>
                <c:pt idx="5">
                  <c:v>0.91089999999999993</c:v>
                </c:pt>
                <c:pt idx="6">
                  <c:v>0.91459999999999997</c:v>
                </c:pt>
                <c:pt idx="7">
                  <c:v>0.92889999999999995</c:v>
                </c:pt>
                <c:pt idx="8">
                  <c:v>0.94450000000000001</c:v>
                </c:pt>
                <c:pt idx="9">
                  <c:v>0.94899999999999995</c:v>
                </c:pt>
                <c:pt idx="10">
                  <c:v>0.91679999999999995</c:v>
                </c:pt>
                <c:pt idx="11">
                  <c:v>0.87709999999999999</c:v>
                </c:pt>
                <c:pt idx="12">
                  <c:v>0.84389999999999998</c:v>
                </c:pt>
                <c:pt idx="13">
                  <c:v>0.8498</c:v>
                </c:pt>
                <c:pt idx="14">
                  <c:v>0.85919999999999996</c:v>
                </c:pt>
                <c:pt idx="15">
                  <c:v>0.88919999999999999</c:v>
                </c:pt>
                <c:pt idx="16">
                  <c:v>0.93579999999999997</c:v>
                </c:pt>
                <c:pt idx="17">
                  <c:v>0.9486</c:v>
                </c:pt>
                <c:pt idx="18">
                  <c:v>0.94179999999999997</c:v>
                </c:pt>
                <c:pt idx="19">
                  <c:v>0.92369999999999997</c:v>
                </c:pt>
                <c:pt idx="20">
                  <c:v>0.90229999999999999</c:v>
                </c:pt>
                <c:pt idx="21">
                  <c:v>0.8911</c:v>
                </c:pt>
                <c:pt idx="22">
                  <c:v>0.9173</c:v>
                </c:pt>
                <c:pt idx="23">
                  <c:v>0.94389999999999996</c:v>
                </c:pt>
                <c:pt idx="24">
                  <c:v>0.95429999999999993</c:v>
                </c:pt>
                <c:pt idx="25">
                  <c:v>0.93409999999999993</c:v>
                </c:pt>
                <c:pt idx="26">
                  <c:v>0.84129999999999994</c:v>
                </c:pt>
                <c:pt idx="27">
                  <c:v>0.80559999999999998</c:v>
                </c:pt>
                <c:pt idx="28">
                  <c:v>0.78759999999999997</c:v>
                </c:pt>
                <c:pt idx="29">
                  <c:v>0.80449999999999999</c:v>
                </c:pt>
              </c:numCache>
            </c:numRef>
          </c:val>
        </c:ser>
        <c:ser>
          <c:idx val="5"/>
          <c:order val="5"/>
          <c:tx>
            <c:strRef>
              <c:f>'RESUMEN OCUP. DIARIA ABRIL'!$A$15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ABRIL'!$B$9:$AE$9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ABRIL'!$B$15:$AE$15</c:f>
              <c:numCache>
                <c:formatCode>0.0%</c:formatCode>
                <c:ptCount val="30"/>
                <c:pt idx="0">
                  <c:v>0.73250000000000004</c:v>
                </c:pt>
                <c:pt idx="1">
                  <c:v>0.77869999999999995</c:v>
                </c:pt>
                <c:pt idx="2">
                  <c:v>0.85309999999999997</c:v>
                </c:pt>
                <c:pt idx="3">
                  <c:v>0.89890000000000003</c:v>
                </c:pt>
                <c:pt idx="4">
                  <c:v>0.87319999999999998</c:v>
                </c:pt>
                <c:pt idx="5">
                  <c:v>0.7833</c:v>
                </c:pt>
                <c:pt idx="6">
                  <c:v>0.73</c:v>
                </c:pt>
                <c:pt idx="7">
                  <c:v>0.753</c:v>
                </c:pt>
                <c:pt idx="8">
                  <c:v>0.76259999999999994</c:v>
                </c:pt>
                <c:pt idx="9">
                  <c:v>0.75619999999999998</c:v>
                </c:pt>
                <c:pt idx="10">
                  <c:v>0.73119999999999996</c:v>
                </c:pt>
                <c:pt idx="11">
                  <c:v>0.71289999999999998</c:v>
                </c:pt>
                <c:pt idx="12">
                  <c:v>0.63419999999999999</c:v>
                </c:pt>
                <c:pt idx="13">
                  <c:v>0.59940000000000004</c:v>
                </c:pt>
                <c:pt idx="14">
                  <c:v>0.60099999999999998</c:v>
                </c:pt>
                <c:pt idx="15">
                  <c:v>0.58689999999999998</c:v>
                </c:pt>
                <c:pt idx="16">
                  <c:v>0.64190000000000003</c:v>
                </c:pt>
                <c:pt idx="17">
                  <c:v>0.6754</c:v>
                </c:pt>
                <c:pt idx="18">
                  <c:v>0.69640000000000002</c:v>
                </c:pt>
                <c:pt idx="19">
                  <c:v>0.64629999999999999</c:v>
                </c:pt>
                <c:pt idx="20">
                  <c:v>0.64070000000000005</c:v>
                </c:pt>
                <c:pt idx="21">
                  <c:v>0.61739999999999995</c:v>
                </c:pt>
                <c:pt idx="22">
                  <c:v>0.66080000000000005</c:v>
                </c:pt>
                <c:pt idx="23">
                  <c:v>0.70520000000000005</c:v>
                </c:pt>
                <c:pt idx="24">
                  <c:v>0.74990000000000001</c:v>
                </c:pt>
                <c:pt idx="25">
                  <c:v>0.73860000000000003</c:v>
                </c:pt>
                <c:pt idx="26">
                  <c:v>0.66190000000000004</c:v>
                </c:pt>
                <c:pt idx="27">
                  <c:v>0.62949999999999995</c:v>
                </c:pt>
                <c:pt idx="28">
                  <c:v>0.61070000000000002</c:v>
                </c:pt>
                <c:pt idx="29">
                  <c:v>0.625</c:v>
                </c:pt>
              </c:numCache>
            </c:numRef>
          </c:val>
        </c:ser>
        <c:marker val="1"/>
        <c:axId val="63888000"/>
        <c:axId val="64160128"/>
      </c:lineChart>
      <c:catAx>
        <c:axId val="638880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64160128"/>
        <c:crosses val="autoZero"/>
        <c:auto val="1"/>
        <c:lblAlgn val="ctr"/>
        <c:lblOffset val="100"/>
      </c:catAx>
      <c:valAx>
        <c:axId val="64160128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638880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600" b="1"/>
          </a:pPr>
          <a:endParaRPr lang="es-MX"/>
        </a:p>
      </c:txPr>
    </c:legend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3.jpeg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3.jpeg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7030A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9526</xdr:rowOff>
    </xdr:from>
    <xdr:to>
      <xdr:col>12</xdr:col>
      <xdr:colOff>676275</xdr:colOff>
      <xdr:row>35</xdr:row>
      <xdr:rowOff>152401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19050</xdr:rowOff>
    </xdr:from>
    <xdr:to>
      <xdr:col>11</xdr:col>
      <xdr:colOff>657225</xdr:colOff>
      <xdr:row>36</xdr:row>
      <xdr:rowOff>0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3174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24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41</xdr:row>
      <xdr:rowOff>19050</xdr:rowOff>
    </xdr:from>
    <xdr:to>
      <xdr:col>10</xdr:col>
      <xdr:colOff>742949</xdr:colOff>
      <xdr:row>61</xdr:row>
      <xdr:rowOff>28575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66</xdr:row>
      <xdr:rowOff>133350</xdr:rowOff>
    </xdr:from>
    <xdr:to>
      <xdr:col>11</xdr:col>
      <xdr:colOff>0</xdr:colOff>
      <xdr:row>79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4098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0</xdr:row>
      <xdr:rowOff>114300</xdr:rowOff>
    </xdr:from>
    <xdr:to>
      <xdr:col>4</xdr:col>
      <xdr:colOff>266700</xdr:colOff>
      <xdr:row>4</xdr:row>
      <xdr:rowOff>15240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114300"/>
          <a:ext cx="44481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304799</xdr:colOff>
      <xdr:row>16</xdr:row>
      <xdr:rowOff>142875</xdr:rowOff>
    </xdr:from>
    <xdr:to>
      <xdr:col>31</xdr:col>
      <xdr:colOff>0</xdr:colOff>
      <xdr:row>89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2676525</xdr:colOff>
      <xdr:row>6</xdr:row>
      <xdr:rowOff>0</xdr:rowOff>
    </xdr:from>
    <xdr:to>
      <xdr:col>13</xdr:col>
      <xdr:colOff>9525</xdr:colOff>
      <xdr:row>7</xdr:row>
      <xdr:rowOff>133350</xdr:rowOff>
    </xdr:to>
    <xdr:sp macro="" textlink="">
      <xdr:nvSpPr>
        <xdr:cNvPr id="8" name="7 Cerrar llave"/>
        <xdr:cNvSpPr/>
      </xdr:nvSpPr>
      <xdr:spPr bwMode="auto">
        <a:xfrm rot="16200000">
          <a:off x="6076950" y="-1562100"/>
          <a:ext cx="304800" cy="7105650"/>
        </a:xfrm>
        <a:prstGeom prst="rightBrace">
          <a:avLst/>
        </a:prstGeom>
        <a:ln>
          <a:solidFill>
            <a:srgbClr val="D60093"/>
          </a:solidFill>
          <a:headEnd type="none" w="med" len="med"/>
          <a:tailEnd type="none" w="med" len="med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2004%20OCUPACI&#211;N%20HOTELES/DICIEMBRE%202004/RESUMEN%20DE%20OCUPACION%20R.M.%20DICIEMBRE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cuments/Mis%20Documentos/BAROMETROS/2010%20BAR&#211;METROS/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topLeftCell="A4" zoomScaleNormal="100" workbookViewId="0">
      <selection activeCell="L30" sqref="L30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244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398</v>
      </c>
    </row>
    <row r="32" spans="2:5">
      <c r="B32" s="7" t="s">
        <v>399</v>
      </c>
    </row>
    <row r="33" spans="2:2">
      <c r="B33" s="12" t="s">
        <v>420</v>
      </c>
    </row>
    <row r="34" spans="2:2">
      <c r="B34" s="7" t="s">
        <v>419</v>
      </c>
    </row>
    <row r="35" spans="2:2">
      <c r="B35" s="7" t="s">
        <v>272</v>
      </c>
    </row>
    <row r="37" spans="2:2">
      <c r="B37" s="13"/>
    </row>
    <row r="38" spans="2:2">
      <c r="B38" s="14"/>
    </row>
    <row r="46" spans="2:2">
      <c r="B46" s="7" t="s">
        <v>151</v>
      </c>
    </row>
    <row r="47" spans="2:2">
      <c r="B47" s="13" t="s">
        <v>154</v>
      </c>
    </row>
    <row r="48" spans="2:2">
      <c r="B48" s="7" t="s">
        <v>161</v>
      </c>
    </row>
    <row r="49" spans="2:2">
      <c r="B49" s="7" t="s">
        <v>242</v>
      </c>
    </row>
    <row r="50" spans="2:2">
      <c r="B50" s="7" t="s">
        <v>152</v>
      </c>
    </row>
  </sheetData>
  <phoneticPr fontId="5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topLeftCell="A22" workbookViewId="0">
      <selection activeCell="G17" sqref="G17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10"/>
      <c r="D3" s="110"/>
      <c r="E3" s="110"/>
      <c r="F3" s="110"/>
      <c r="G3" s="30" t="s">
        <v>144</v>
      </c>
      <c r="H3" s="110"/>
      <c r="I3" s="110"/>
      <c r="J3" s="110"/>
      <c r="K3" s="110"/>
      <c r="L3" s="110"/>
    </row>
    <row r="4" spans="2:17" ht="18.75">
      <c r="C4" s="45"/>
      <c r="D4" s="45"/>
      <c r="E4" s="45"/>
      <c r="F4" s="45"/>
      <c r="G4" s="46" t="s">
        <v>406</v>
      </c>
      <c r="H4" s="45"/>
      <c r="I4" s="45"/>
      <c r="J4" s="45"/>
      <c r="K4" s="45"/>
      <c r="L4" s="110"/>
    </row>
    <row r="5" spans="2:17" ht="18.7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2:17" ht="15" customHeight="1">
      <c r="B6" s="472" t="s">
        <v>32</v>
      </c>
      <c r="C6" s="473" t="s">
        <v>273</v>
      </c>
      <c r="D6" s="472" t="s">
        <v>33</v>
      </c>
      <c r="E6" s="5"/>
      <c r="F6" s="472" t="s">
        <v>32</v>
      </c>
      <c r="G6" s="473" t="s">
        <v>273</v>
      </c>
      <c r="H6" s="472" t="s">
        <v>33</v>
      </c>
      <c r="I6" s="47"/>
      <c r="J6" s="472" t="s">
        <v>32</v>
      </c>
      <c r="K6" s="473" t="s">
        <v>273</v>
      </c>
      <c r="L6" s="472" t="s">
        <v>33</v>
      </c>
    </row>
    <row r="7" spans="2:17" ht="15" customHeight="1">
      <c r="B7" s="472"/>
      <c r="C7" s="473"/>
      <c r="D7" s="472"/>
      <c r="E7" s="5"/>
      <c r="F7" s="472"/>
      <c r="G7" s="473"/>
      <c r="H7" s="472"/>
      <c r="I7" s="47"/>
      <c r="J7" s="472"/>
      <c r="K7" s="473"/>
      <c r="L7" s="472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78" t="s">
        <v>73</v>
      </c>
      <c r="C9" s="479"/>
      <c r="D9" s="480"/>
      <c r="E9" s="37"/>
      <c r="F9" s="474" t="s">
        <v>317</v>
      </c>
      <c r="G9" s="475"/>
      <c r="H9" s="477"/>
      <c r="I9" s="49"/>
      <c r="J9" s="474" t="s">
        <v>321</v>
      </c>
      <c r="K9" s="475"/>
      <c r="L9" s="476"/>
    </row>
    <row r="10" spans="2:17" s="15" customFormat="1" ht="15" customHeight="1">
      <c r="B10" s="481"/>
      <c r="C10" s="482"/>
      <c r="D10" s="483"/>
      <c r="F10" s="156" t="s">
        <v>74</v>
      </c>
      <c r="G10" s="156">
        <v>19</v>
      </c>
      <c r="H10" s="157">
        <f>(G10/$K$42)*100</f>
        <v>4.7822202086558185E-3</v>
      </c>
      <c r="I10" s="37"/>
      <c r="J10" s="156" t="s">
        <v>19</v>
      </c>
      <c r="K10" s="159">
        <v>14574</v>
      </c>
      <c r="L10" s="157">
        <f>(K10/$K$42)*100</f>
        <v>3.6682145958394683</v>
      </c>
      <c r="N10" s="127"/>
    </row>
    <row r="11" spans="2:17" s="15" customFormat="1" ht="15" customHeight="1">
      <c r="B11" s="137" t="s">
        <v>148</v>
      </c>
      <c r="C11" s="138">
        <v>79930</v>
      </c>
      <c r="D11" s="139">
        <f>(C11/$K$42)*100</f>
        <v>20.118045330413661</v>
      </c>
      <c r="E11" s="49"/>
      <c r="F11" s="156" t="s">
        <v>75</v>
      </c>
      <c r="G11" s="156">
        <v>8</v>
      </c>
      <c r="H11" s="157">
        <f t="shared" ref="H11:H19" si="0">(G11/$K$42)*100</f>
        <v>2.0135664036445553E-3</v>
      </c>
      <c r="I11" s="37"/>
      <c r="J11" s="156" t="s">
        <v>20</v>
      </c>
      <c r="K11" s="159">
        <v>317</v>
      </c>
      <c r="L11" s="157">
        <f t="shared" ref="L11:L37" si="1">(K11/$K$42)*100</f>
        <v>7.9787568744415491E-2</v>
      </c>
      <c r="N11" s="127"/>
    </row>
    <row r="12" spans="2:17" s="15" customFormat="1" ht="15" customHeight="1">
      <c r="B12" s="140" t="s">
        <v>76</v>
      </c>
      <c r="C12" s="138">
        <v>161463</v>
      </c>
      <c r="D12" s="139">
        <f>(C12/$K$42)*100</f>
        <v>40.639559028957599</v>
      </c>
      <c r="E12" s="37"/>
      <c r="F12" s="156" t="s">
        <v>77</v>
      </c>
      <c r="G12" s="156">
        <v>14</v>
      </c>
      <c r="H12" s="157">
        <f t="shared" si="0"/>
        <v>3.5237412063779711E-3</v>
      </c>
      <c r="I12" s="37"/>
      <c r="J12" s="156" t="s">
        <v>147</v>
      </c>
      <c r="K12" s="159">
        <v>941</v>
      </c>
      <c r="L12" s="157">
        <f t="shared" si="1"/>
        <v>0.23684574822869078</v>
      </c>
      <c r="N12" s="127"/>
    </row>
    <row r="13" spans="2:17" s="15" customFormat="1" ht="15" customHeight="1">
      <c r="B13" s="137" t="s">
        <v>78</v>
      </c>
      <c r="C13" s="138">
        <v>59055</v>
      </c>
      <c r="D13" s="139">
        <f>(C13/$K$42)*100</f>
        <v>14.86389549590365</v>
      </c>
      <c r="E13" s="37"/>
      <c r="F13" s="156" t="s">
        <v>79</v>
      </c>
      <c r="G13" s="156"/>
      <c r="H13" s="157">
        <f t="shared" si="0"/>
        <v>0</v>
      </c>
      <c r="I13" s="37"/>
      <c r="J13" s="156" t="s">
        <v>80</v>
      </c>
      <c r="K13" s="159">
        <v>33</v>
      </c>
      <c r="L13" s="157">
        <f t="shared" si="1"/>
        <v>8.3059614150337909E-3</v>
      </c>
      <c r="N13" s="127"/>
    </row>
    <row r="14" spans="2:17" s="15" customFormat="1" ht="15" customHeight="1">
      <c r="B14" s="136" t="s">
        <v>34</v>
      </c>
      <c r="C14" s="141">
        <f>SUM(C11:C13)</f>
        <v>300448</v>
      </c>
      <c r="D14" s="142">
        <f>(C14/$K$42)*100</f>
        <v>75.621499855274905</v>
      </c>
      <c r="E14" s="37"/>
      <c r="F14" s="156" t="s">
        <v>81</v>
      </c>
      <c r="G14" s="156">
        <v>5</v>
      </c>
      <c r="H14" s="157">
        <f t="shared" si="0"/>
        <v>1.258479002277847E-3</v>
      </c>
      <c r="I14" s="37"/>
      <c r="J14" s="156" t="s">
        <v>21</v>
      </c>
      <c r="K14" s="159">
        <v>131</v>
      </c>
      <c r="L14" s="157">
        <f t="shared" si="1"/>
        <v>3.2972149859679591E-2</v>
      </c>
      <c r="N14" s="127"/>
    </row>
    <row r="15" spans="2:17" s="15" customFormat="1" ht="15" customHeight="1">
      <c r="D15" s="37"/>
      <c r="E15" s="37"/>
      <c r="F15" s="156" t="s">
        <v>82</v>
      </c>
      <c r="G15" s="156">
        <v>71</v>
      </c>
      <c r="H15" s="157">
        <f t="shared" si="0"/>
        <v>1.7870401832345426E-2</v>
      </c>
      <c r="I15" s="37"/>
      <c r="J15" s="156" t="s">
        <v>22</v>
      </c>
      <c r="K15" s="159">
        <v>9074</v>
      </c>
      <c r="L15" s="157">
        <f t="shared" si="1"/>
        <v>2.2838876933338366</v>
      </c>
      <c r="N15" s="127"/>
    </row>
    <row r="16" spans="2:17" s="15" customFormat="1" ht="15" customHeight="1">
      <c r="D16" s="37"/>
      <c r="E16" s="37"/>
      <c r="F16" s="156" t="s">
        <v>83</v>
      </c>
      <c r="G16" s="156">
        <v>78</v>
      </c>
      <c r="H16" s="157">
        <f t="shared" si="0"/>
        <v>1.9632272435534413E-2</v>
      </c>
      <c r="I16" s="37"/>
      <c r="J16" s="156" t="s">
        <v>23</v>
      </c>
      <c r="K16" s="159">
        <v>23</v>
      </c>
      <c r="L16" s="157">
        <f t="shared" si="1"/>
        <v>5.789003410478096E-3</v>
      </c>
      <c r="N16" s="127"/>
    </row>
    <row r="17" spans="2:14" s="15" customFormat="1" ht="15" customHeight="1">
      <c r="D17" s="37"/>
      <c r="E17" s="37"/>
      <c r="F17" s="156" t="s">
        <v>84</v>
      </c>
      <c r="G17" s="156">
        <v>107</v>
      </c>
      <c r="H17" s="157">
        <f t="shared" si="0"/>
        <v>2.6931450648745928E-2</v>
      </c>
      <c r="I17" s="37"/>
      <c r="J17" s="156" t="s">
        <v>24</v>
      </c>
      <c r="K17" s="159">
        <v>9047</v>
      </c>
      <c r="L17" s="157">
        <f t="shared" si="1"/>
        <v>2.2770919067215361</v>
      </c>
      <c r="N17" s="127"/>
    </row>
    <row r="18" spans="2:14" s="15" customFormat="1" ht="15" customHeight="1">
      <c r="B18" s="474" t="s">
        <v>85</v>
      </c>
      <c r="C18" s="475"/>
      <c r="D18" s="476"/>
      <c r="E18" s="37"/>
      <c r="F18" s="156" t="s">
        <v>86</v>
      </c>
      <c r="G18" s="156">
        <v>238</v>
      </c>
      <c r="H18" s="157">
        <f t="shared" si="0"/>
        <v>5.9903600508425511E-2</v>
      </c>
      <c r="I18" s="37"/>
      <c r="J18" s="144" t="s">
        <v>25</v>
      </c>
      <c r="K18" s="159">
        <v>24775</v>
      </c>
      <c r="L18" s="157">
        <f t="shared" si="1"/>
        <v>6.2357634562867315</v>
      </c>
      <c r="N18" s="127"/>
    </row>
    <row r="19" spans="2:14" s="15" customFormat="1" ht="15" customHeight="1">
      <c r="B19" s="156" t="s">
        <v>87</v>
      </c>
      <c r="C19" s="159">
        <v>120</v>
      </c>
      <c r="D19" s="157">
        <f>(C19/$K$42)*100</f>
        <v>3.0203496054668329E-2</v>
      </c>
      <c r="E19" s="37"/>
      <c r="F19" s="151" t="s">
        <v>34</v>
      </c>
      <c r="G19" s="151">
        <f>SUM(G10:G18)</f>
        <v>540</v>
      </c>
      <c r="H19" s="158">
        <f t="shared" si="0"/>
        <v>0.13591573224600748</v>
      </c>
      <c r="I19" s="37"/>
      <c r="J19" s="156" t="s">
        <v>56</v>
      </c>
      <c r="K19" s="159">
        <v>21</v>
      </c>
      <c r="L19" s="157">
        <f t="shared" si="1"/>
        <v>5.2856118095669568E-3</v>
      </c>
      <c r="N19" s="127"/>
    </row>
    <row r="20" spans="2:14" s="15" customFormat="1" ht="15" customHeight="1">
      <c r="B20" s="156" t="s">
        <v>88</v>
      </c>
      <c r="C20" s="159">
        <v>124</v>
      </c>
      <c r="D20" s="157">
        <f t="shared" ref="D20:D26" si="2">(C20/$K$42)*100</f>
        <v>3.1210279256490604E-2</v>
      </c>
      <c r="H20" s="37"/>
      <c r="I20" s="37"/>
      <c r="J20" s="156" t="s">
        <v>26</v>
      </c>
      <c r="K20" s="159">
        <v>2363</v>
      </c>
      <c r="L20" s="157">
        <f t="shared" si="1"/>
        <v>0.5947571764765105</v>
      </c>
      <c r="N20" s="127"/>
    </row>
    <row r="21" spans="2:14" s="15" customFormat="1" ht="15" customHeight="1">
      <c r="B21" s="156" t="s">
        <v>89</v>
      </c>
      <c r="C21" s="159">
        <v>40</v>
      </c>
      <c r="D21" s="157">
        <f t="shared" si="2"/>
        <v>1.0067832018222776E-2</v>
      </c>
      <c r="E21" s="49"/>
      <c r="F21" s="474" t="s">
        <v>318</v>
      </c>
      <c r="G21" s="475"/>
      <c r="H21" s="476"/>
      <c r="I21" s="37"/>
      <c r="J21" s="156" t="s">
        <v>90</v>
      </c>
      <c r="K21" s="159">
        <v>73</v>
      </c>
      <c r="L21" s="157">
        <f t="shared" si="1"/>
        <v>1.8373793433256565E-2</v>
      </c>
      <c r="N21" s="127"/>
    </row>
    <row r="22" spans="2:14" s="15" customFormat="1" ht="15" customHeight="1">
      <c r="B22" s="156" t="s">
        <v>91</v>
      </c>
      <c r="C22" s="159">
        <v>114</v>
      </c>
      <c r="D22" s="157">
        <f t="shared" si="2"/>
        <v>2.8693321251934915E-2</v>
      </c>
      <c r="E22" s="37"/>
      <c r="F22" s="156" t="s">
        <v>92</v>
      </c>
      <c r="G22" s="159">
        <v>1138</v>
      </c>
      <c r="H22" s="157">
        <f>(G22/$K$42)*100</f>
        <v>0.28642982091843799</v>
      </c>
      <c r="J22" s="156" t="s">
        <v>43</v>
      </c>
      <c r="K22" s="159">
        <v>239</v>
      </c>
      <c r="L22" s="157">
        <f t="shared" si="1"/>
        <v>6.0155296308881084E-2</v>
      </c>
      <c r="N22" s="127"/>
    </row>
    <row r="23" spans="2:14" s="15" customFormat="1" ht="15" customHeight="1">
      <c r="B23" s="156" t="s">
        <v>93</v>
      </c>
      <c r="C23" s="159">
        <v>5</v>
      </c>
      <c r="D23" s="157">
        <f t="shared" si="2"/>
        <v>1.258479002277847E-3</v>
      </c>
      <c r="E23" s="37"/>
      <c r="F23" s="156" t="s">
        <v>94</v>
      </c>
      <c r="G23" s="159">
        <v>30</v>
      </c>
      <c r="H23" s="157">
        <f>(G23/$K$42)*100</f>
        <v>7.5508740136670822E-3</v>
      </c>
      <c r="I23" s="49"/>
      <c r="J23" s="156" t="s">
        <v>95</v>
      </c>
      <c r="K23" s="159">
        <v>8</v>
      </c>
      <c r="L23" s="157">
        <f t="shared" si="1"/>
        <v>2.0135664036445553E-3</v>
      </c>
      <c r="N23" s="127"/>
    </row>
    <row r="24" spans="2:14" s="15" customFormat="1" ht="15" customHeight="1">
      <c r="B24" s="156" t="s">
        <v>243</v>
      </c>
      <c r="C24" s="159">
        <v>543</v>
      </c>
      <c r="D24" s="157">
        <f t="shared" si="2"/>
        <v>0.13667081964737418</v>
      </c>
      <c r="E24" s="37"/>
      <c r="F24" s="151" t="s">
        <v>34</v>
      </c>
      <c r="G24" s="160">
        <f>SUM(G22:G23)</f>
        <v>1168</v>
      </c>
      <c r="H24" s="158">
        <f>(G24/$K$42)*100</f>
        <v>0.29398069493210505</v>
      </c>
      <c r="I24" s="37"/>
      <c r="J24" s="156" t="s">
        <v>27</v>
      </c>
      <c r="K24" s="159">
        <v>4706</v>
      </c>
      <c r="L24" s="157">
        <f t="shared" si="1"/>
        <v>1.1844804369439097</v>
      </c>
      <c r="N24" s="127"/>
    </row>
    <row r="25" spans="2:14" s="15" customFormat="1" ht="15" customHeight="1">
      <c r="B25" s="156" t="s">
        <v>86</v>
      </c>
      <c r="C25" s="159">
        <v>22</v>
      </c>
      <c r="D25" s="157">
        <f t="shared" si="2"/>
        <v>5.5373076100225273E-3</v>
      </c>
      <c r="E25" s="37"/>
      <c r="H25" s="37"/>
      <c r="I25" s="37"/>
      <c r="J25" s="144" t="s">
        <v>57</v>
      </c>
      <c r="K25" s="159">
        <v>45</v>
      </c>
      <c r="L25" s="157">
        <f t="shared" si="1"/>
        <v>1.1326311020500622E-2</v>
      </c>
      <c r="N25" s="127"/>
    </row>
    <row r="26" spans="2:14" s="15" customFormat="1" ht="15" customHeight="1">
      <c r="B26" s="151" t="s">
        <v>34</v>
      </c>
      <c r="C26" s="160">
        <f>SUM(C19:C25)</f>
        <v>968</v>
      </c>
      <c r="D26" s="158">
        <f t="shared" si="2"/>
        <v>0.24364153484099119</v>
      </c>
      <c r="E26" s="37"/>
      <c r="F26" s="486" t="s">
        <v>319</v>
      </c>
      <c r="G26" s="486"/>
      <c r="H26" s="487"/>
      <c r="I26" s="37"/>
      <c r="J26" s="156" t="s">
        <v>96</v>
      </c>
      <c r="K26" s="159"/>
      <c r="L26" s="157">
        <f t="shared" si="1"/>
        <v>0</v>
      </c>
      <c r="N26" s="127"/>
    </row>
    <row r="27" spans="2:14" s="15" customFormat="1" ht="15" customHeight="1">
      <c r="D27" s="37"/>
      <c r="E27" s="37"/>
      <c r="F27" s="137" t="s">
        <v>99</v>
      </c>
      <c r="G27" s="138">
        <v>5</v>
      </c>
      <c r="H27" s="139">
        <f>(G27/$K$42)*100</f>
        <v>1.258479002277847E-3</v>
      </c>
      <c r="I27" s="37"/>
      <c r="J27" s="156" t="s">
        <v>28</v>
      </c>
      <c r="K27" s="159">
        <v>438</v>
      </c>
      <c r="L27" s="157">
        <f t="shared" si="1"/>
        <v>0.11024276059953941</v>
      </c>
      <c r="N27" s="127"/>
    </row>
    <row r="28" spans="2:14" s="15" customFormat="1" ht="15" customHeight="1">
      <c r="D28" s="37"/>
      <c r="E28" s="37"/>
      <c r="F28" s="137" t="s">
        <v>97</v>
      </c>
      <c r="G28" s="138">
        <v>62</v>
      </c>
      <c r="H28" s="139">
        <f t="shared" ref="H28:H37" si="3">(G28/$K$42)*100</f>
        <v>1.5605139628245302E-2</v>
      </c>
      <c r="I28" s="37"/>
      <c r="J28" s="156" t="s">
        <v>47</v>
      </c>
      <c r="K28" s="159">
        <v>220</v>
      </c>
      <c r="L28" s="157">
        <f t="shared" si="1"/>
        <v>5.5373076100225266E-2</v>
      </c>
      <c r="N28" s="127"/>
    </row>
    <row r="29" spans="2:14" s="15" customFormat="1" ht="15" customHeight="1">
      <c r="B29" s="474" t="s">
        <v>316</v>
      </c>
      <c r="C29" s="475"/>
      <c r="D29" s="476"/>
      <c r="E29" s="37"/>
      <c r="F29" s="137" t="s">
        <v>345</v>
      </c>
      <c r="G29" s="138">
        <v>74</v>
      </c>
      <c r="H29" s="139">
        <f t="shared" si="3"/>
        <v>1.8625489233712135E-2</v>
      </c>
      <c r="I29" s="37"/>
      <c r="J29" s="156" t="s">
        <v>29</v>
      </c>
      <c r="K29" s="159">
        <v>190</v>
      </c>
      <c r="L29" s="157">
        <f t="shared" si="1"/>
        <v>4.7822202086558185E-2</v>
      </c>
      <c r="N29" s="127"/>
    </row>
    <row r="30" spans="2:14" s="15" customFormat="1" ht="15" customHeight="1">
      <c r="B30" s="156" t="s">
        <v>100</v>
      </c>
      <c r="C30" s="159">
        <v>13898</v>
      </c>
      <c r="D30" s="157">
        <f t="shared" ref="D30:D41" si="4">(C30/$K$42)*100</f>
        <v>3.4980682347315035</v>
      </c>
      <c r="E30" s="37"/>
      <c r="F30" s="137" t="s">
        <v>98</v>
      </c>
      <c r="G30" s="138">
        <v>7</v>
      </c>
      <c r="H30" s="139">
        <f t="shared" si="3"/>
        <v>1.7618706031889855E-3</v>
      </c>
      <c r="I30" s="37"/>
      <c r="J30" s="156" t="s">
        <v>46</v>
      </c>
      <c r="K30" s="159">
        <v>285</v>
      </c>
      <c r="L30" s="157">
        <f t="shared" si="1"/>
        <v>7.1733303129837278E-2</v>
      </c>
      <c r="N30" s="127"/>
    </row>
    <row r="31" spans="2:14" s="15" customFormat="1" ht="15" customHeight="1">
      <c r="B31" s="156" t="s">
        <v>102</v>
      </c>
      <c r="C31" s="159">
        <v>16</v>
      </c>
      <c r="D31" s="157">
        <f t="shared" si="4"/>
        <v>4.0271328072891107E-3</v>
      </c>
      <c r="E31" s="37"/>
      <c r="F31" s="137" t="s">
        <v>101</v>
      </c>
      <c r="G31" s="138">
        <v>47</v>
      </c>
      <c r="H31" s="139">
        <f t="shared" si="3"/>
        <v>1.1829702621411762E-2</v>
      </c>
      <c r="I31" s="37"/>
      <c r="J31" s="156" t="s">
        <v>104</v>
      </c>
      <c r="K31" s="159">
        <v>37</v>
      </c>
      <c r="L31" s="157">
        <f t="shared" si="1"/>
        <v>9.3127446168560675E-3</v>
      </c>
      <c r="N31" s="127"/>
    </row>
    <row r="32" spans="2:14" s="15" customFormat="1" ht="15" customHeight="1">
      <c r="B32" s="156" t="s">
        <v>105</v>
      </c>
      <c r="C32" s="159">
        <v>1605</v>
      </c>
      <c r="D32" s="157">
        <f t="shared" si="4"/>
        <v>0.40397175973118893</v>
      </c>
      <c r="E32" s="37"/>
      <c r="F32" s="137" t="s">
        <v>112</v>
      </c>
      <c r="G32" s="138">
        <v>182</v>
      </c>
      <c r="H32" s="139">
        <f t="shared" si="3"/>
        <v>4.5808635682913629E-2</v>
      </c>
      <c r="I32" s="37"/>
      <c r="J32" s="156" t="s">
        <v>107</v>
      </c>
      <c r="K32" s="159">
        <v>438</v>
      </c>
      <c r="L32" s="157">
        <f t="shared" si="1"/>
        <v>0.11024276059953941</v>
      </c>
      <c r="N32" s="127"/>
    </row>
    <row r="33" spans="2:14" s="15" customFormat="1" ht="15" customHeight="1">
      <c r="B33" s="156" t="s">
        <v>108</v>
      </c>
      <c r="C33" s="159">
        <v>2731</v>
      </c>
      <c r="D33" s="157">
        <f t="shared" si="4"/>
        <v>0.68738123104416005</v>
      </c>
      <c r="E33" s="37"/>
      <c r="F33" s="137" t="s">
        <v>103</v>
      </c>
      <c r="G33" s="138">
        <v>48</v>
      </c>
      <c r="H33" s="139">
        <f t="shared" si="3"/>
        <v>1.2081398421867331E-2</v>
      </c>
      <c r="I33" s="37"/>
      <c r="J33" s="156" t="s">
        <v>110</v>
      </c>
      <c r="K33" s="159">
        <v>11</v>
      </c>
      <c r="L33" s="157">
        <f t="shared" si="1"/>
        <v>2.7686538050112636E-3</v>
      </c>
      <c r="N33" s="127"/>
    </row>
    <row r="34" spans="2:14" s="15" customFormat="1" ht="15" customHeight="1">
      <c r="B34" s="156" t="s">
        <v>111</v>
      </c>
      <c r="C34" s="159">
        <v>1317</v>
      </c>
      <c r="D34" s="157">
        <f t="shared" si="4"/>
        <v>0.33148336919998489</v>
      </c>
      <c r="E34" s="37"/>
      <c r="F34" s="137" t="s">
        <v>106</v>
      </c>
      <c r="G34" s="138"/>
      <c r="H34" s="139">
        <f t="shared" si="3"/>
        <v>0</v>
      </c>
      <c r="J34" s="156" t="s">
        <v>30</v>
      </c>
      <c r="K34" s="159">
        <v>651</v>
      </c>
      <c r="L34" s="157">
        <f t="shared" si="1"/>
        <v>0.16385396609657568</v>
      </c>
      <c r="N34" s="127"/>
    </row>
    <row r="35" spans="2:14" s="15" customFormat="1" ht="15" customHeight="1">
      <c r="B35" s="156" t="s">
        <v>113</v>
      </c>
      <c r="C35" s="159">
        <v>201</v>
      </c>
      <c r="D35" s="157">
        <f t="shared" si="4"/>
        <v>5.0590855891569447E-2</v>
      </c>
      <c r="E35" s="37"/>
      <c r="F35" s="137" t="s">
        <v>109</v>
      </c>
      <c r="G35" s="138">
        <v>36</v>
      </c>
      <c r="H35" s="139">
        <f t="shared" si="3"/>
        <v>9.0610488164004997E-3</v>
      </c>
      <c r="I35" s="49"/>
      <c r="J35" s="156" t="s">
        <v>31</v>
      </c>
      <c r="K35" s="159">
        <v>873</v>
      </c>
      <c r="L35" s="157">
        <f t="shared" si="1"/>
        <v>0.21973043379771209</v>
      </c>
      <c r="N35" s="127"/>
    </row>
    <row r="36" spans="2:14" s="15" customFormat="1" ht="15" customHeight="1">
      <c r="B36" s="156" t="s">
        <v>114</v>
      </c>
      <c r="C36" s="159">
        <v>192</v>
      </c>
      <c r="D36" s="157">
        <f t="shared" si="4"/>
        <v>4.8325593687469325E-2</v>
      </c>
      <c r="E36" s="37"/>
      <c r="F36" s="137" t="s">
        <v>86</v>
      </c>
      <c r="G36" s="138">
        <v>401</v>
      </c>
      <c r="H36" s="139">
        <f t="shared" si="3"/>
        <v>0.10093001598268332</v>
      </c>
      <c r="I36" s="37"/>
      <c r="J36" s="156" t="s">
        <v>86</v>
      </c>
      <c r="K36" s="159">
        <v>1064</v>
      </c>
      <c r="L36" s="157">
        <f t="shared" si="1"/>
        <v>0.26780433168472584</v>
      </c>
      <c r="N36" s="127"/>
    </row>
    <row r="37" spans="2:14" s="15" customFormat="1" ht="15" customHeight="1">
      <c r="B37" s="156" t="s">
        <v>271</v>
      </c>
      <c r="C37" s="159">
        <v>1042</v>
      </c>
      <c r="D37" s="157">
        <f t="shared" si="4"/>
        <v>0.26226702407470331</v>
      </c>
      <c r="E37" s="37"/>
      <c r="F37" s="136" t="s">
        <v>34</v>
      </c>
      <c r="G37" s="141">
        <f>SUM(G27:G36)</f>
        <v>862</v>
      </c>
      <c r="H37" s="142">
        <f t="shared" si="3"/>
        <v>0.21696177999270083</v>
      </c>
      <c r="I37" s="37"/>
      <c r="J37" s="151" t="s">
        <v>34</v>
      </c>
      <c r="K37" s="160">
        <f>SUM(K10:K36)</f>
        <v>70577</v>
      </c>
      <c r="L37" s="158">
        <f t="shared" si="1"/>
        <v>17.763934508752723</v>
      </c>
      <c r="N37" s="127"/>
    </row>
    <row r="38" spans="2:14" s="15" customFormat="1" ht="15" customHeight="1">
      <c r="B38" s="156" t="s">
        <v>116</v>
      </c>
      <c r="C38" s="159">
        <v>1227</v>
      </c>
      <c r="D38" s="157">
        <f t="shared" si="4"/>
        <v>0.30883074715898362</v>
      </c>
      <c r="E38" s="37"/>
      <c r="H38" s="37"/>
      <c r="I38" s="37"/>
      <c r="K38" s="17"/>
    </row>
    <row r="39" spans="2:14" s="15" customFormat="1" ht="15" customHeight="1">
      <c r="B39" s="156" t="s">
        <v>117</v>
      </c>
      <c r="C39" s="159">
        <v>434</v>
      </c>
      <c r="D39" s="157">
        <f t="shared" si="4"/>
        <v>0.10923597739771712</v>
      </c>
      <c r="E39" s="37"/>
      <c r="F39" s="488" t="s">
        <v>320</v>
      </c>
      <c r="G39" s="489"/>
      <c r="H39" s="490"/>
    </row>
    <row r="40" spans="2:14" s="15" customFormat="1" ht="15" customHeight="1">
      <c r="B40" s="156" t="s">
        <v>86</v>
      </c>
      <c r="C40" s="159">
        <v>5</v>
      </c>
      <c r="D40" s="157">
        <f t="shared" si="4"/>
        <v>1.258479002277847E-3</v>
      </c>
      <c r="E40" s="37"/>
      <c r="F40" s="137" t="s">
        <v>118</v>
      </c>
      <c r="G40" s="137"/>
      <c r="H40" s="139">
        <f>(G40/$K$42)*100</f>
        <v>0</v>
      </c>
      <c r="I40" s="49"/>
    </row>
    <row r="41" spans="2:14" s="15" customFormat="1" ht="15" customHeight="1">
      <c r="B41" s="151" t="s">
        <v>34</v>
      </c>
      <c r="C41" s="160">
        <f>SUM(C30:C40)</f>
        <v>22668</v>
      </c>
      <c r="D41" s="158">
        <f t="shared" si="4"/>
        <v>5.705440404726847</v>
      </c>
      <c r="E41" s="37"/>
      <c r="F41" s="137" t="s">
        <v>119</v>
      </c>
      <c r="G41" s="137">
        <v>15</v>
      </c>
      <c r="H41" s="139">
        <f>(G41/$K$42)*100</f>
        <v>3.7754370068335411E-3</v>
      </c>
      <c r="I41" s="37"/>
      <c r="J41" s="450" t="s">
        <v>121</v>
      </c>
      <c r="K41" s="484"/>
      <c r="L41" s="485"/>
    </row>
    <row r="42" spans="2:14" s="15" customFormat="1" ht="15" customHeight="1">
      <c r="D42" s="37"/>
      <c r="E42" s="37"/>
      <c r="F42" s="137" t="s">
        <v>120</v>
      </c>
      <c r="G42" s="137">
        <v>22</v>
      </c>
      <c r="H42" s="139">
        <f>(G42/$K$42)*100</f>
        <v>5.5373076100225273E-3</v>
      </c>
      <c r="I42" s="37"/>
      <c r="J42" s="369"/>
      <c r="K42" s="319">
        <f>K37+G44+G37+G24+G19+C41+C26+C14</f>
        <v>397305</v>
      </c>
      <c r="L42" s="370">
        <f>(K42/$K$42)*100</f>
        <v>100</v>
      </c>
    </row>
    <row r="43" spans="2:14" s="15" customFormat="1" ht="15" customHeight="1">
      <c r="D43" s="37"/>
      <c r="E43" s="37"/>
      <c r="F43" s="137" t="s">
        <v>86</v>
      </c>
      <c r="G43" s="137">
        <v>37</v>
      </c>
      <c r="H43" s="139">
        <f>(G43/$K$42)*100</f>
        <v>9.3127446168560675E-3</v>
      </c>
      <c r="I43" s="37"/>
    </row>
    <row r="44" spans="2:14" ht="15">
      <c r="D44" s="5"/>
      <c r="E44" s="5"/>
      <c r="F44" s="136" t="s">
        <v>34</v>
      </c>
      <c r="G44" s="136">
        <f>SUM(G40:G43)</f>
        <v>74</v>
      </c>
      <c r="H44" s="142">
        <f>(G44/$K$42)*100</f>
        <v>1.8625489233712135E-2</v>
      </c>
      <c r="I44" s="5"/>
    </row>
    <row r="45" spans="2:14" ht="18.75">
      <c r="D45" s="5"/>
      <c r="E45" s="5"/>
      <c r="F45" s="110"/>
      <c r="G45" s="110"/>
      <c r="H45" s="5"/>
      <c r="I45" s="5"/>
    </row>
    <row r="46" spans="2:14" ht="18.75">
      <c r="D46" s="5"/>
      <c r="E46" s="5"/>
      <c r="F46" s="110"/>
      <c r="G46" s="110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10"/>
    </row>
    <row r="60" spans="4:9" ht="11.25" customHeight="1">
      <c r="D60" s="5"/>
      <c r="E60" s="110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J41:L41"/>
    <mergeCell ref="B29:D29"/>
    <mergeCell ref="F26:H26"/>
    <mergeCell ref="F21:H21"/>
    <mergeCell ref="F39:H39"/>
    <mergeCell ref="B18:D18"/>
    <mergeCell ref="F9:H9"/>
    <mergeCell ref="B6:B7"/>
    <mergeCell ref="C6:C7"/>
    <mergeCell ref="D6:D7"/>
    <mergeCell ref="F6:F7"/>
    <mergeCell ref="G6:G7"/>
    <mergeCell ref="B9:D10"/>
    <mergeCell ref="L6:L7"/>
    <mergeCell ref="H6:H7"/>
    <mergeCell ref="J6:J7"/>
    <mergeCell ref="K6:K7"/>
    <mergeCell ref="J9:L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topLeftCell="A16" workbookViewId="0">
      <selection activeCell="G4" sqref="G4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49"/>
      <c r="D3" s="249"/>
      <c r="E3" s="249"/>
      <c r="F3" s="249"/>
      <c r="G3" s="30" t="s">
        <v>144</v>
      </c>
      <c r="H3" s="249"/>
      <c r="I3" s="249"/>
      <c r="J3" s="249"/>
      <c r="K3" s="249"/>
      <c r="L3" s="249"/>
    </row>
    <row r="4" spans="2:17" ht="18.75">
      <c r="C4" s="45"/>
      <c r="D4" s="45"/>
      <c r="E4" s="45"/>
      <c r="F4" s="45"/>
      <c r="G4" s="46" t="s">
        <v>407</v>
      </c>
      <c r="H4" s="45"/>
      <c r="I4" s="45"/>
      <c r="J4" s="45"/>
      <c r="K4" s="45"/>
      <c r="L4" s="249"/>
    </row>
    <row r="5" spans="2:17" ht="18.75"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</row>
    <row r="6" spans="2:17" ht="15" customHeight="1">
      <c r="B6" s="472" t="s">
        <v>32</v>
      </c>
      <c r="C6" s="473" t="s">
        <v>273</v>
      </c>
      <c r="D6" s="472" t="s">
        <v>33</v>
      </c>
      <c r="E6" s="5"/>
      <c r="F6" s="472" t="s">
        <v>32</v>
      </c>
      <c r="G6" s="473" t="s">
        <v>273</v>
      </c>
      <c r="H6" s="472" t="s">
        <v>33</v>
      </c>
      <c r="I6" s="47"/>
      <c r="J6" s="472" t="s">
        <v>32</v>
      </c>
      <c r="K6" s="473" t="s">
        <v>273</v>
      </c>
      <c r="L6" s="472" t="s">
        <v>33</v>
      </c>
    </row>
    <row r="7" spans="2:17" ht="15" customHeight="1">
      <c r="B7" s="472"/>
      <c r="C7" s="473"/>
      <c r="D7" s="472"/>
      <c r="E7" s="5"/>
      <c r="F7" s="472"/>
      <c r="G7" s="473"/>
      <c r="H7" s="472"/>
      <c r="I7" s="47"/>
      <c r="J7" s="472"/>
      <c r="K7" s="473"/>
      <c r="L7" s="472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78" t="s">
        <v>73</v>
      </c>
      <c r="C9" s="479"/>
      <c r="D9" s="480"/>
      <c r="E9" s="37"/>
      <c r="F9" s="474" t="s">
        <v>317</v>
      </c>
      <c r="G9" s="475"/>
      <c r="H9" s="491"/>
      <c r="I9" s="49"/>
      <c r="J9" s="474" t="s">
        <v>321</v>
      </c>
      <c r="K9" s="475"/>
      <c r="L9" s="491"/>
    </row>
    <row r="10" spans="2:17" s="15" customFormat="1" ht="15" customHeight="1">
      <c r="B10" s="481"/>
      <c r="C10" s="482"/>
      <c r="D10" s="483"/>
      <c r="F10" s="156" t="s">
        <v>74</v>
      </c>
      <c r="G10" s="159">
        <v>47</v>
      </c>
      <c r="H10" s="157">
        <f>(G10/$K$42)*100</f>
        <v>3.0760551359976336E-3</v>
      </c>
      <c r="I10" s="37"/>
      <c r="J10" s="156" t="s">
        <v>19</v>
      </c>
      <c r="K10" s="159">
        <v>48983</v>
      </c>
      <c r="L10" s="157">
        <f>(K10/$K$42)*100</f>
        <v>3.2058384835440865</v>
      </c>
      <c r="N10" s="127"/>
    </row>
    <row r="11" spans="2:17" s="15" customFormat="1" ht="15" customHeight="1">
      <c r="B11" s="137" t="s">
        <v>148</v>
      </c>
      <c r="C11" s="138">
        <v>368368</v>
      </c>
      <c r="D11" s="139">
        <f>(C11/$K$42)*100</f>
        <v>24.108942092280344</v>
      </c>
      <c r="E11" s="49"/>
      <c r="F11" s="156" t="s">
        <v>75</v>
      </c>
      <c r="G11" s="159">
        <v>28</v>
      </c>
      <c r="H11" s="157">
        <f t="shared" ref="H11:H19" si="0">(G11/$K$42)*100</f>
        <v>1.8325434852751858E-3</v>
      </c>
      <c r="I11" s="37"/>
      <c r="J11" s="156" t="s">
        <v>20</v>
      </c>
      <c r="K11" s="159">
        <v>1340</v>
      </c>
      <c r="L11" s="157">
        <f t="shared" ref="L11:L37" si="1">(K11/$K$42)*100</f>
        <v>8.7700295366741038E-2</v>
      </c>
      <c r="N11" s="127"/>
    </row>
    <row r="12" spans="2:17" s="15" customFormat="1" ht="15" customHeight="1">
      <c r="B12" s="140" t="s">
        <v>76</v>
      </c>
      <c r="C12" s="138">
        <v>594402</v>
      </c>
      <c r="D12" s="139">
        <f>(C12/$K$42)*100</f>
        <v>38.902411169090747</v>
      </c>
      <c r="E12" s="37"/>
      <c r="F12" s="156" t="s">
        <v>77</v>
      </c>
      <c r="G12" s="159">
        <v>58</v>
      </c>
      <c r="H12" s="157">
        <f t="shared" si="0"/>
        <v>3.7959829337843136E-3</v>
      </c>
      <c r="I12" s="37"/>
      <c r="J12" s="156" t="s">
        <v>147</v>
      </c>
      <c r="K12" s="159">
        <v>4032</v>
      </c>
      <c r="L12" s="157">
        <f t="shared" si="1"/>
        <v>0.26388626187962677</v>
      </c>
      <c r="N12" s="127"/>
    </row>
    <row r="13" spans="2:17" s="15" customFormat="1" ht="15" customHeight="1">
      <c r="B13" s="137" t="s">
        <v>78</v>
      </c>
      <c r="C13" s="138">
        <v>187562</v>
      </c>
      <c r="D13" s="139">
        <f>(C13/$K$42)*100</f>
        <v>12.275554328042301</v>
      </c>
      <c r="E13" s="37"/>
      <c r="F13" s="156" t="s">
        <v>79</v>
      </c>
      <c r="G13" s="159">
        <v>0</v>
      </c>
      <c r="H13" s="157">
        <f t="shared" si="0"/>
        <v>0</v>
      </c>
      <c r="I13" s="37"/>
      <c r="J13" s="156" t="s">
        <v>80</v>
      </c>
      <c r="K13" s="159">
        <v>95</v>
      </c>
      <c r="L13" s="157">
        <f t="shared" si="1"/>
        <v>6.2175582536122377E-3</v>
      </c>
      <c r="N13" s="127"/>
    </row>
    <row r="14" spans="2:17" s="15" customFormat="1" ht="15" customHeight="1">
      <c r="B14" s="136" t="s">
        <v>34</v>
      </c>
      <c r="C14" s="141">
        <f>SUM(C11:C13)</f>
        <v>1150332</v>
      </c>
      <c r="D14" s="142">
        <f>(C14/$K$42)*100</f>
        <v>75.286907589413403</v>
      </c>
      <c r="E14" s="37"/>
      <c r="F14" s="156" t="s">
        <v>81</v>
      </c>
      <c r="G14" s="159">
        <v>5</v>
      </c>
      <c r="H14" s="157">
        <f t="shared" si="0"/>
        <v>3.272399080848546E-4</v>
      </c>
      <c r="I14" s="37"/>
      <c r="J14" s="156" t="s">
        <v>21</v>
      </c>
      <c r="K14" s="159">
        <v>797</v>
      </c>
      <c r="L14" s="157">
        <f t="shared" si="1"/>
        <v>5.2162041348725832E-2</v>
      </c>
      <c r="N14" s="127"/>
    </row>
    <row r="15" spans="2:17" s="15" customFormat="1" ht="15" customHeight="1">
      <c r="D15" s="37"/>
      <c r="E15" s="37"/>
      <c r="F15" s="156" t="s">
        <v>82</v>
      </c>
      <c r="G15" s="159">
        <v>136</v>
      </c>
      <c r="H15" s="157">
        <f t="shared" si="0"/>
        <v>8.900925499908046E-3</v>
      </c>
      <c r="I15" s="37"/>
      <c r="J15" s="156" t="s">
        <v>22</v>
      </c>
      <c r="K15" s="159">
        <v>28474</v>
      </c>
      <c r="L15" s="157">
        <f t="shared" si="1"/>
        <v>1.8635658285616301</v>
      </c>
      <c r="N15" s="127"/>
    </row>
    <row r="16" spans="2:17" s="15" customFormat="1" ht="15" customHeight="1">
      <c r="D16" s="37"/>
      <c r="E16" s="37"/>
      <c r="F16" s="156" t="s">
        <v>83</v>
      </c>
      <c r="G16" s="159">
        <v>215</v>
      </c>
      <c r="H16" s="157">
        <f t="shared" si="0"/>
        <v>1.4071316047648748E-2</v>
      </c>
      <c r="I16" s="37"/>
      <c r="J16" s="156" t="s">
        <v>23</v>
      </c>
      <c r="K16" s="159">
        <v>659</v>
      </c>
      <c r="L16" s="157">
        <f t="shared" si="1"/>
        <v>4.313021988558384E-2</v>
      </c>
      <c r="N16" s="127"/>
    </row>
    <row r="17" spans="2:14" s="15" customFormat="1" ht="15">
      <c r="D17" s="37"/>
      <c r="E17" s="37"/>
      <c r="F17" s="156" t="s">
        <v>84</v>
      </c>
      <c r="G17" s="159">
        <v>464</v>
      </c>
      <c r="H17" s="157">
        <f t="shared" si="0"/>
        <v>3.0367863470274509E-2</v>
      </c>
      <c r="I17" s="37"/>
      <c r="J17" s="156" t="s">
        <v>24</v>
      </c>
      <c r="K17" s="159">
        <v>35457</v>
      </c>
      <c r="L17" s="157">
        <f t="shared" si="1"/>
        <v>2.320589084192938</v>
      </c>
      <c r="N17" s="127"/>
    </row>
    <row r="18" spans="2:14" s="15" customFormat="1" ht="15">
      <c r="B18" s="474" t="s">
        <v>85</v>
      </c>
      <c r="C18" s="475"/>
      <c r="D18" s="491"/>
      <c r="E18" s="37"/>
      <c r="F18" s="156" t="s">
        <v>86</v>
      </c>
      <c r="G18" s="159">
        <v>421</v>
      </c>
      <c r="H18" s="157">
        <f t="shared" si="0"/>
        <v>2.7553600260744757E-2</v>
      </c>
      <c r="I18" s="37"/>
      <c r="J18" s="156" t="s">
        <v>25</v>
      </c>
      <c r="K18" s="159">
        <v>71461</v>
      </c>
      <c r="L18" s="157">
        <f t="shared" si="1"/>
        <v>4.6769782143303598</v>
      </c>
      <c r="N18" s="127"/>
    </row>
    <row r="19" spans="2:14" s="15" customFormat="1" ht="15">
      <c r="B19" s="156" t="s">
        <v>87</v>
      </c>
      <c r="C19" s="159">
        <v>444</v>
      </c>
      <c r="D19" s="157">
        <f>(C19/$K$42)*100</f>
        <v>2.9058903837935093E-2</v>
      </c>
      <c r="E19" s="37"/>
      <c r="F19" s="151" t="s">
        <v>34</v>
      </c>
      <c r="G19" s="160">
        <f>SUM(G10:G18)</f>
        <v>1374</v>
      </c>
      <c r="H19" s="158">
        <f t="shared" si="0"/>
        <v>8.9925526741718054E-2</v>
      </c>
      <c r="I19" s="37"/>
      <c r="J19" s="156" t="s">
        <v>56</v>
      </c>
      <c r="K19" s="159">
        <v>120</v>
      </c>
      <c r="L19" s="157">
        <f t="shared" si="1"/>
        <v>7.8537577940365096E-3</v>
      </c>
      <c r="N19" s="127"/>
    </row>
    <row r="20" spans="2:14" s="15" customFormat="1" ht="15">
      <c r="B20" s="156" t="s">
        <v>88</v>
      </c>
      <c r="C20" s="159">
        <v>557</v>
      </c>
      <c r="D20" s="157">
        <f t="shared" ref="D20:D26" si="2">(C20/$K$42)*100</f>
        <v>3.6454525760652806E-2</v>
      </c>
      <c r="H20" s="37"/>
      <c r="I20" s="37"/>
      <c r="J20" s="156" t="s">
        <v>26</v>
      </c>
      <c r="K20" s="159">
        <v>10386</v>
      </c>
      <c r="L20" s="157">
        <f t="shared" si="1"/>
        <v>0.67974273707386001</v>
      </c>
      <c r="N20" s="127"/>
    </row>
    <row r="21" spans="2:14" s="15" customFormat="1" ht="15">
      <c r="B21" s="156" t="s">
        <v>89</v>
      </c>
      <c r="C21" s="159">
        <v>288</v>
      </c>
      <c r="D21" s="157">
        <f t="shared" si="2"/>
        <v>1.8849018705687625E-2</v>
      </c>
      <c r="E21" s="49"/>
      <c r="F21" s="474" t="s">
        <v>318</v>
      </c>
      <c r="G21" s="475"/>
      <c r="H21" s="491"/>
      <c r="I21" s="37"/>
      <c r="J21" s="156" t="s">
        <v>90</v>
      </c>
      <c r="K21" s="159">
        <v>335</v>
      </c>
      <c r="L21" s="157">
        <f t="shared" si="1"/>
        <v>2.1925073841685259E-2</v>
      </c>
      <c r="N21" s="127"/>
    </row>
    <row r="22" spans="2:14" s="15" customFormat="1" ht="15">
      <c r="B22" s="156" t="s">
        <v>91</v>
      </c>
      <c r="C22" s="159">
        <v>500</v>
      </c>
      <c r="D22" s="157">
        <f t="shared" si="2"/>
        <v>3.2723990808485461E-2</v>
      </c>
      <c r="E22" s="37"/>
      <c r="F22" s="156" t="s">
        <v>92</v>
      </c>
      <c r="G22" s="159">
        <v>3957</v>
      </c>
      <c r="H22" s="157">
        <f>(G22/$K$42)*100</f>
        <v>0.25897766325835397</v>
      </c>
      <c r="J22" s="156" t="s">
        <v>43</v>
      </c>
      <c r="K22" s="159">
        <v>590</v>
      </c>
      <c r="L22" s="157">
        <f t="shared" si="1"/>
        <v>3.8614309154012844E-2</v>
      </c>
      <c r="N22" s="127"/>
    </row>
    <row r="23" spans="2:14" s="15" customFormat="1" ht="15">
      <c r="B23" s="156" t="s">
        <v>93</v>
      </c>
      <c r="C23" s="159">
        <v>37</v>
      </c>
      <c r="D23" s="157">
        <f t="shared" si="2"/>
        <v>2.4215753198279242E-3</v>
      </c>
      <c r="E23" s="37"/>
      <c r="F23" s="156" t="s">
        <v>94</v>
      </c>
      <c r="G23" s="159">
        <v>157</v>
      </c>
      <c r="H23" s="157">
        <f>(G23/$K$42)*100</f>
        <v>1.0275333113864435E-2</v>
      </c>
      <c r="I23" s="49"/>
      <c r="J23" s="156" t="s">
        <v>95</v>
      </c>
      <c r="K23" s="159">
        <v>56</v>
      </c>
      <c r="L23" s="157">
        <f t="shared" si="1"/>
        <v>3.6650869705503715E-3</v>
      </c>
      <c r="N23" s="127"/>
    </row>
    <row r="24" spans="2:14" s="15" customFormat="1" ht="15">
      <c r="B24" s="156" t="s">
        <v>243</v>
      </c>
      <c r="C24" s="159">
        <v>2173</v>
      </c>
      <c r="D24" s="157">
        <f t="shared" si="2"/>
        <v>0.1422184640536778</v>
      </c>
      <c r="E24" s="37"/>
      <c r="F24" s="151" t="s">
        <v>34</v>
      </c>
      <c r="G24" s="160">
        <f>SUM(G22:G23)</f>
        <v>4114</v>
      </c>
      <c r="H24" s="158">
        <f>(G24/$K$42)*100</f>
        <v>0.26925299637221833</v>
      </c>
      <c r="I24" s="37"/>
      <c r="J24" s="156" t="s">
        <v>27</v>
      </c>
      <c r="K24" s="159">
        <v>23521</v>
      </c>
      <c r="L24" s="157">
        <f t="shared" si="1"/>
        <v>1.5394019756127733</v>
      </c>
      <c r="N24" s="127"/>
    </row>
    <row r="25" spans="2:14" s="15" customFormat="1" ht="15">
      <c r="B25" s="156" t="s">
        <v>86</v>
      </c>
      <c r="C25" s="159">
        <v>208</v>
      </c>
      <c r="D25" s="157">
        <f t="shared" si="2"/>
        <v>1.3613180176329953E-2</v>
      </c>
      <c r="E25" s="37"/>
      <c r="H25" s="37"/>
      <c r="I25" s="37"/>
      <c r="J25" s="144" t="s">
        <v>57</v>
      </c>
      <c r="K25" s="159">
        <v>90</v>
      </c>
      <c r="L25" s="157">
        <f t="shared" si="1"/>
        <v>5.890318345527383E-3</v>
      </c>
      <c r="N25" s="127"/>
    </row>
    <row r="26" spans="2:14" s="15" customFormat="1" ht="15">
      <c r="B26" s="151" t="s">
        <v>34</v>
      </c>
      <c r="C26" s="160">
        <f>SUM(C19:C25)</f>
        <v>4207</v>
      </c>
      <c r="D26" s="158">
        <f t="shared" si="2"/>
        <v>0.27533965866259669</v>
      </c>
      <c r="E26" s="37"/>
      <c r="F26" s="474" t="s">
        <v>319</v>
      </c>
      <c r="G26" s="475"/>
      <c r="H26" s="491"/>
      <c r="I26" s="37"/>
      <c r="J26" s="156" t="s">
        <v>96</v>
      </c>
      <c r="K26" s="159">
        <v>20</v>
      </c>
      <c r="L26" s="157">
        <f t="shared" si="1"/>
        <v>1.3089596323394184E-3</v>
      </c>
      <c r="N26" s="127"/>
    </row>
    <row r="27" spans="2:14" s="15" customFormat="1" ht="15">
      <c r="D27" s="37"/>
      <c r="E27" s="37"/>
      <c r="F27" s="156" t="s">
        <v>99</v>
      </c>
      <c r="G27" s="159">
        <v>59</v>
      </c>
      <c r="H27" s="157">
        <f t="shared" ref="H27:H28" si="3">(G27/$K$42)*100</f>
        <v>3.8614309154012842E-3</v>
      </c>
      <c r="I27" s="37"/>
      <c r="J27" s="156" t="s">
        <v>28</v>
      </c>
      <c r="K27" s="159">
        <v>2293</v>
      </c>
      <c r="L27" s="157">
        <f t="shared" si="1"/>
        <v>0.15007222184771432</v>
      </c>
      <c r="N27" s="127"/>
    </row>
    <row r="28" spans="2:14" s="15" customFormat="1" ht="15">
      <c r="D28" s="37"/>
      <c r="E28" s="37"/>
      <c r="F28" s="156" t="s">
        <v>97</v>
      </c>
      <c r="G28" s="159">
        <v>375</v>
      </c>
      <c r="H28" s="157">
        <f t="shared" si="3"/>
        <v>2.4542993106364097E-2</v>
      </c>
      <c r="I28" s="37"/>
      <c r="J28" s="156" t="s">
        <v>47</v>
      </c>
      <c r="K28" s="159">
        <v>4513</v>
      </c>
      <c r="L28" s="157">
        <f t="shared" si="1"/>
        <v>0.29536674103738975</v>
      </c>
      <c r="N28" s="127"/>
    </row>
    <row r="29" spans="2:14" s="15" customFormat="1" ht="15">
      <c r="B29" s="474" t="s">
        <v>316</v>
      </c>
      <c r="C29" s="475"/>
      <c r="D29" s="491"/>
      <c r="E29" s="37"/>
      <c r="F29" s="156" t="s">
        <v>345</v>
      </c>
      <c r="G29" s="159">
        <v>463</v>
      </c>
      <c r="H29" s="157">
        <f t="shared" ref="H29:H37" si="4">(G29/$K$42)*100</f>
        <v>3.0302415488657541E-2</v>
      </c>
      <c r="I29" s="37"/>
      <c r="J29" s="156" t="s">
        <v>29</v>
      </c>
      <c r="K29" s="159">
        <v>614</v>
      </c>
      <c r="L29" s="157">
        <f t="shared" si="1"/>
        <v>4.0185060712820145E-2</v>
      </c>
      <c r="N29" s="127"/>
    </row>
    <row r="30" spans="2:14" s="15" customFormat="1" ht="15">
      <c r="B30" s="156" t="s">
        <v>100</v>
      </c>
      <c r="C30" s="159">
        <v>49782</v>
      </c>
      <c r="D30" s="157">
        <f t="shared" ref="D30:D41" si="5">(C30/$K$42)*100</f>
        <v>3.2581314208560466</v>
      </c>
      <c r="E30" s="37"/>
      <c r="F30" s="156" t="s">
        <v>98</v>
      </c>
      <c r="G30" s="159">
        <v>40</v>
      </c>
      <c r="H30" s="157">
        <f t="shared" si="4"/>
        <v>2.6179192646788368E-3</v>
      </c>
      <c r="I30" s="37"/>
      <c r="J30" s="156" t="s">
        <v>46</v>
      </c>
      <c r="K30" s="159">
        <v>662</v>
      </c>
      <c r="L30" s="157">
        <f t="shared" si="1"/>
        <v>4.3326563830434754E-2</v>
      </c>
      <c r="N30" s="127"/>
    </row>
    <row r="31" spans="2:14" s="15" customFormat="1" ht="15">
      <c r="B31" s="156" t="s">
        <v>102</v>
      </c>
      <c r="C31" s="159">
        <v>97</v>
      </c>
      <c r="D31" s="157">
        <f t="shared" si="5"/>
        <v>6.3484542168461798E-3</v>
      </c>
      <c r="E31" s="37"/>
      <c r="F31" s="156" t="s">
        <v>101</v>
      </c>
      <c r="G31" s="159">
        <v>164</v>
      </c>
      <c r="H31" s="157">
        <f t="shared" si="4"/>
        <v>1.0733468985183231E-2</v>
      </c>
      <c r="I31" s="37"/>
      <c r="J31" s="156" t="s">
        <v>104</v>
      </c>
      <c r="K31" s="159">
        <v>159</v>
      </c>
      <c r="L31" s="157">
        <f t="shared" si="1"/>
        <v>1.0406229077098378E-2</v>
      </c>
      <c r="N31" s="127"/>
    </row>
    <row r="32" spans="2:14" s="15" customFormat="1" ht="15">
      <c r="B32" s="156" t="s">
        <v>105</v>
      </c>
      <c r="C32" s="159">
        <v>9820</v>
      </c>
      <c r="D32" s="157">
        <f t="shared" si="5"/>
        <v>0.64269917947865451</v>
      </c>
      <c r="E32" s="37"/>
      <c r="F32" s="156" t="s">
        <v>112</v>
      </c>
      <c r="G32" s="159">
        <v>443</v>
      </c>
      <c r="H32" s="157">
        <f t="shared" si="4"/>
        <v>2.8993455856318122E-2</v>
      </c>
      <c r="I32" s="37"/>
      <c r="J32" s="156" t="s">
        <v>107</v>
      </c>
      <c r="K32" s="159">
        <v>6369</v>
      </c>
      <c r="L32" s="157">
        <f t="shared" si="1"/>
        <v>0.41683819491848778</v>
      </c>
      <c r="N32" s="127"/>
    </row>
    <row r="33" spans="2:14" s="15" customFormat="1" ht="15">
      <c r="B33" s="156" t="s">
        <v>108</v>
      </c>
      <c r="C33" s="159">
        <v>13374</v>
      </c>
      <c r="D33" s="157">
        <f t="shared" si="5"/>
        <v>0.87530130614536916</v>
      </c>
      <c r="E33" s="37"/>
      <c r="F33" s="156" t="s">
        <v>103</v>
      </c>
      <c r="G33" s="159">
        <v>250</v>
      </c>
      <c r="H33" s="157">
        <f t="shared" si="4"/>
        <v>1.636199540424273E-2</v>
      </c>
      <c r="I33" s="37"/>
      <c r="J33" s="156" t="s">
        <v>110</v>
      </c>
      <c r="K33" s="159">
        <v>76</v>
      </c>
      <c r="L33" s="157">
        <f t="shared" si="1"/>
        <v>4.9740466028897904E-3</v>
      </c>
      <c r="N33" s="127"/>
    </row>
    <row r="34" spans="2:14" s="15" customFormat="1" ht="15">
      <c r="B34" s="156" t="s">
        <v>111</v>
      </c>
      <c r="C34" s="159">
        <v>6131</v>
      </c>
      <c r="D34" s="157">
        <f t="shared" si="5"/>
        <v>0.4012615752936487</v>
      </c>
      <c r="E34" s="37"/>
      <c r="F34" s="156" t="s">
        <v>106</v>
      </c>
      <c r="G34" s="159">
        <v>8</v>
      </c>
      <c r="H34" s="157">
        <f t="shared" si="4"/>
        <v>5.2358385293576747E-4</v>
      </c>
      <c r="J34" s="156" t="s">
        <v>30</v>
      </c>
      <c r="K34" s="159">
        <v>19508</v>
      </c>
      <c r="L34" s="157">
        <f t="shared" si="1"/>
        <v>1.2767592253838687</v>
      </c>
      <c r="N34" s="127"/>
    </row>
    <row r="35" spans="2:14" s="15" customFormat="1" ht="15">
      <c r="B35" s="156" t="s">
        <v>113</v>
      </c>
      <c r="C35" s="159">
        <v>668</v>
      </c>
      <c r="D35" s="157">
        <f t="shared" si="5"/>
        <v>4.3719251720136576E-2</v>
      </c>
      <c r="E35" s="37"/>
      <c r="F35" s="156" t="s">
        <v>109</v>
      </c>
      <c r="G35" s="159">
        <v>99</v>
      </c>
      <c r="H35" s="157">
        <f t="shared" si="4"/>
        <v>6.4793501800801219E-3</v>
      </c>
      <c r="I35" s="49"/>
      <c r="J35" s="156" t="s">
        <v>31</v>
      </c>
      <c r="K35" s="159">
        <v>4978</v>
      </c>
      <c r="L35" s="157">
        <f t="shared" si="1"/>
        <v>0.32580005248928123</v>
      </c>
      <c r="N35" s="127"/>
    </row>
    <row r="36" spans="2:14" s="15" customFormat="1" ht="15">
      <c r="B36" s="156" t="s">
        <v>114</v>
      </c>
      <c r="C36" s="159">
        <v>1102</v>
      </c>
      <c r="D36" s="157">
        <f t="shared" si="5"/>
        <v>7.2123675741901955E-2</v>
      </c>
      <c r="E36" s="37"/>
      <c r="F36" s="156" t="s">
        <v>86</v>
      </c>
      <c r="G36" s="159">
        <v>1587</v>
      </c>
      <c r="H36" s="157">
        <f t="shared" si="4"/>
        <v>0.10386594682613286</v>
      </c>
      <c r="I36" s="37"/>
      <c r="J36" s="156" t="s">
        <v>86</v>
      </c>
      <c r="K36" s="159">
        <v>6301</v>
      </c>
      <c r="L36" s="157">
        <f t="shared" si="1"/>
        <v>0.4123877321685338</v>
      </c>
      <c r="N36" s="127"/>
    </row>
    <row r="37" spans="2:14" s="15" customFormat="1" ht="15">
      <c r="B37" s="156" t="s">
        <v>271</v>
      </c>
      <c r="C37" s="159">
        <v>4056</v>
      </c>
      <c r="D37" s="157">
        <f t="shared" si="5"/>
        <v>0.26545701343843409</v>
      </c>
      <c r="E37" s="37"/>
      <c r="F37" s="151" t="s">
        <v>34</v>
      </c>
      <c r="G37" s="160">
        <f>SUM(G27:G36)</f>
        <v>3488</v>
      </c>
      <c r="H37" s="158">
        <f t="shared" si="4"/>
        <v>0.22828255987999457</v>
      </c>
      <c r="I37" s="37"/>
      <c r="J37" s="151" t="s">
        <v>34</v>
      </c>
      <c r="K37" s="160">
        <f>SUM(K10:K36)</f>
        <v>271889</v>
      </c>
      <c r="L37" s="158">
        <f t="shared" si="1"/>
        <v>17.794586273856609</v>
      </c>
      <c r="N37" s="127"/>
    </row>
    <row r="38" spans="2:14" s="15" customFormat="1" ht="15">
      <c r="B38" s="156" t="s">
        <v>116</v>
      </c>
      <c r="C38" s="159">
        <v>5467</v>
      </c>
      <c r="D38" s="157">
        <f t="shared" si="5"/>
        <v>0.35780411549998004</v>
      </c>
      <c r="E38" s="37"/>
      <c r="H38" s="37"/>
      <c r="I38" s="37"/>
      <c r="K38" s="17"/>
    </row>
    <row r="39" spans="2:14" s="15" customFormat="1" ht="15">
      <c r="B39" s="156" t="s">
        <v>117</v>
      </c>
      <c r="C39" s="159">
        <v>1288</v>
      </c>
      <c r="D39" s="157">
        <f t="shared" si="5"/>
        <v>8.429700032265855E-2</v>
      </c>
      <c r="E39" s="37"/>
      <c r="F39" s="474" t="s">
        <v>320</v>
      </c>
      <c r="G39" s="475"/>
      <c r="H39" s="491"/>
    </row>
    <row r="40" spans="2:14" s="15" customFormat="1" ht="15">
      <c r="B40" s="156" t="s">
        <v>86</v>
      </c>
      <c r="C40" s="159">
        <v>411</v>
      </c>
      <c r="D40" s="157">
        <f t="shared" si="5"/>
        <v>2.6899120444575049E-2</v>
      </c>
      <c r="E40" s="37"/>
      <c r="F40" s="156" t="s">
        <v>118</v>
      </c>
      <c r="G40" s="156">
        <v>8</v>
      </c>
      <c r="H40" s="157">
        <f>(G40/$K$42)*100</f>
        <v>5.2358385293576747E-4</v>
      </c>
      <c r="I40" s="49"/>
    </row>
    <row r="41" spans="2:14" s="15" customFormat="1" ht="15">
      <c r="B41" s="151" t="s">
        <v>34</v>
      </c>
      <c r="C41" s="160">
        <f>SUM(C30:C40)</f>
        <v>92196</v>
      </c>
      <c r="D41" s="158">
        <f t="shared" si="5"/>
        <v>6.0340421131582511</v>
      </c>
      <c r="E41" s="37"/>
      <c r="F41" s="156" t="s">
        <v>119</v>
      </c>
      <c r="G41" s="156">
        <v>35</v>
      </c>
      <c r="H41" s="157">
        <f>(G41/$K$42)*100</f>
        <v>2.2906793565939821E-3</v>
      </c>
      <c r="I41" s="37"/>
      <c r="J41" s="450" t="s">
        <v>121</v>
      </c>
      <c r="K41" s="492"/>
      <c r="L41" s="493"/>
    </row>
    <row r="42" spans="2:14" s="15" customFormat="1" ht="15">
      <c r="D42" s="37"/>
      <c r="E42" s="37"/>
      <c r="F42" s="156" t="s">
        <v>120</v>
      </c>
      <c r="G42" s="156">
        <v>151</v>
      </c>
      <c r="H42" s="157">
        <f>(G42/$K$42)*100</f>
        <v>9.8826452241626093E-3</v>
      </c>
      <c r="I42" s="37"/>
      <c r="J42" s="369"/>
      <c r="K42" s="319">
        <f>K37+G44+G37+G24+G19+C41+C26+C14</f>
        <v>1527931</v>
      </c>
      <c r="L42" s="370">
        <f>(K42/$K$42)*100</f>
        <v>100</v>
      </c>
    </row>
    <row r="43" spans="2:14" s="15" customFormat="1" ht="15">
      <c r="D43" s="37"/>
      <c r="E43" s="37"/>
      <c r="F43" s="156" t="s">
        <v>86</v>
      </c>
      <c r="G43" s="156">
        <v>137</v>
      </c>
      <c r="H43" s="157">
        <f>(G43/$K$42)*100</f>
        <v>8.9663734815250157E-3</v>
      </c>
      <c r="I43" s="37"/>
    </row>
    <row r="44" spans="2:14" ht="15">
      <c r="D44" s="5"/>
      <c r="E44" s="5"/>
      <c r="F44" s="151" t="s">
        <v>34</v>
      </c>
      <c r="G44" s="151">
        <f>SUM(G40:G43)</f>
        <v>331</v>
      </c>
      <c r="H44" s="158">
        <f>(G44/$K$42)*100</f>
        <v>2.1663281915217377E-2</v>
      </c>
      <c r="I44" s="5"/>
    </row>
    <row r="45" spans="2:14" ht="18.75">
      <c r="D45" s="5"/>
      <c r="E45" s="5"/>
      <c r="F45" s="249"/>
      <c r="G45" s="249"/>
      <c r="H45" s="5"/>
      <c r="I45" s="5"/>
    </row>
    <row r="46" spans="2:14" ht="18.75">
      <c r="D46" s="5"/>
      <c r="E46" s="5"/>
      <c r="F46" s="249"/>
      <c r="G46" s="249"/>
      <c r="H46" s="5"/>
      <c r="I46" s="5"/>
    </row>
    <row r="47" spans="2:14" ht="15.75">
      <c r="D47" s="5"/>
      <c r="E47" s="5"/>
      <c r="F47" s="129"/>
      <c r="G47" s="129"/>
      <c r="H47" s="5"/>
      <c r="I47" s="5"/>
    </row>
    <row r="48" spans="2:14" ht="15.75">
      <c r="D48" s="5"/>
      <c r="E48" s="5"/>
      <c r="F48" s="129"/>
      <c r="G48" s="129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49"/>
    </row>
    <row r="60" spans="4:9" ht="18.75">
      <c r="D60" s="5"/>
      <c r="E60" s="249"/>
    </row>
    <row r="61" spans="4:9" ht="15.75">
      <c r="D61" s="5"/>
      <c r="E61" s="129"/>
    </row>
    <row r="62" spans="4:9" ht="15.75">
      <c r="D62" s="5"/>
      <c r="E62" s="129"/>
    </row>
  </sheetData>
  <mergeCells count="18">
    <mergeCell ref="J6:J7"/>
    <mergeCell ref="K6:K7"/>
    <mergeCell ref="L6:L7"/>
    <mergeCell ref="F9:H9"/>
    <mergeCell ref="J9:L9"/>
    <mergeCell ref="H6:H7"/>
    <mergeCell ref="B6:B7"/>
    <mergeCell ref="C6:C7"/>
    <mergeCell ref="D6:D7"/>
    <mergeCell ref="F6:F7"/>
    <mergeCell ref="G6:G7"/>
    <mergeCell ref="B9:D10"/>
    <mergeCell ref="F21:H21"/>
    <mergeCell ref="F26:H26"/>
    <mergeCell ref="B29:D29"/>
    <mergeCell ref="J41:L41"/>
    <mergeCell ref="B18:D18"/>
    <mergeCell ref="F39:H39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zoomScaleNormal="100" workbookViewId="0">
      <selection activeCell="D2" sqref="D2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494" t="s">
        <v>39</v>
      </c>
      <c r="C5" s="457" t="s">
        <v>408</v>
      </c>
      <c r="D5" s="457"/>
      <c r="E5" s="457" t="s">
        <v>409</v>
      </c>
      <c r="F5" s="457"/>
      <c r="G5" s="321" t="s">
        <v>164</v>
      </c>
    </row>
    <row r="6" spans="2:7" ht="16.5" customHeight="1">
      <c r="B6" s="495"/>
      <c r="C6" s="321" t="s">
        <v>40</v>
      </c>
      <c r="D6" s="321" t="s">
        <v>33</v>
      </c>
      <c r="E6" s="321" t="s">
        <v>40</v>
      </c>
      <c r="F6" s="321" t="s">
        <v>33</v>
      </c>
      <c r="G6" s="420" t="s">
        <v>380</v>
      </c>
    </row>
    <row r="7" spans="2:7" ht="15">
      <c r="B7" s="237" t="s">
        <v>9</v>
      </c>
      <c r="C7" s="238">
        <f>SUM('RESUMEN ABRIL'!C30)</f>
        <v>82003</v>
      </c>
      <c r="D7" s="239">
        <f>SUM(C7/$C$13)</f>
        <v>0.21683589824951083</v>
      </c>
      <c r="E7" s="238">
        <f>SUM('RESUMEN ABRIL'!E30)</f>
        <v>70577</v>
      </c>
      <c r="F7" s="239">
        <f t="shared" ref="F7:F12" si="0">SUM(E7/$E$13)</f>
        <v>0.17763934508752721</v>
      </c>
      <c r="G7" s="171">
        <f>(E7/C7)-100%</f>
        <v>-0.13933636574271668</v>
      </c>
    </row>
    <row r="8" spans="2:7" ht="15">
      <c r="B8" s="240" t="s">
        <v>11</v>
      </c>
      <c r="C8" s="238">
        <f>SUM('RESUMEN ABRIL'!C31)</f>
        <v>137613</v>
      </c>
      <c r="D8" s="239">
        <f t="shared" ref="D8:D12" si="1">SUM(C8/$C$13)</f>
        <v>0.36388227828018405</v>
      </c>
      <c r="E8" s="238">
        <f>SUM('RESUMEN ABRIL'!E31)</f>
        <v>161463</v>
      </c>
      <c r="F8" s="239">
        <f t="shared" si="0"/>
        <v>0.406395590289576</v>
      </c>
      <c r="G8" s="171">
        <f t="shared" ref="G8:G13" si="2">(E8/C8)-100%</f>
        <v>0.17331211440779581</v>
      </c>
    </row>
    <row r="9" spans="2:7" ht="15">
      <c r="B9" s="240" t="s">
        <v>153</v>
      </c>
      <c r="C9" s="238">
        <f>SUM('RESUMEN ABRIL'!C32)</f>
        <v>70542</v>
      </c>
      <c r="D9" s="239">
        <f t="shared" si="1"/>
        <v>0.18653022370299857</v>
      </c>
      <c r="E9" s="238">
        <f>SUM('RESUMEN ABRIL'!E32)</f>
        <v>79930</v>
      </c>
      <c r="F9" s="239">
        <f t="shared" si="0"/>
        <v>0.20118045330413661</v>
      </c>
      <c r="G9" s="171">
        <f t="shared" si="2"/>
        <v>0.1330838365796263</v>
      </c>
    </row>
    <row r="10" spans="2:7" ht="15">
      <c r="B10" s="240" t="s">
        <v>162</v>
      </c>
      <c r="C10" s="238">
        <f>SUM('RESUMEN ABRIL'!C26)</f>
        <v>69834</v>
      </c>
      <c r="D10" s="239">
        <f t="shared" si="1"/>
        <v>0.18465809931778518</v>
      </c>
      <c r="E10" s="238">
        <f>SUM('RESUMEN ABRIL'!D26)</f>
        <v>59055</v>
      </c>
      <c r="F10" s="239">
        <f t="shared" si="0"/>
        <v>0.14863895495903651</v>
      </c>
      <c r="G10" s="171">
        <f t="shared" si="2"/>
        <v>-0.15435174843199584</v>
      </c>
    </row>
    <row r="11" spans="2:7" ht="15">
      <c r="B11" s="240" t="s">
        <v>10</v>
      </c>
      <c r="C11" s="238">
        <f>SUM('RESUMEN ABRIL'!C33)</f>
        <v>15198</v>
      </c>
      <c r="D11" s="239">
        <f t="shared" si="1"/>
        <v>4.0187212438521337E-2</v>
      </c>
      <c r="E11" s="238">
        <f>SUM('RESUMEN ABRIL'!E33)</f>
        <v>22668</v>
      </c>
      <c r="F11" s="239">
        <f t="shared" si="0"/>
        <v>5.705440404726847E-2</v>
      </c>
      <c r="G11" s="171">
        <f t="shared" si="2"/>
        <v>0.49151204105803403</v>
      </c>
    </row>
    <row r="12" spans="2:7" ht="15">
      <c r="B12" s="240" t="s">
        <v>12</v>
      </c>
      <c r="C12" s="238">
        <f>SUM('RESUMEN ABRIL'!C34)</f>
        <v>2990</v>
      </c>
      <c r="D12" s="239">
        <f t="shared" si="1"/>
        <v>7.9062880110000525E-3</v>
      </c>
      <c r="E12" s="238">
        <f>SUM('RESUMEN ABRIL'!E34)</f>
        <v>3612</v>
      </c>
      <c r="F12" s="239">
        <f t="shared" si="0"/>
        <v>9.091252312455167E-3</v>
      </c>
      <c r="G12" s="171">
        <f t="shared" si="2"/>
        <v>0.2080267558528428</v>
      </c>
    </row>
    <row r="13" spans="2:7" ht="16.5" customHeight="1">
      <c r="B13" s="371" t="s">
        <v>18</v>
      </c>
      <c r="C13" s="372">
        <f>SUM(C7:C12)</f>
        <v>378180</v>
      </c>
      <c r="D13" s="373">
        <f>SUM(D7:D12)</f>
        <v>1</v>
      </c>
      <c r="E13" s="372">
        <f>SUM(E7:E12)</f>
        <v>397305</v>
      </c>
      <c r="F13" s="373">
        <f>SUM(F7:F12)</f>
        <v>1</v>
      </c>
      <c r="G13" s="373">
        <f t="shared" si="2"/>
        <v>5.0571156592098987E-2</v>
      </c>
    </row>
    <row r="14" spans="2:7">
      <c r="B14" s="5"/>
      <c r="C14" s="5"/>
      <c r="D14" s="5"/>
      <c r="E14" s="5"/>
      <c r="F14" s="5"/>
    </row>
    <row r="30" spans="2:7" ht="15">
      <c r="B30" s="494" t="s">
        <v>39</v>
      </c>
      <c r="C30" s="457" t="s">
        <v>410</v>
      </c>
      <c r="D30" s="457"/>
      <c r="E30" s="457" t="s">
        <v>411</v>
      </c>
      <c r="F30" s="457"/>
      <c r="G30" s="321" t="s">
        <v>164</v>
      </c>
    </row>
    <row r="31" spans="2:7" ht="15">
      <c r="B31" s="496"/>
      <c r="C31" s="321" t="s">
        <v>40</v>
      </c>
      <c r="D31" s="321" t="s">
        <v>33</v>
      </c>
      <c r="E31" s="321" t="s">
        <v>40</v>
      </c>
      <c r="F31" s="321" t="s">
        <v>33</v>
      </c>
      <c r="G31" s="420" t="s">
        <v>380</v>
      </c>
    </row>
    <row r="32" spans="2:7" ht="15">
      <c r="B32" s="270" t="s">
        <v>9</v>
      </c>
      <c r="C32" s="238">
        <f>SUM('RESUMEN ENERO-ABRIL'!C30)</f>
        <v>307406</v>
      </c>
      <c r="D32" s="239">
        <f>SUM(C32/$C$38)</f>
        <v>0.20969274541382812</v>
      </c>
      <c r="E32" s="238">
        <f>SUM('RESUMEN ENERO-ABRIL'!E30)</f>
        <v>271889</v>
      </c>
      <c r="F32" s="239">
        <f>SUM(E32/$E$38)</f>
        <v>0.17794586273856608</v>
      </c>
      <c r="G32" s="171">
        <f>(E32/C32)-100%</f>
        <v>-0.11553775788371079</v>
      </c>
    </row>
    <row r="33" spans="2:10" ht="15">
      <c r="B33" s="271" t="s">
        <v>11</v>
      </c>
      <c r="C33" s="238">
        <f>SUM('RESUMEN ENERO-ABRIL'!C31)</f>
        <v>517614</v>
      </c>
      <c r="D33" s="239">
        <f t="shared" ref="D33:D37" si="3">SUM(C33/$C$38)</f>
        <v>0.35308322129247066</v>
      </c>
      <c r="E33" s="238">
        <f>SUM('RESUMEN ENERO-ABRIL'!E31)</f>
        <v>594402</v>
      </c>
      <c r="F33" s="239">
        <f t="shared" ref="F33:F37" si="4">SUM(E33/$E$38)</f>
        <v>0.3890241116909075</v>
      </c>
      <c r="G33" s="171">
        <f>(E33/C33)-100%</f>
        <v>0.14834992871135633</v>
      </c>
    </row>
    <row r="34" spans="2:10" ht="15">
      <c r="B34" s="271" t="s">
        <v>330</v>
      </c>
      <c r="C34" s="238">
        <f>SUM('RESUMEN ENERO-ABRIL'!C32)</f>
        <v>363931</v>
      </c>
      <c r="D34" s="239">
        <f t="shared" si="3"/>
        <v>0.24825049130856225</v>
      </c>
      <c r="E34" s="238">
        <f>SUM('RESUMEN ENERO-ABRIL'!E32)</f>
        <v>368368</v>
      </c>
      <c r="F34" s="239">
        <f t="shared" si="4"/>
        <v>0.24108942092280344</v>
      </c>
      <c r="G34" s="171">
        <f t="shared" ref="G34:G38" si="5">(E34/C34)-100%</f>
        <v>1.2191871536087806E-2</v>
      </c>
    </row>
    <row r="35" spans="2:10" ht="15">
      <c r="B35" s="271" t="s">
        <v>331</v>
      </c>
      <c r="C35" s="238">
        <f>SUM('RESUMEN ENERO-ABRIL'!C26)</f>
        <v>195983</v>
      </c>
      <c r="D35" s="239">
        <f t="shared" si="3"/>
        <v>0.13368708914086999</v>
      </c>
      <c r="E35" s="238">
        <f>SUM('RESUMEN ENERO-ABRIL'!D26)</f>
        <v>187562</v>
      </c>
      <c r="F35" s="239">
        <f t="shared" si="4"/>
        <v>0.122755543280423</v>
      </c>
      <c r="G35" s="171">
        <f t="shared" si="5"/>
        <v>-4.2968012531699129E-2</v>
      </c>
    </row>
    <row r="36" spans="2:10" ht="15">
      <c r="B36" s="271" t="s">
        <v>10</v>
      </c>
      <c r="C36" s="238">
        <f>SUM('RESUMEN ENERO-ABRIL'!C33)</f>
        <v>71701</v>
      </c>
      <c r="D36" s="239">
        <f t="shared" si="3"/>
        <v>4.8909844111425578E-2</v>
      </c>
      <c r="E36" s="238">
        <f>SUM('RESUMEN ENERO-ABRIL'!E33)</f>
        <v>92196</v>
      </c>
      <c r="F36" s="239">
        <f t="shared" si="4"/>
        <v>6.0340421131582514E-2</v>
      </c>
      <c r="G36" s="171">
        <f t="shared" si="5"/>
        <v>0.28583980697619271</v>
      </c>
    </row>
    <row r="37" spans="2:10" ht="15">
      <c r="B37" s="271" t="s">
        <v>12</v>
      </c>
      <c r="C37" s="238">
        <f>SUM('RESUMEN ENERO-ABRIL'!C34)</f>
        <v>9348</v>
      </c>
      <c r="D37" s="239">
        <f t="shared" si="3"/>
        <v>6.3766087328434229E-3</v>
      </c>
      <c r="E37" s="238">
        <f>SUM('RESUMEN ENERO-ABRIL'!E34)</f>
        <v>13514</v>
      </c>
      <c r="F37" s="239">
        <f t="shared" si="4"/>
        <v>8.8446402357174499E-3</v>
      </c>
      <c r="G37" s="171">
        <f t="shared" si="5"/>
        <v>0.44565682498930248</v>
      </c>
    </row>
    <row r="38" spans="2:10" ht="15">
      <c r="B38" s="374" t="s">
        <v>18</v>
      </c>
      <c r="C38" s="372">
        <f>SUM(C32:C37)</f>
        <v>1465983</v>
      </c>
      <c r="D38" s="373">
        <f>SUM(D32:D37)</f>
        <v>1.0000000000000002</v>
      </c>
      <c r="E38" s="372">
        <f>SUM(E32:E37)</f>
        <v>1527931</v>
      </c>
      <c r="F38" s="373">
        <f>SUM(F32:F37)</f>
        <v>1</v>
      </c>
      <c r="G38" s="373">
        <f t="shared" si="5"/>
        <v>4.2256970237717573E-2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6"/>
  <sheetViews>
    <sheetView zoomScaleNormal="100" workbookViewId="0">
      <selection activeCell="G3" sqref="G3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381</v>
      </c>
      <c r="K4" s="50"/>
      <c r="L4" s="50"/>
      <c r="M4" s="50"/>
      <c r="N4" s="50"/>
      <c r="O4" s="50"/>
    </row>
    <row r="7" spans="2:16" ht="15">
      <c r="B7" s="501" t="s">
        <v>61</v>
      </c>
      <c r="C7" s="503" t="s">
        <v>9</v>
      </c>
      <c r="D7" s="504"/>
      <c r="E7" s="503" t="s">
        <v>139</v>
      </c>
      <c r="F7" s="504"/>
      <c r="G7" s="503" t="s">
        <v>153</v>
      </c>
      <c r="H7" s="504"/>
      <c r="I7" s="503" t="s">
        <v>10</v>
      </c>
      <c r="J7" s="504"/>
      <c r="K7" s="503" t="s">
        <v>162</v>
      </c>
      <c r="L7" s="504"/>
      <c r="M7" s="452" t="s">
        <v>312</v>
      </c>
      <c r="N7" s="505"/>
      <c r="O7" s="499" t="s">
        <v>6</v>
      </c>
      <c r="P7" s="500"/>
    </row>
    <row r="8" spans="2:16" ht="15">
      <c r="B8" s="502"/>
      <c r="C8" s="375" t="s">
        <v>48</v>
      </c>
      <c r="D8" s="375" t="s">
        <v>33</v>
      </c>
      <c r="E8" s="375" t="s">
        <v>48</v>
      </c>
      <c r="F8" s="375" t="s">
        <v>33</v>
      </c>
      <c r="G8" s="375" t="s">
        <v>48</v>
      </c>
      <c r="H8" s="375" t="s">
        <v>33</v>
      </c>
      <c r="I8" s="375" t="s">
        <v>48</v>
      </c>
      <c r="J8" s="375" t="s">
        <v>33</v>
      </c>
      <c r="K8" s="375" t="s">
        <v>48</v>
      </c>
      <c r="L8" s="375" t="s">
        <v>33</v>
      </c>
      <c r="M8" s="375" t="s">
        <v>48</v>
      </c>
      <c r="N8" s="375" t="s">
        <v>33</v>
      </c>
      <c r="O8" s="375" t="s">
        <v>48</v>
      </c>
      <c r="P8" s="376" t="s">
        <v>33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272" t="s">
        <v>66</v>
      </c>
      <c r="C10" s="273">
        <v>70807</v>
      </c>
      <c r="D10" s="274">
        <f>C10/$O10*100</f>
        <v>18.991460052140887</v>
      </c>
      <c r="E10" s="273">
        <v>131554</v>
      </c>
      <c r="F10" s="274">
        <f>E10/$O10*100</f>
        <v>35.284682809599929</v>
      </c>
      <c r="G10" s="273">
        <v>93591</v>
      </c>
      <c r="H10" s="274">
        <f>G10/$O10*100</f>
        <v>25.102457917153924</v>
      </c>
      <c r="I10" s="273">
        <v>27278</v>
      </c>
      <c r="J10" s="274">
        <f>I10/$O10*100</f>
        <v>7.3163535710070917</v>
      </c>
      <c r="K10" s="273">
        <v>45956</v>
      </c>
      <c r="L10" s="274">
        <f>K10/$O10*100</f>
        <v>12.326062933836861</v>
      </c>
      <c r="M10" s="273">
        <v>3650</v>
      </c>
      <c r="N10" s="274">
        <f>M10/$O10*100</f>
        <v>0.97898271626130529</v>
      </c>
      <c r="O10" s="273">
        <f t="shared" ref="O10:P12" si="0">SUM(C10+E10+G10+I10+K10+M10)</f>
        <v>372836</v>
      </c>
      <c r="P10" s="275">
        <f t="shared" si="0"/>
        <v>99.999999999999986</v>
      </c>
    </row>
    <row r="11" spans="2:16" ht="15">
      <c r="B11" s="276" t="s">
        <v>67</v>
      </c>
      <c r="C11" s="277">
        <v>64591</v>
      </c>
      <c r="D11" s="274">
        <f>C11/$O11*100</f>
        <v>18.048077164883495</v>
      </c>
      <c r="E11" s="277">
        <v>138390</v>
      </c>
      <c r="F11" s="274">
        <f>E11/$O11*100</f>
        <v>38.669062235423304</v>
      </c>
      <c r="G11" s="277">
        <v>94121</v>
      </c>
      <c r="H11" s="274">
        <f>G11/$O11*100</f>
        <v>26.299377170751338</v>
      </c>
      <c r="I11" s="277">
        <v>22562</v>
      </c>
      <c r="J11" s="274">
        <f>I11/$O11*100</f>
        <v>6.304294979085344</v>
      </c>
      <c r="K11" s="277">
        <v>35202</v>
      </c>
      <c r="L11" s="274">
        <f>K11/$O11*100</f>
        <v>9.836175509873339</v>
      </c>
      <c r="M11" s="277">
        <v>3017</v>
      </c>
      <c r="N11" s="274">
        <f>M11/$O11*100</f>
        <v>0.84301293998317894</v>
      </c>
      <c r="O11" s="273">
        <f t="shared" si="0"/>
        <v>357883</v>
      </c>
      <c r="P11" s="275">
        <f t="shared" si="0"/>
        <v>100</v>
      </c>
    </row>
    <row r="12" spans="2:16" ht="15">
      <c r="B12" s="276" t="s">
        <v>68</v>
      </c>
      <c r="C12" s="277">
        <v>65914</v>
      </c>
      <c r="D12" s="274">
        <f>C12/$O12*100</f>
        <v>16.482332142223065</v>
      </c>
      <c r="E12" s="273">
        <v>162995</v>
      </c>
      <c r="F12" s="274">
        <f>E12/$O12*100</f>
        <v>40.758226287611869</v>
      </c>
      <c r="G12" s="273">
        <v>100726</v>
      </c>
      <c r="H12" s="274">
        <f>G12/$O12*100</f>
        <v>25.187356060284017</v>
      </c>
      <c r="I12" s="273">
        <v>19688</v>
      </c>
      <c r="J12" s="274">
        <f>I12/$O12*100</f>
        <v>4.9231446311267373</v>
      </c>
      <c r="K12" s="273">
        <v>47349</v>
      </c>
      <c r="L12" s="274">
        <f>K12/$O12*100</f>
        <v>11.840002800651153</v>
      </c>
      <c r="M12" s="273">
        <v>3235</v>
      </c>
      <c r="N12" s="274">
        <f>M12/$O12*100</f>
        <v>0.80893807810315899</v>
      </c>
      <c r="O12" s="273">
        <f t="shared" si="0"/>
        <v>399907</v>
      </c>
      <c r="P12" s="275">
        <f t="shared" si="0"/>
        <v>99.999999999999986</v>
      </c>
    </row>
    <row r="13" spans="2:16" ht="15">
      <c r="B13" s="276" t="s">
        <v>69</v>
      </c>
      <c r="C13" s="277">
        <v>70577</v>
      </c>
      <c r="D13" s="274">
        <f>C13/$O13*100</f>
        <v>17.763934508752723</v>
      </c>
      <c r="E13" s="273">
        <v>161463</v>
      </c>
      <c r="F13" s="274">
        <f>E13/$O13*100</f>
        <v>40.639559028957599</v>
      </c>
      <c r="G13" s="273">
        <v>79930</v>
      </c>
      <c r="H13" s="274">
        <f>G13/$O13*100</f>
        <v>20.118045330413661</v>
      </c>
      <c r="I13" s="273">
        <v>22668</v>
      </c>
      <c r="J13" s="274">
        <f>I13/$O13*100</f>
        <v>5.705440404726847</v>
      </c>
      <c r="K13" s="273">
        <v>59055</v>
      </c>
      <c r="L13" s="274">
        <f>K13/$O13*100</f>
        <v>14.86389549590365</v>
      </c>
      <c r="M13" s="273">
        <v>3612</v>
      </c>
      <c r="N13" s="274">
        <f>M13/$O13*100</f>
        <v>0.9091252312455167</v>
      </c>
      <c r="O13" s="273">
        <f t="shared" ref="O13" si="1">SUM(C13+E13+G13+I13+K13+M13)</f>
        <v>397305</v>
      </c>
      <c r="P13" s="275">
        <f t="shared" ref="P13" si="2">SUM(D13+F13+H13+J13+L13+N13)</f>
        <v>99.999999999999986</v>
      </c>
    </row>
    <row r="14" spans="2:16" ht="15">
      <c r="B14" s="276" t="s">
        <v>70</v>
      </c>
      <c r="C14" s="277"/>
      <c r="D14" s="274"/>
      <c r="E14" s="273"/>
      <c r="F14" s="274"/>
      <c r="G14" s="273"/>
      <c r="H14" s="274"/>
      <c r="I14" s="273"/>
      <c r="J14" s="274"/>
      <c r="K14" s="273"/>
      <c r="L14" s="274"/>
      <c r="M14" s="273"/>
      <c r="N14" s="274"/>
      <c r="O14" s="273"/>
      <c r="P14" s="275"/>
    </row>
    <row r="15" spans="2:16" ht="15">
      <c r="B15" s="276" t="s">
        <v>71</v>
      </c>
      <c r="C15" s="277"/>
      <c r="D15" s="274"/>
      <c r="E15" s="273"/>
      <c r="F15" s="274"/>
      <c r="G15" s="273"/>
      <c r="H15" s="274"/>
      <c r="I15" s="273"/>
      <c r="J15" s="274"/>
      <c r="K15" s="273"/>
      <c r="L15" s="274"/>
      <c r="M15" s="273"/>
      <c r="N15" s="274"/>
      <c r="O15" s="273"/>
      <c r="P15" s="275"/>
    </row>
    <row r="16" spans="2:16" ht="15">
      <c r="B16" s="276" t="s">
        <v>72</v>
      </c>
      <c r="C16" s="277"/>
      <c r="D16" s="278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77"/>
      <c r="P16" s="279"/>
    </row>
    <row r="17" spans="2:16" ht="15">
      <c r="B17" s="276" t="s">
        <v>52</v>
      </c>
      <c r="C17" s="277"/>
      <c r="D17" s="278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77"/>
      <c r="P17" s="279"/>
    </row>
    <row r="18" spans="2:16" ht="15">
      <c r="B18" s="276" t="s">
        <v>53</v>
      </c>
      <c r="C18" s="277"/>
      <c r="D18" s="278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77"/>
      <c r="P18" s="279"/>
    </row>
    <row r="19" spans="2:16" ht="15">
      <c r="B19" s="276" t="s">
        <v>44</v>
      </c>
      <c r="C19" s="277"/>
      <c r="D19" s="278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7"/>
      <c r="P19" s="279"/>
    </row>
    <row r="20" spans="2:16" ht="15">
      <c r="B20" s="276" t="s">
        <v>45</v>
      </c>
      <c r="C20" s="277"/>
      <c r="D20" s="278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9"/>
    </row>
    <row r="21" spans="2:16" ht="15">
      <c r="B21" s="280" t="s">
        <v>51</v>
      </c>
      <c r="C21" s="281"/>
      <c r="D21" s="282"/>
      <c r="E21" s="281"/>
      <c r="F21" s="282"/>
      <c r="G21" s="281"/>
      <c r="H21" s="282"/>
      <c r="I21" s="281"/>
      <c r="J21" s="282"/>
      <c r="K21" s="281"/>
      <c r="L21" s="282"/>
      <c r="M21" s="283"/>
      <c r="N21" s="282"/>
      <c r="O21" s="281"/>
      <c r="P21" s="284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97" t="s">
        <v>125</v>
      </c>
      <c r="C23" s="498"/>
      <c r="D23" s="498"/>
      <c r="E23" s="498"/>
      <c r="F23" s="498"/>
      <c r="G23" s="498"/>
      <c r="H23" s="498"/>
      <c r="I23" s="498"/>
      <c r="J23" s="498"/>
      <c r="K23" s="498"/>
      <c r="L23" s="498"/>
      <c r="M23" s="498"/>
      <c r="N23" s="498"/>
      <c r="O23" s="498"/>
      <c r="P23" s="498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285" t="s">
        <v>126</v>
      </c>
      <c r="C25" s="436">
        <f>SUM(C10:C11)</f>
        <v>135398</v>
      </c>
      <c r="D25" s="274">
        <f>C25/$O25*100</f>
        <v>18.529421022308163</v>
      </c>
      <c r="E25" s="436">
        <f>SUM(E10:E11)</f>
        <v>269944</v>
      </c>
      <c r="F25" s="274">
        <f>E25/$O25*100</f>
        <v>36.942244556388978</v>
      </c>
      <c r="G25" s="436">
        <f>SUM(G10:G11)</f>
        <v>187712</v>
      </c>
      <c r="H25" s="274">
        <f>G25/$O25*100</f>
        <v>25.688671021281777</v>
      </c>
      <c r="I25" s="436">
        <f>SUM(I10:I11)</f>
        <v>49840</v>
      </c>
      <c r="J25" s="274">
        <f>I25/$O25*100</f>
        <v>6.82067935827589</v>
      </c>
      <c r="K25" s="436">
        <f>SUM(K10:K11)</f>
        <v>81158</v>
      </c>
      <c r="L25" s="274">
        <f>K25/$O25*100</f>
        <v>11.106595011214981</v>
      </c>
      <c r="M25" s="436">
        <f>SUM(M10:M11)</f>
        <v>6667</v>
      </c>
      <c r="N25" s="274">
        <f>M25/$O25*100</f>
        <v>0.91238903053020382</v>
      </c>
      <c r="O25" s="273">
        <f t="shared" ref="O25:P27" si="3">SUM(C25+E25+G25+I25+K25+M25)</f>
        <v>730719</v>
      </c>
      <c r="P25" s="275">
        <f t="shared" si="3"/>
        <v>100</v>
      </c>
    </row>
    <row r="26" spans="2:16" ht="15">
      <c r="B26" s="285" t="s">
        <v>127</v>
      </c>
      <c r="C26" s="436">
        <f>SUM(C10:C12)</f>
        <v>201312</v>
      </c>
      <c r="D26" s="274">
        <f>C26/$O26*100</f>
        <v>17.80535738608523</v>
      </c>
      <c r="E26" s="436">
        <f>SUM(E10:E12)</f>
        <v>432939</v>
      </c>
      <c r="F26" s="274">
        <f>E26/$O26*100</f>
        <v>38.291972765529891</v>
      </c>
      <c r="G26" s="436">
        <f>SUM(G10:G12)</f>
        <v>288438</v>
      </c>
      <c r="H26" s="274">
        <f>G26/$O26*100</f>
        <v>25.511353887138625</v>
      </c>
      <c r="I26" s="436">
        <f>SUM(I10:I12)</f>
        <v>69528</v>
      </c>
      <c r="J26" s="274">
        <f>I26/$O26*100</f>
        <v>6.1495136322709723</v>
      </c>
      <c r="K26" s="436">
        <f>SUM(K10:K12)</f>
        <v>128507</v>
      </c>
      <c r="L26" s="274">
        <f>K26/$O26*100</f>
        <v>11.366004319730839</v>
      </c>
      <c r="M26" s="436">
        <f>SUM(M10:M12)</f>
        <v>9902</v>
      </c>
      <c r="N26" s="274">
        <f>M26/$O26*100</f>
        <v>0.87579800924443629</v>
      </c>
      <c r="O26" s="273">
        <f t="shared" si="3"/>
        <v>1130626</v>
      </c>
      <c r="P26" s="275">
        <f t="shared" si="3"/>
        <v>99.999999999999986</v>
      </c>
    </row>
    <row r="27" spans="2:16" ht="15">
      <c r="B27" s="285" t="s">
        <v>128</v>
      </c>
      <c r="C27" s="436">
        <f>SUM(C10:C13)</f>
        <v>271889</v>
      </c>
      <c r="D27" s="274">
        <f>C27/$O27*100</f>
        <v>17.794586273856609</v>
      </c>
      <c r="E27" s="436">
        <f>SUM(E10:E13)</f>
        <v>594402</v>
      </c>
      <c r="F27" s="274">
        <f>E27/$O27*100</f>
        <v>38.902411169090747</v>
      </c>
      <c r="G27" s="436">
        <f>SUM(G10:G13)</f>
        <v>368368</v>
      </c>
      <c r="H27" s="274">
        <f>G27/$O27*100</f>
        <v>24.108942092280344</v>
      </c>
      <c r="I27" s="436">
        <f>SUM(I10:I13)</f>
        <v>92196</v>
      </c>
      <c r="J27" s="274">
        <f>I27/$O27*100</f>
        <v>6.0340421131582511</v>
      </c>
      <c r="K27" s="436">
        <f>SUM(K10:K13)</f>
        <v>187562</v>
      </c>
      <c r="L27" s="274">
        <f>K27/$O27*100</f>
        <v>12.275554328042301</v>
      </c>
      <c r="M27" s="436">
        <f>SUM(M10:M13)</f>
        <v>13514</v>
      </c>
      <c r="N27" s="274">
        <f>M27/$O27*100</f>
        <v>0.88446402357174503</v>
      </c>
      <c r="O27" s="273">
        <f t="shared" si="3"/>
        <v>1527931</v>
      </c>
      <c r="P27" s="275">
        <f t="shared" si="3"/>
        <v>100.00000000000001</v>
      </c>
    </row>
    <row r="28" spans="2:16" ht="15">
      <c r="B28" s="285" t="s">
        <v>129</v>
      </c>
      <c r="C28" s="164"/>
      <c r="D28" s="165"/>
      <c r="E28" s="164"/>
      <c r="F28" s="165"/>
      <c r="G28" s="164"/>
      <c r="H28" s="165"/>
      <c r="I28" s="164"/>
      <c r="J28" s="165"/>
      <c r="K28" s="164"/>
      <c r="L28" s="165"/>
      <c r="M28" s="164"/>
      <c r="N28" s="165"/>
      <c r="O28" s="164"/>
      <c r="P28" s="155"/>
    </row>
    <row r="29" spans="2:16" ht="15">
      <c r="B29" s="285" t="s">
        <v>130</v>
      </c>
      <c r="C29" s="164"/>
      <c r="D29" s="165"/>
      <c r="E29" s="164"/>
      <c r="F29" s="165"/>
      <c r="G29" s="164"/>
      <c r="H29" s="165"/>
      <c r="I29" s="164"/>
      <c r="J29" s="165"/>
      <c r="K29" s="164"/>
      <c r="L29" s="165"/>
      <c r="M29" s="164"/>
      <c r="N29" s="165"/>
      <c r="O29" s="164"/>
      <c r="P29" s="155"/>
    </row>
    <row r="30" spans="2:16" ht="15">
      <c r="B30" s="285" t="s">
        <v>131</v>
      </c>
      <c r="C30" s="164"/>
      <c r="D30" s="165"/>
      <c r="E30" s="164"/>
      <c r="F30" s="165"/>
      <c r="G30" s="164"/>
      <c r="H30" s="165"/>
      <c r="I30" s="164"/>
      <c r="J30" s="165"/>
      <c r="K30" s="164"/>
      <c r="L30" s="165"/>
      <c r="M30" s="164"/>
      <c r="N30" s="165"/>
      <c r="O30" s="164"/>
      <c r="P30" s="155"/>
    </row>
    <row r="31" spans="2:16" ht="15">
      <c r="B31" s="285" t="s">
        <v>132</v>
      </c>
      <c r="C31" s="164"/>
      <c r="D31" s="165"/>
      <c r="E31" s="164"/>
      <c r="F31" s="165"/>
      <c r="G31" s="164"/>
      <c r="H31" s="165"/>
      <c r="I31" s="164"/>
      <c r="J31" s="165"/>
      <c r="K31" s="164"/>
      <c r="L31" s="165"/>
      <c r="M31" s="164"/>
      <c r="N31" s="165"/>
      <c r="O31" s="164"/>
      <c r="P31" s="155"/>
    </row>
    <row r="32" spans="2:16" ht="15">
      <c r="B32" s="285" t="s">
        <v>137</v>
      </c>
      <c r="C32" s="164"/>
      <c r="D32" s="165"/>
      <c r="E32" s="164"/>
      <c r="F32" s="165"/>
      <c r="G32" s="164"/>
      <c r="H32" s="165"/>
      <c r="I32" s="164"/>
      <c r="J32" s="165"/>
      <c r="K32" s="164"/>
      <c r="L32" s="165"/>
      <c r="M32" s="164"/>
      <c r="N32" s="165"/>
      <c r="O32" s="164"/>
      <c r="P32" s="155"/>
    </row>
    <row r="33" spans="2:16" ht="15">
      <c r="B33" s="285" t="s">
        <v>134</v>
      </c>
      <c r="C33" s="164"/>
      <c r="D33" s="165"/>
      <c r="E33" s="164"/>
      <c r="F33" s="165"/>
      <c r="G33" s="164"/>
      <c r="H33" s="165"/>
      <c r="I33" s="164"/>
      <c r="J33" s="165"/>
      <c r="K33" s="164"/>
      <c r="L33" s="165"/>
      <c r="M33" s="164"/>
      <c r="N33" s="165"/>
      <c r="O33" s="164"/>
      <c r="P33" s="155"/>
    </row>
    <row r="34" spans="2:16" ht="15">
      <c r="B34" s="285" t="s">
        <v>135</v>
      </c>
      <c r="C34" s="164"/>
      <c r="D34" s="165"/>
      <c r="E34" s="164"/>
      <c r="F34" s="165"/>
      <c r="G34" s="164"/>
      <c r="H34" s="165"/>
      <c r="I34" s="164"/>
      <c r="J34" s="165"/>
      <c r="K34" s="164"/>
      <c r="L34" s="165"/>
      <c r="M34" s="164"/>
      <c r="N34" s="165"/>
      <c r="O34" s="164"/>
      <c r="P34" s="155"/>
    </row>
    <row r="35" spans="2:16" ht="15">
      <c r="B35" s="285" t="s">
        <v>136</v>
      </c>
      <c r="C35" s="164"/>
      <c r="D35" s="165"/>
      <c r="E35" s="164"/>
      <c r="F35" s="165"/>
      <c r="G35" s="164"/>
      <c r="H35" s="165"/>
      <c r="I35" s="164"/>
      <c r="J35" s="165"/>
      <c r="K35" s="164"/>
      <c r="L35" s="165"/>
      <c r="M35" s="164"/>
      <c r="N35" s="165"/>
      <c r="O35" s="164"/>
      <c r="P35" s="155"/>
    </row>
    <row r="36" spans="2:16">
      <c r="B36" s="163" t="s">
        <v>136</v>
      </c>
      <c r="C36" s="164"/>
      <c r="D36" s="165"/>
      <c r="E36" s="164"/>
      <c r="F36" s="165"/>
      <c r="G36" s="164"/>
      <c r="H36" s="165"/>
      <c r="I36" s="164"/>
      <c r="J36" s="165"/>
      <c r="K36" s="164"/>
      <c r="L36" s="165"/>
      <c r="M36" s="164"/>
      <c r="N36" s="165"/>
      <c r="O36" s="164"/>
      <c r="P36" s="155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workbookViewId="0">
      <selection activeCell="H5" sqref="H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138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382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6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workbookViewId="0">
      <selection activeCell="I4" sqref="I4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67" t="s">
        <v>274</v>
      </c>
    </row>
    <row r="3" spans="1:14" ht="21">
      <c r="I3" s="167" t="s">
        <v>275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67" t="s">
        <v>412</v>
      </c>
    </row>
    <row r="6" spans="1:14">
      <c r="B6" s="5"/>
      <c r="C6" s="5"/>
      <c r="D6" s="5"/>
      <c r="E6" s="5"/>
      <c r="F6" s="5"/>
    </row>
    <row r="7" spans="1:14" ht="15">
      <c r="A7" s="5"/>
      <c r="B7" s="451" t="s">
        <v>32</v>
      </c>
      <c r="C7" s="497" t="s">
        <v>408</v>
      </c>
      <c r="D7" s="497"/>
      <c r="E7" s="497" t="s">
        <v>409</v>
      </c>
      <c r="F7" s="497"/>
      <c r="G7" s="5"/>
    </row>
    <row r="8" spans="1:14" ht="15">
      <c r="B8" s="506"/>
      <c r="C8" s="315" t="s">
        <v>55</v>
      </c>
      <c r="D8" s="315" t="s">
        <v>33</v>
      </c>
      <c r="E8" s="315" t="s">
        <v>55</v>
      </c>
      <c r="F8" s="315" t="s">
        <v>33</v>
      </c>
      <c r="G8" s="5"/>
    </row>
    <row r="9" spans="1:14">
      <c r="B9" s="166" t="s">
        <v>19</v>
      </c>
      <c r="C9" s="161">
        <f>SUM('COMPARATIVO PAISES ABRIL'!C30)</f>
        <v>14819</v>
      </c>
      <c r="D9" s="162">
        <f t="shared" ref="D9:D35" si="0">C9/$C$36</f>
        <v>0.18071290074753363</v>
      </c>
      <c r="E9" s="161">
        <f>SUM('COMPARATIVO PAISES ABRIL'!E30)</f>
        <v>14574</v>
      </c>
      <c r="F9" s="162">
        <f t="shared" ref="F9:F35" si="1">E9/$E$36</f>
        <v>0.20649786757725605</v>
      </c>
      <c r="G9" s="5"/>
    </row>
    <row r="10" spans="1:14">
      <c r="B10" s="166" t="s">
        <v>20</v>
      </c>
      <c r="C10" s="161">
        <f>SUM('COMPARATIVO PAISES ABRIL'!C31)</f>
        <v>400</v>
      </c>
      <c r="D10" s="162">
        <f t="shared" si="0"/>
        <v>4.8778703218174948E-3</v>
      </c>
      <c r="E10" s="161">
        <f>SUM('COMPARATIVO PAISES ABRIL'!E31)</f>
        <v>317</v>
      </c>
      <c r="F10" s="162">
        <f t="shared" si="1"/>
        <v>4.4915482380945638E-3</v>
      </c>
    </row>
    <row r="11" spans="1:14">
      <c r="B11" s="166" t="s">
        <v>147</v>
      </c>
      <c r="C11" s="161">
        <f>SUM('COMPARATIVO PAISES ABRIL'!C32)</f>
        <v>1412</v>
      </c>
      <c r="D11" s="162">
        <f t="shared" si="0"/>
        <v>1.7218882236015757E-2</v>
      </c>
      <c r="E11" s="161">
        <f>SUM('COMPARATIVO PAISES ABRIL'!E32)</f>
        <v>941</v>
      </c>
      <c r="F11" s="162">
        <f t="shared" si="1"/>
        <v>1.3332955495416354E-2</v>
      </c>
    </row>
    <row r="12" spans="1:14">
      <c r="B12" s="166" t="s">
        <v>80</v>
      </c>
      <c r="C12" s="161">
        <f>SUM('COMPARATIVO PAISES ABRIL'!C33)</f>
        <v>15</v>
      </c>
      <c r="D12" s="162">
        <f t="shared" si="0"/>
        <v>1.8292013706815605E-4</v>
      </c>
      <c r="E12" s="161">
        <f>SUM('COMPARATIVO PAISES ABRIL'!E33)</f>
        <v>33</v>
      </c>
      <c r="F12" s="162">
        <f t="shared" si="1"/>
        <v>4.6757442226221007E-4</v>
      </c>
    </row>
    <row r="13" spans="1:14">
      <c r="B13" s="166" t="s">
        <v>21</v>
      </c>
      <c r="C13" s="161">
        <f>SUM('COMPARATIVO PAISES ABRIL'!C34)</f>
        <v>129</v>
      </c>
      <c r="D13" s="162">
        <f t="shared" si="0"/>
        <v>1.573113178786142E-3</v>
      </c>
      <c r="E13" s="161">
        <f>SUM('COMPARATIVO PAISES ABRIL'!E34)</f>
        <v>131</v>
      </c>
      <c r="F13" s="162">
        <f t="shared" si="1"/>
        <v>1.8561287671621067E-3</v>
      </c>
    </row>
    <row r="14" spans="1:14">
      <c r="B14" s="166" t="s">
        <v>22</v>
      </c>
      <c r="C14" s="161">
        <f>SUM('COMPARATIVO PAISES ABRIL'!C35)</f>
        <v>12447</v>
      </c>
      <c r="D14" s="162">
        <f t="shared" si="0"/>
        <v>0.1517871297391559</v>
      </c>
      <c r="E14" s="161">
        <f>SUM('COMPARATIVO PAISES ABRIL'!E35)</f>
        <v>9074</v>
      </c>
      <c r="F14" s="162">
        <f t="shared" si="1"/>
        <v>0.12856879720022105</v>
      </c>
    </row>
    <row r="15" spans="1:14">
      <c r="B15" s="166" t="s">
        <v>23</v>
      </c>
      <c r="C15" s="161">
        <f>SUM('COMPARATIVO PAISES ABRIL'!C36)</f>
        <v>56</v>
      </c>
      <c r="D15" s="162">
        <f t="shared" si="0"/>
        <v>6.8290184505444924E-4</v>
      </c>
      <c r="E15" s="161">
        <f>SUM('COMPARATIVO PAISES ABRIL'!E36)</f>
        <v>23</v>
      </c>
      <c r="F15" s="162">
        <f t="shared" si="1"/>
        <v>3.2588520339487368E-4</v>
      </c>
    </row>
    <row r="16" spans="1:14">
      <c r="B16" s="166" t="s">
        <v>24</v>
      </c>
      <c r="C16" s="161">
        <f>SUM('COMPARATIVO PAISES ABRIL'!C37)</f>
        <v>7890</v>
      </c>
      <c r="D16" s="162">
        <f t="shared" si="0"/>
        <v>9.6215992097850075E-2</v>
      </c>
      <c r="E16" s="161">
        <f>SUM('COMPARATIVO PAISES ABRIL'!E37)</f>
        <v>9047</v>
      </c>
      <c r="F16" s="162">
        <f t="shared" si="1"/>
        <v>0.12818623630927922</v>
      </c>
    </row>
    <row r="17" spans="2:6">
      <c r="B17" s="166" t="s">
        <v>25</v>
      </c>
      <c r="C17" s="161">
        <f>SUM('COMPARATIVO PAISES ABRIL'!C38)</f>
        <v>24587</v>
      </c>
      <c r="D17" s="162">
        <f t="shared" si="0"/>
        <v>0.29983049400631684</v>
      </c>
      <c r="E17" s="161">
        <f>SUM('COMPARATIVO PAISES ABRIL'!E38)</f>
        <v>24775</v>
      </c>
      <c r="F17" s="162">
        <f t="shared" si="1"/>
        <v>0.35103503974382588</v>
      </c>
    </row>
    <row r="18" spans="2:6">
      <c r="B18" s="166" t="s">
        <v>56</v>
      </c>
      <c r="C18" s="161">
        <f>SUM('COMPARATIVO PAISES ABRIL'!C39)</f>
        <v>37</v>
      </c>
      <c r="D18" s="162">
        <f t="shared" si="0"/>
        <v>4.5120300476811826E-4</v>
      </c>
      <c r="E18" s="161">
        <f>SUM('COMPARATIVO PAISES ABRIL'!E39)</f>
        <v>21</v>
      </c>
      <c r="F18" s="162">
        <f t="shared" si="1"/>
        <v>2.9754735962140639E-4</v>
      </c>
    </row>
    <row r="19" spans="2:6">
      <c r="B19" s="166" t="s">
        <v>26</v>
      </c>
      <c r="C19" s="161">
        <f>SUM('COMPARATIVO PAISES ABRIL'!C40)</f>
        <v>2492</v>
      </c>
      <c r="D19" s="162">
        <f t="shared" si="0"/>
        <v>3.038913210492299E-2</v>
      </c>
      <c r="E19" s="161">
        <f>SUM('COMPARATIVO PAISES ABRIL'!E40)</f>
        <v>2363</v>
      </c>
      <c r="F19" s="162">
        <f t="shared" si="1"/>
        <v>3.3481162418351584E-2</v>
      </c>
    </row>
    <row r="20" spans="2:6">
      <c r="B20" s="166" t="s">
        <v>90</v>
      </c>
      <c r="C20" s="161">
        <f>SUM('COMPARATIVO PAISES ABRIL'!C41)</f>
        <v>27</v>
      </c>
      <c r="D20" s="162">
        <f t="shared" si="0"/>
        <v>3.2925624672268085E-4</v>
      </c>
      <c r="E20" s="161">
        <f>SUM('COMPARATIVO PAISES ABRIL'!E41)</f>
        <v>73</v>
      </c>
      <c r="F20" s="162">
        <f t="shared" si="1"/>
        <v>1.0343312977315557E-3</v>
      </c>
    </row>
    <row r="21" spans="2:6">
      <c r="B21" s="166" t="s">
        <v>43</v>
      </c>
      <c r="C21" s="161">
        <f>SUM('COMPARATIVO PAISES ABRIL'!C42)</f>
        <v>299</v>
      </c>
      <c r="D21" s="162">
        <f t="shared" si="0"/>
        <v>3.646208065558577E-3</v>
      </c>
      <c r="E21" s="161">
        <f>SUM('COMPARATIVO PAISES ABRIL'!E42)</f>
        <v>239</v>
      </c>
      <c r="F21" s="162">
        <f t="shared" si="1"/>
        <v>3.3863723309293394E-3</v>
      </c>
    </row>
    <row r="22" spans="2:6">
      <c r="B22" s="166" t="s">
        <v>95</v>
      </c>
      <c r="C22" s="161">
        <f>SUM('COMPARATIVO PAISES ABRIL'!C43)</f>
        <v>19</v>
      </c>
      <c r="D22" s="162">
        <f t="shared" si="0"/>
        <v>2.3169884028633098E-4</v>
      </c>
      <c r="E22" s="161">
        <f>SUM('COMPARATIVO PAISES ABRIL'!E43)</f>
        <v>8</v>
      </c>
      <c r="F22" s="162">
        <f t="shared" si="1"/>
        <v>1.1335137509386911E-4</v>
      </c>
    </row>
    <row r="23" spans="2:6">
      <c r="B23" s="166" t="s">
        <v>27</v>
      </c>
      <c r="C23" s="161">
        <f>SUM('COMPARATIVO PAISES ABRIL'!C44)</f>
        <v>6730</v>
      </c>
      <c r="D23" s="162">
        <f t="shared" si="0"/>
        <v>8.2070168164579349E-2</v>
      </c>
      <c r="E23" s="161">
        <f>SUM('COMPARATIVO PAISES ABRIL'!E44)</f>
        <v>4706</v>
      </c>
      <c r="F23" s="162">
        <f t="shared" si="1"/>
        <v>6.66789463989685E-2</v>
      </c>
    </row>
    <row r="24" spans="2:6">
      <c r="B24" s="166" t="s">
        <v>57</v>
      </c>
      <c r="C24" s="161">
        <f>SUM('COMPARATIVO PAISES ABRIL'!C45)</f>
        <v>44</v>
      </c>
      <c r="D24" s="162">
        <f t="shared" si="0"/>
        <v>5.3656573539992436E-4</v>
      </c>
      <c r="E24" s="161">
        <f>SUM('COMPARATIVO PAISES ABRIL'!E45)</f>
        <v>45</v>
      </c>
      <c r="F24" s="162">
        <f t="shared" si="1"/>
        <v>6.3760148490301369E-4</v>
      </c>
    </row>
    <row r="25" spans="2:6">
      <c r="B25" s="166" t="s">
        <v>96</v>
      </c>
      <c r="C25" s="161">
        <f>SUM('COMPARATIVO PAISES ABRIL'!C46)</f>
        <v>27</v>
      </c>
      <c r="D25" s="162">
        <f t="shared" si="0"/>
        <v>3.2925624672268085E-4</v>
      </c>
      <c r="E25" s="161">
        <f>SUM('COMPARATIVO PAISES ABRIL'!E46)</f>
        <v>0</v>
      </c>
      <c r="F25" s="162">
        <f t="shared" si="1"/>
        <v>0</v>
      </c>
    </row>
    <row r="26" spans="2:6">
      <c r="B26" s="166" t="s">
        <v>28</v>
      </c>
      <c r="C26" s="161">
        <f>SUM('COMPARATIVO PAISES ABRIL'!C47)</f>
        <v>703</v>
      </c>
      <c r="D26" s="162">
        <f t="shared" si="0"/>
        <v>8.5728570905942471E-3</v>
      </c>
      <c r="E26" s="161">
        <f>SUM('COMPARATIVO PAISES ABRIL'!E47)</f>
        <v>438</v>
      </c>
      <c r="F26" s="162">
        <f t="shared" si="1"/>
        <v>6.2059877863893335E-3</v>
      </c>
    </row>
    <row r="27" spans="2:6">
      <c r="B27" s="166" t="s">
        <v>47</v>
      </c>
      <c r="C27" s="161">
        <f>SUM('COMPARATIVO PAISES ABRIL'!C48)</f>
        <v>313</v>
      </c>
      <c r="D27" s="162">
        <f t="shared" si="0"/>
        <v>3.8169335268221894E-3</v>
      </c>
      <c r="E27" s="161">
        <f>SUM('COMPARATIVO PAISES ABRIL'!E48)</f>
        <v>220</v>
      </c>
      <c r="F27" s="162">
        <f t="shared" si="1"/>
        <v>3.1171628150814005E-3</v>
      </c>
    </row>
    <row r="28" spans="2:6">
      <c r="B28" s="166" t="s">
        <v>29</v>
      </c>
      <c r="C28" s="161">
        <f>SUM('COMPARATIVO PAISES ABRIL'!C49)</f>
        <v>338</v>
      </c>
      <c r="D28" s="162">
        <f t="shared" si="0"/>
        <v>4.1218004219357824E-3</v>
      </c>
      <c r="E28" s="161">
        <f>SUM('COMPARATIVO PAISES ABRIL'!E49)</f>
        <v>190</v>
      </c>
      <c r="F28" s="162">
        <f t="shared" si="1"/>
        <v>2.6920951584793913E-3</v>
      </c>
    </row>
    <row r="29" spans="2:6">
      <c r="B29" s="166" t="s">
        <v>46</v>
      </c>
      <c r="C29" s="161">
        <f>SUM('COMPARATIVO PAISES ABRIL'!C50)</f>
        <v>121</v>
      </c>
      <c r="D29" s="162">
        <f t="shared" si="0"/>
        <v>1.4755557723497921E-3</v>
      </c>
      <c r="E29" s="161">
        <f>SUM('COMPARATIVO PAISES ABRIL'!E50)</f>
        <v>285</v>
      </c>
      <c r="F29" s="162">
        <f t="shared" si="1"/>
        <v>4.038142737719087E-3</v>
      </c>
    </row>
    <row r="30" spans="2:6">
      <c r="B30" s="166" t="s">
        <v>104</v>
      </c>
      <c r="C30" s="161">
        <f>SUM('COMPARATIVO PAISES ABRIL'!C51)</f>
        <v>15</v>
      </c>
      <c r="D30" s="162">
        <f t="shared" si="0"/>
        <v>1.8292013706815605E-4</v>
      </c>
      <c r="E30" s="161">
        <f>SUM('COMPARATIVO PAISES ABRIL'!E51)</f>
        <v>37</v>
      </c>
      <c r="F30" s="162">
        <f t="shared" si="1"/>
        <v>5.2425010980914461E-4</v>
      </c>
    </row>
    <row r="31" spans="2:6">
      <c r="B31" s="166" t="s">
        <v>107</v>
      </c>
      <c r="C31" s="161">
        <f>SUM('COMPARATIVO PAISES ABRIL'!C52)</f>
        <v>4842</v>
      </c>
      <c r="D31" s="162">
        <f t="shared" si="0"/>
        <v>5.904662024560077E-2</v>
      </c>
      <c r="E31" s="161">
        <f>SUM('COMPARATIVO PAISES ABRIL'!E52)</f>
        <v>438</v>
      </c>
      <c r="F31" s="162">
        <f t="shared" si="1"/>
        <v>6.2059877863893335E-3</v>
      </c>
    </row>
    <row r="32" spans="2:6">
      <c r="B32" s="166" t="s">
        <v>110</v>
      </c>
      <c r="C32" s="161">
        <f>SUM('COMPARATIVO PAISES ABRIL'!C53)</f>
        <v>41</v>
      </c>
      <c r="D32" s="162">
        <f t="shared" si="0"/>
        <v>4.9998170798629322E-4</v>
      </c>
      <c r="E32" s="161">
        <f>SUM('COMPARATIVO PAISES ABRIL'!E53)</f>
        <v>11</v>
      </c>
      <c r="F32" s="162">
        <f t="shared" si="1"/>
        <v>1.5585814075407003E-4</v>
      </c>
    </row>
    <row r="33" spans="2:7">
      <c r="B33" s="166" t="s">
        <v>30</v>
      </c>
      <c r="C33" s="161">
        <f>SUM('COMPARATIVO PAISES ABRIL'!C54)</f>
        <v>1293</v>
      </c>
      <c r="D33" s="162">
        <f t="shared" si="0"/>
        <v>1.576771581527505E-2</v>
      </c>
      <c r="E33" s="161">
        <f>SUM('COMPARATIVO PAISES ABRIL'!E54)</f>
        <v>651</v>
      </c>
      <c r="F33" s="162">
        <f t="shared" si="1"/>
        <v>9.2239681482635984E-3</v>
      </c>
    </row>
    <row r="34" spans="2:7">
      <c r="B34" s="166" t="s">
        <v>31</v>
      </c>
      <c r="C34" s="161">
        <f>SUM('COMPARATIVO PAISES ABRIL'!C55)</f>
        <v>1073</v>
      </c>
      <c r="D34" s="162">
        <f t="shared" si="0"/>
        <v>1.3084887138275429E-2</v>
      </c>
      <c r="E34" s="161">
        <f>SUM('COMPARATIVO PAISES ABRIL'!E55)</f>
        <v>873</v>
      </c>
      <c r="F34" s="162">
        <f t="shared" si="1"/>
        <v>1.2369468807118466E-2</v>
      </c>
    </row>
    <row r="35" spans="2:7">
      <c r="B35" s="166" t="s">
        <v>86</v>
      </c>
      <c r="C35" s="161">
        <f>SUM('COMPARATIVO PAISES ABRIL'!C56)</f>
        <v>1834</v>
      </c>
      <c r="D35" s="162">
        <f t="shared" si="0"/>
        <v>2.2365035425533211E-2</v>
      </c>
      <c r="E35" s="161">
        <f>SUM('COMPARATIVO PAISES ABRIL'!E56)</f>
        <v>1064</v>
      </c>
      <c r="F35" s="162">
        <f t="shared" si="1"/>
        <v>1.5075732887484591E-2</v>
      </c>
      <c r="G35" s="5"/>
    </row>
    <row r="36" spans="2:7">
      <c r="B36" s="377" t="s">
        <v>34</v>
      </c>
      <c r="C36" s="378">
        <f>SUM(C9:C35)</f>
        <v>82003</v>
      </c>
      <c r="D36" s="379">
        <f>SUM(D9:D35)</f>
        <v>0.99999999999999989</v>
      </c>
      <c r="E36" s="378">
        <f>SUM(E9:E35)</f>
        <v>70577</v>
      </c>
      <c r="F36" s="379">
        <f>SUM(F9:F35)</f>
        <v>0.99999999999999989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workbookViewId="0">
      <selection activeCell="M14" sqref="M14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49" t="s">
        <v>274</v>
      </c>
    </row>
    <row r="3" spans="1:14" ht="18.75">
      <c r="I3" s="249" t="s">
        <v>275</v>
      </c>
      <c r="J3" s="30"/>
      <c r="K3" s="30"/>
      <c r="L3" s="30"/>
      <c r="M3" s="30"/>
      <c r="N3" s="30"/>
    </row>
    <row r="4" spans="1:14" ht="21">
      <c r="F4" s="129"/>
      <c r="G4" s="129"/>
      <c r="H4" s="129"/>
      <c r="I4" s="167" t="s">
        <v>413</v>
      </c>
    </row>
    <row r="6" spans="1:14">
      <c r="B6" s="5"/>
      <c r="C6" s="5"/>
      <c r="D6" s="5"/>
      <c r="E6" s="5"/>
      <c r="F6" s="5"/>
    </row>
    <row r="7" spans="1:14">
      <c r="A7" s="5"/>
      <c r="B7" s="507" t="s">
        <v>32</v>
      </c>
      <c r="C7" s="507" t="s">
        <v>414</v>
      </c>
      <c r="D7" s="507"/>
      <c r="E7" s="507" t="s">
        <v>415</v>
      </c>
      <c r="F7" s="507"/>
      <c r="G7" s="5"/>
    </row>
    <row r="8" spans="1:14">
      <c r="B8" s="508"/>
      <c r="C8" s="380" t="s">
        <v>55</v>
      </c>
      <c r="D8" s="380" t="s">
        <v>33</v>
      </c>
      <c r="E8" s="380" t="s">
        <v>55</v>
      </c>
      <c r="F8" s="380" t="s">
        <v>33</v>
      </c>
      <c r="G8" s="5"/>
    </row>
    <row r="9" spans="1:14">
      <c r="B9" s="166" t="s">
        <v>19</v>
      </c>
      <c r="C9" s="161">
        <f>SUM('COMPARATIVO PAÍSES ENE-ABR'!C30)</f>
        <v>51658</v>
      </c>
      <c r="D9" s="162">
        <f t="shared" ref="D9:D35" si="0">C9/$C$36</f>
        <v>0.16804486574757813</v>
      </c>
      <c r="E9" s="161">
        <f>SUM('COMPARATIVO PAÍSES ENE-ABR'!E30)</f>
        <v>48983</v>
      </c>
      <c r="F9" s="162">
        <f t="shared" ref="F9:F35" si="1">E9/$E$36</f>
        <v>0.18015807921615071</v>
      </c>
      <c r="G9" s="5"/>
    </row>
    <row r="10" spans="1:14">
      <c r="B10" s="166" t="s">
        <v>20</v>
      </c>
      <c r="C10" s="161">
        <f>SUM('COMPARATIVO PAÍSES ENE-ABR'!C31)</f>
        <v>1522</v>
      </c>
      <c r="D10" s="162">
        <f t="shared" si="0"/>
        <v>4.9511070050682155E-3</v>
      </c>
      <c r="E10" s="161">
        <f>SUM('COMPARATIVO PAÍSES ENE-ABR'!E31)</f>
        <v>1340</v>
      </c>
      <c r="F10" s="162">
        <f t="shared" si="1"/>
        <v>4.9284818436935657E-3</v>
      </c>
    </row>
    <row r="11" spans="1:14">
      <c r="B11" s="166" t="s">
        <v>147</v>
      </c>
      <c r="C11" s="161">
        <f>SUM('COMPARATIVO PAÍSES ENE-ABR'!C32)</f>
        <v>5615</v>
      </c>
      <c r="D11" s="162">
        <f t="shared" si="0"/>
        <v>1.8265746276910664E-2</v>
      </c>
      <c r="E11" s="161">
        <f>SUM('COMPARATIVO PAÍSES ENE-ABR'!E32)</f>
        <v>4032</v>
      </c>
      <c r="F11" s="162">
        <f t="shared" si="1"/>
        <v>1.4829581189382431E-2</v>
      </c>
    </row>
    <row r="12" spans="1:14">
      <c r="B12" s="166" t="s">
        <v>80</v>
      </c>
      <c r="C12" s="161">
        <f>SUM('COMPARATIVO PAÍSES ENE-ABR'!C33)</f>
        <v>111</v>
      </c>
      <c r="D12" s="162">
        <f t="shared" si="0"/>
        <v>3.6108599051417343E-4</v>
      </c>
      <c r="E12" s="161">
        <f>SUM('COMPARATIVO PAÍSES ENE-ABR'!E33)</f>
        <v>95</v>
      </c>
      <c r="F12" s="162">
        <f t="shared" si="1"/>
        <v>3.4940729488872296E-4</v>
      </c>
    </row>
    <row r="13" spans="1:14">
      <c r="B13" s="166" t="s">
        <v>21</v>
      </c>
      <c r="C13" s="161">
        <f>SUM('COMPARATIVO PAÍSES ENE-ABR'!C34)</f>
        <v>799</v>
      </c>
      <c r="D13" s="162">
        <f t="shared" si="0"/>
        <v>2.599168526313735E-3</v>
      </c>
      <c r="E13" s="161">
        <f>SUM('COMPARATIVO PAÍSES ENE-ABR'!E34)</f>
        <v>797</v>
      </c>
      <c r="F13" s="162">
        <f t="shared" si="1"/>
        <v>2.9313433055401287E-3</v>
      </c>
    </row>
    <row r="14" spans="1:14">
      <c r="B14" s="166" t="s">
        <v>22</v>
      </c>
      <c r="C14" s="161">
        <f>SUM('COMPARATIVO PAÍSES ENE-ABR'!C35)</f>
        <v>33561</v>
      </c>
      <c r="D14" s="162">
        <f t="shared" si="0"/>
        <v>0.10917483718600157</v>
      </c>
      <c r="E14" s="161">
        <f>SUM('COMPARATIVO PAÍSES ENE-ABR'!E35)</f>
        <v>28474</v>
      </c>
      <c r="F14" s="162">
        <f t="shared" si="1"/>
        <v>0.10472656120696314</v>
      </c>
    </row>
    <row r="15" spans="1:14">
      <c r="B15" s="166" t="s">
        <v>23</v>
      </c>
      <c r="C15" s="161">
        <f>SUM('COMPARATIVO PAÍSES ENE-ABR'!C36)</f>
        <v>2147</v>
      </c>
      <c r="D15" s="162">
        <f t="shared" si="0"/>
        <v>6.9842488435489219E-3</v>
      </c>
      <c r="E15" s="161">
        <f>SUM('COMPARATIVO PAÍSES ENE-ABR'!E36)</f>
        <v>659</v>
      </c>
      <c r="F15" s="162">
        <f t="shared" si="1"/>
        <v>2.4237832350701939E-3</v>
      </c>
    </row>
    <row r="16" spans="1:14">
      <c r="B16" s="166" t="s">
        <v>24</v>
      </c>
      <c r="C16" s="161">
        <f>SUM('COMPARATIVO PAÍSES ENE-ABR'!C37)</f>
        <v>34732</v>
      </c>
      <c r="D16" s="162">
        <f t="shared" si="0"/>
        <v>0.11298413173457902</v>
      </c>
      <c r="E16" s="161">
        <f>SUM('COMPARATIVO PAÍSES ENE-ABR'!E37)</f>
        <v>35457</v>
      </c>
      <c r="F16" s="162">
        <f t="shared" si="1"/>
        <v>0.13040983636704684</v>
      </c>
    </row>
    <row r="17" spans="2:6">
      <c r="B17" s="166" t="s">
        <v>25</v>
      </c>
      <c r="C17" s="161">
        <f>SUM('COMPARATIVO PAÍSES ENE-ABR'!C38)</f>
        <v>73396</v>
      </c>
      <c r="D17" s="162">
        <f t="shared" si="0"/>
        <v>0.23875916540340786</v>
      </c>
      <c r="E17" s="161">
        <f>SUM('COMPARATIVO PAÍSES ENE-ABR'!E38)</f>
        <v>71461</v>
      </c>
      <c r="F17" s="162">
        <f t="shared" si="1"/>
        <v>0.26283152315834774</v>
      </c>
    </row>
    <row r="18" spans="2:6">
      <c r="B18" s="166" t="s">
        <v>56</v>
      </c>
      <c r="C18" s="161">
        <f>SUM('COMPARATIVO PAÍSES ENE-ABR'!C39)</f>
        <v>279</v>
      </c>
      <c r="D18" s="162">
        <f t="shared" si="0"/>
        <v>9.0759451669778727E-4</v>
      </c>
      <c r="E18" s="161">
        <f>SUM('COMPARATIVO PAÍSES ENE-ABR'!E39)</f>
        <v>120</v>
      </c>
      <c r="F18" s="162">
        <f t="shared" si="1"/>
        <v>4.4135658301733429E-4</v>
      </c>
    </row>
    <row r="19" spans="2:6">
      <c r="B19" s="166" t="s">
        <v>26</v>
      </c>
      <c r="C19" s="161">
        <f>SUM('COMPARATIVO PAÍSES ENE-ABR'!C40)</f>
        <v>8909</v>
      </c>
      <c r="D19" s="162">
        <f t="shared" si="0"/>
        <v>2.898121702243938E-2</v>
      </c>
      <c r="E19" s="161">
        <f>SUM('COMPARATIVO PAÍSES ENE-ABR'!E40)</f>
        <v>10386</v>
      </c>
      <c r="F19" s="162">
        <f t="shared" si="1"/>
        <v>3.8199412260150285E-2</v>
      </c>
    </row>
    <row r="20" spans="2:6">
      <c r="B20" s="166" t="s">
        <v>90</v>
      </c>
      <c r="C20" s="161">
        <f>SUM('COMPARATIVO PAÍSES ENE-ABR'!C41)</f>
        <v>327</v>
      </c>
      <c r="D20" s="162">
        <f t="shared" si="0"/>
        <v>1.0637398098931054E-3</v>
      </c>
      <c r="E20" s="161">
        <f>SUM('COMPARATIVO PAÍSES ENE-ABR'!E41)</f>
        <v>335</v>
      </c>
      <c r="F20" s="162">
        <f t="shared" si="1"/>
        <v>1.2321204609233914E-3</v>
      </c>
    </row>
    <row r="21" spans="2:6">
      <c r="B21" s="166" t="s">
        <v>43</v>
      </c>
      <c r="C21" s="161">
        <f>SUM('COMPARATIVO PAÍSES ENE-ABR'!C42)</f>
        <v>1086</v>
      </c>
      <c r="D21" s="162">
        <f t="shared" si="0"/>
        <v>3.5327872585440754E-3</v>
      </c>
      <c r="E21" s="161">
        <f>SUM('COMPARATIVO PAÍSES ENE-ABR'!E42)</f>
        <v>590</v>
      </c>
      <c r="F21" s="162">
        <f t="shared" si="1"/>
        <v>2.1700031998352267E-3</v>
      </c>
    </row>
    <row r="22" spans="2:6">
      <c r="B22" s="166" t="s">
        <v>95</v>
      </c>
      <c r="C22" s="161">
        <f>SUM('COMPARATIVO PAÍSES ENE-ABR'!C43)</f>
        <v>193</v>
      </c>
      <c r="D22" s="162">
        <f t="shared" si="0"/>
        <v>6.2783419972284207E-4</v>
      </c>
      <c r="E22" s="161">
        <f>SUM('COMPARATIVO PAÍSES ENE-ABR'!E43)</f>
        <v>56</v>
      </c>
      <c r="F22" s="162">
        <f t="shared" si="1"/>
        <v>2.0596640540808934E-4</v>
      </c>
    </row>
    <row r="23" spans="2:6">
      <c r="B23" s="166" t="s">
        <v>27</v>
      </c>
      <c r="C23" s="161">
        <f>SUM('COMPARATIVO PAÍSES ENE-ABR'!C44)</f>
        <v>26967</v>
      </c>
      <c r="D23" s="162">
        <f t="shared" si="0"/>
        <v>8.7724377533294734E-2</v>
      </c>
      <c r="E23" s="161">
        <f>SUM('COMPARATIVO PAÍSES ENE-ABR'!E44)</f>
        <v>23521</v>
      </c>
      <c r="F23" s="162">
        <f t="shared" si="1"/>
        <v>8.6509568242922663E-2</v>
      </c>
    </row>
    <row r="24" spans="2:6">
      <c r="B24" s="166" t="s">
        <v>57</v>
      </c>
      <c r="C24" s="161">
        <f>SUM('COMPARATIVO PAÍSES ENE-ABR'!C45)</f>
        <v>131</v>
      </c>
      <c r="D24" s="162">
        <f t="shared" si="0"/>
        <v>4.2614652934555602E-4</v>
      </c>
      <c r="E24" s="161">
        <f>SUM('COMPARATIVO PAÍSES ENE-ABR'!E45)</f>
        <v>90</v>
      </c>
      <c r="F24" s="162">
        <f t="shared" si="1"/>
        <v>3.3101743726300073E-4</v>
      </c>
    </row>
    <row r="25" spans="2:6">
      <c r="B25" s="166" t="s">
        <v>96</v>
      </c>
      <c r="C25" s="161">
        <f>SUM('COMPARATIVO PAÍSES ENE-ABR'!C46)</f>
        <v>39</v>
      </c>
      <c r="D25" s="162">
        <f t="shared" si="0"/>
        <v>1.2686805072119607E-4</v>
      </c>
      <c r="E25" s="161">
        <f>SUM('COMPARATIVO PAÍSES ENE-ABR'!E46)</f>
        <v>20</v>
      </c>
      <c r="F25" s="162">
        <f t="shared" si="1"/>
        <v>7.3559430502889052E-5</v>
      </c>
    </row>
    <row r="26" spans="2:6">
      <c r="B26" s="166" t="s">
        <v>28</v>
      </c>
      <c r="C26" s="161">
        <f>SUM('COMPARATIVO PAÍSES ENE-ABR'!C47)</f>
        <v>2869</v>
      </c>
      <c r="D26" s="162">
        <f t="shared" si="0"/>
        <v>9.332934295361835E-3</v>
      </c>
      <c r="E26" s="161">
        <f>SUM('COMPARATIVO PAÍSES ENE-ABR'!E47)</f>
        <v>2293</v>
      </c>
      <c r="F26" s="162">
        <f t="shared" si="1"/>
        <v>8.4335887071562299E-3</v>
      </c>
    </row>
    <row r="27" spans="2:6">
      <c r="B27" s="166" t="s">
        <v>47</v>
      </c>
      <c r="C27" s="161">
        <f>SUM('COMPARATIVO PAÍSES ENE-ABR'!C48)</f>
        <v>2033</v>
      </c>
      <c r="D27" s="162">
        <f t="shared" si="0"/>
        <v>6.613403772210041E-3</v>
      </c>
      <c r="E27" s="161">
        <f>SUM('COMPARATIVO PAÍSES ENE-ABR'!E48)</f>
        <v>4513</v>
      </c>
      <c r="F27" s="162">
        <f t="shared" si="1"/>
        <v>1.6598685492976915E-2</v>
      </c>
    </row>
    <row r="28" spans="2:6">
      <c r="B28" s="166" t="s">
        <v>29</v>
      </c>
      <c r="C28" s="161">
        <f>SUM('COMPARATIVO PAÍSES ENE-ABR'!C49)</f>
        <v>629</v>
      </c>
      <c r="D28" s="162">
        <f t="shared" si="0"/>
        <v>2.0461539462469829E-3</v>
      </c>
      <c r="E28" s="161">
        <f>SUM('COMPARATIVO PAÍSES ENE-ABR'!E49)</f>
        <v>614</v>
      </c>
      <c r="F28" s="162">
        <f t="shared" si="1"/>
        <v>2.2582745164386937E-3</v>
      </c>
    </row>
    <row r="29" spans="2:6">
      <c r="B29" s="166" t="s">
        <v>46</v>
      </c>
      <c r="C29" s="161">
        <f>SUM('COMPARATIVO PAÍSES ENE-ABR'!C50)</f>
        <v>520</v>
      </c>
      <c r="D29" s="162">
        <f t="shared" si="0"/>
        <v>1.6915740096159477E-3</v>
      </c>
      <c r="E29" s="161">
        <f>SUM('COMPARATIVO PAÍSES ENE-ABR'!E50)</f>
        <v>662</v>
      </c>
      <c r="F29" s="162">
        <f t="shared" si="1"/>
        <v>2.4348171496456276E-3</v>
      </c>
    </row>
    <row r="30" spans="2:6">
      <c r="B30" s="166" t="s">
        <v>104</v>
      </c>
      <c r="C30" s="161">
        <f>SUM('COMPARATIVO PAÍSES ENE-ABR'!C51)</f>
        <v>197</v>
      </c>
      <c r="D30" s="162">
        <f t="shared" si="0"/>
        <v>6.4084630748911862E-4</v>
      </c>
      <c r="E30" s="161">
        <f>SUM('COMPARATIVO PAÍSES ENE-ABR'!E51)</f>
        <v>159</v>
      </c>
      <c r="F30" s="162">
        <f t="shared" si="1"/>
        <v>5.8479747249796791E-4</v>
      </c>
    </row>
    <row r="31" spans="2:6">
      <c r="B31" s="166" t="s">
        <v>107</v>
      </c>
      <c r="C31" s="161">
        <f>SUM('COMPARATIVO PAÍSES ENE-ABR'!C52)</f>
        <v>24108</v>
      </c>
      <c r="D31" s="162">
        <f t="shared" si="0"/>
        <v>7.8423973507348588E-2</v>
      </c>
      <c r="E31" s="161">
        <f>SUM('COMPARATIVO PAÍSES ENE-ABR'!E52)</f>
        <v>6369</v>
      </c>
      <c r="F31" s="162">
        <f t="shared" si="1"/>
        <v>2.3425000643645017E-2</v>
      </c>
    </row>
    <row r="32" spans="2:6">
      <c r="B32" s="166" t="s">
        <v>110</v>
      </c>
      <c r="C32" s="161">
        <f>SUM('COMPARATIVO PAÍSES ENE-ABR'!C53)</f>
        <v>78</v>
      </c>
      <c r="D32" s="162">
        <f t="shared" si="0"/>
        <v>2.5373610144239215E-4</v>
      </c>
      <c r="E32" s="161">
        <f>SUM('COMPARATIVO PAÍSES ENE-ABR'!E53)</f>
        <v>76</v>
      </c>
      <c r="F32" s="162">
        <f t="shared" si="1"/>
        <v>2.7952583591097838E-4</v>
      </c>
    </row>
    <row r="33" spans="2:7">
      <c r="B33" s="166" t="s">
        <v>30</v>
      </c>
      <c r="C33" s="161">
        <f>SUM('COMPARATIVO PAÍSES ENE-ABR'!C54)</f>
        <v>22542</v>
      </c>
      <c r="D33" s="162">
        <f t="shared" si="0"/>
        <v>7.3329733316851331E-2</v>
      </c>
      <c r="E33" s="161">
        <f>SUM('COMPARATIVO PAÍSES ENE-ABR'!E54)</f>
        <v>19508</v>
      </c>
      <c r="F33" s="162">
        <f t="shared" si="1"/>
        <v>7.1749868512517981E-2</v>
      </c>
    </row>
    <row r="34" spans="2:7">
      <c r="B34" s="166" t="s">
        <v>31</v>
      </c>
      <c r="C34" s="161">
        <f>SUM('COMPARATIVO PAÍSES ENE-ABR'!C55)</f>
        <v>5001</v>
      </c>
      <c r="D34" s="162">
        <f>C34/$C$36</f>
        <v>1.6268387734787219E-2</v>
      </c>
      <c r="E34" s="161">
        <f>SUM('COMPARATIVO PAÍSES ENE-ABR'!E55)</f>
        <v>4978</v>
      </c>
      <c r="F34" s="162">
        <f t="shared" si="1"/>
        <v>1.8308942252169082E-2</v>
      </c>
    </row>
    <row r="35" spans="2:7">
      <c r="B35" s="166" t="s">
        <v>86</v>
      </c>
      <c r="C35" s="161">
        <f>SUM('COMPARATIVO PAÍSES ENE-ABR'!C56)</f>
        <v>7957</v>
      </c>
      <c r="D35" s="162">
        <f t="shared" si="0"/>
        <v>2.5884335374065568E-2</v>
      </c>
      <c r="E35" s="161">
        <f>SUM('COMPARATIVO PAÍSES ENE-ABR'!E56)</f>
        <v>6301</v>
      </c>
      <c r="F35" s="162">
        <f t="shared" si="1"/>
        <v>2.3174898579935193E-2</v>
      </c>
      <c r="G35" s="5"/>
    </row>
    <row r="36" spans="2:7">
      <c r="B36" s="377" t="s">
        <v>34</v>
      </c>
      <c r="C36" s="378">
        <f>SUM(C9:C35)</f>
        <v>307406</v>
      </c>
      <c r="D36" s="379">
        <f>SUM(D9:D35)</f>
        <v>1.0000000000000002</v>
      </c>
      <c r="E36" s="378">
        <f>SUM(E9:E35)</f>
        <v>271889</v>
      </c>
      <c r="F36" s="379">
        <f>SUM(F9:F35)</f>
        <v>1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Q38"/>
  <sheetViews>
    <sheetView workbookViewId="0">
      <selection activeCell="Q28" sqref="Q28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17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17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67" t="s">
        <v>270</v>
      </c>
      <c r="M3" s="22"/>
    </row>
    <row r="4" spans="1:17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67" t="s">
        <v>38</v>
      </c>
      <c r="M4" s="10"/>
    </row>
    <row r="5" spans="1:17" ht="18.75">
      <c r="L5" s="256" t="s">
        <v>389</v>
      </c>
    </row>
    <row r="6" spans="1:17">
      <c r="D6" s="5"/>
    </row>
    <row r="7" spans="1:17" ht="6" customHeight="1">
      <c r="C7" s="53"/>
      <c r="D7" s="5"/>
      <c r="I7" s="53"/>
      <c r="K7" s="53"/>
      <c r="M7" s="53"/>
    </row>
    <row r="8" spans="1:17" ht="15" customHeight="1">
      <c r="B8" s="494" t="s">
        <v>32</v>
      </c>
      <c r="C8" s="512" t="s">
        <v>383</v>
      </c>
      <c r="D8" s="512"/>
      <c r="E8" s="510" t="s">
        <v>384</v>
      </c>
      <c r="F8" s="511"/>
      <c r="G8" s="510" t="s">
        <v>385</v>
      </c>
      <c r="H8" s="511"/>
      <c r="I8" s="510" t="s">
        <v>386</v>
      </c>
      <c r="J8" s="511"/>
      <c r="K8" s="510" t="s">
        <v>387</v>
      </c>
      <c r="L8" s="511"/>
      <c r="M8" s="510" t="s">
        <v>388</v>
      </c>
      <c r="N8" s="511"/>
      <c r="O8" s="457" t="s">
        <v>226</v>
      </c>
      <c r="P8" s="457"/>
      <c r="Q8" s="473" t="s">
        <v>390</v>
      </c>
    </row>
    <row r="9" spans="1:17" ht="15">
      <c r="B9" s="496"/>
      <c r="C9" s="321" t="s">
        <v>55</v>
      </c>
      <c r="D9" s="321" t="s">
        <v>33</v>
      </c>
      <c r="E9" s="321" t="s">
        <v>55</v>
      </c>
      <c r="F9" s="321" t="s">
        <v>33</v>
      </c>
      <c r="G9" s="321" t="s">
        <v>55</v>
      </c>
      <c r="H9" s="321" t="s">
        <v>33</v>
      </c>
      <c r="I9" s="321" t="s">
        <v>55</v>
      </c>
      <c r="J9" s="321" t="s">
        <v>33</v>
      </c>
      <c r="K9" s="321" t="s">
        <v>55</v>
      </c>
      <c r="L9" s="321" t="s">
        <v>33</v>
      </c>
      <c r="M9" s="321" t="s">
        <v>55</v>
      </c>
      <c r="N9" s="321" t="s">
        <v>33</v>
      </c>
      <c r="O9" s="321" t="s">
        <v>55</v>
      </c>
      <c r="P9" s="321" t="s">
        <v>33</v>
      </c>
      <c r="Q9" s="509"/>
    </row>
    <row r="10" spans="1:17" ht="15">
      <c r="B10" s="381" t="s">
        <v>19</v>
      </c>
      <c r="C10" s="238">
        <v>11700</v>
      </c>
      <c r="D10" s="239">
        <f>C10/$C$37</f>
        <v>0.16523790020760659</v>
      </c>
      <c r="E10" s="238">
        <v>10051</v>
      </c>
      <c r="F10" s="239">
        <f>E10/$E$37</f>
        <v>0.15560991469399763</v>
      </c>
      <c r="G10" s="238">
        <v>12658</v>
      </c>
      <c r="H10" s="239">
        <f>G10/$G$37</f>
        <v>0.19203811026489062</v>
      </c>
      <c r="I10" s="238">
        <v>14574</v>
      </c>
      <c r="J10" s="239">
        <f>I10/$I$37</f>
        <v>0.20649906440693797</v>
      </c>
      <c r="K10" s="238"/>
      <c r="L10" s="239"/>
      <c r="M10" s="238"/>
      <c r="N10" s="239"/>
      <c r="O10" s="170">
        <f>SUM(C10,E10,G10,I10,K10,M10,)</f>
        <v>48983</v>
      </c>
      <c r="P10" s="239">
        <f>O10/$O$37</f>
        <v>0.18015835026041158</v>
      </c>
      <c r="Q10" s="441">
        <v>2</v>
      </c>
    </row>
    <row r="11" spans="1:17" ht="15">
      <c r="B11" s="381" t="s">
        <v>20</v>
      </c>
      <c r="C11" s="238">
        <v>413</v>
      </c>
      <c r="D11" s="239">
        <f t="shared" ref="D11:D36" si="0">C11/$C$37</f>
        <v>5.8327566483539761E-3</v>
      </c>
      <c r="E11" s="238">
        <v>280</v>
      </c>
      <c r="F11" s="239">
        <f t="shared" ref="F11:F36" si="1">E11/$E$37</f>
        <v>4.3349692681642956E-3</v>
      </c>
      <c r="G11" s="238">
        <v>330</v>
      </c>
      <c r="H11" s="239">
        <f t="shared" ref="H11:H36" si="2">G11/$G$37</f>
        <v>5.0065236520314346E-3</v>
      </c>
      <c r="I11" s="238">
        <v>317</v>
      </c>
      <c r="J11" s="239">
        <f t="shared" ref="J11:J36" si="3">I11/$I$37</f>
        <v>4.4915742704130183E-3</v>
      </c>
      <c r="K11" s="238"/>
      <c r="L11" s="239"/>
      <c r="M11" s="238"/>
      <c r="N11" s="239"/>
      <c r="O11" s="170">
        <f t="shared" ref="O11:O36" si="4">SUM(C11,E11,G11,I11,K11,M11,)</f>
        <v>1340</v>
      </c>
      <c r="P11" s="239">
        <f t="shared" ref="P11:P36" si="5">O11/$O$37</f>
        <v>4.9284892584968562E-3</v>
      </c>
      <c r="Q11" s="441"/>
    </row>
    <row r="12" spans="1:17" ht="15">
      <c r="B12" s="381" t="s">
        <v>147</v>
      </c>
      <c r="C12" s="238">
        <v>916</v>
      </c>
      <c r="D12" s="239">
        <f t="shared" si="0"/>
        <v>1.2936574067535695E-2</v>
      </c>
      <c r="E12" s="238">
        <v>1276</v>
      </c>
      <c r="F12" s="239">
        <f t="shared" si="1"/>
        <v>1.9755074236348716E-2</v>
      </c>
      <c r="G12" s="238">
        <v>899</v>
      </c>
      <c r="H12" s="239">
        <f t="shared" si="2"/>
        <v>1.3638984130837152E-2</v>
      </c>
      <c r="I12" s="238">
        <v>941</v>
      </c>
      <c r="J12" s="239">
        <f t="shared" si="3"/>
        <v>1.3333032771162935E-2</v>
      </c>
      <c r="K12" s="238"/>
      <c r="L12" s="239"/>
      <c r="M12" s="238"/>
      <c r="N12" s="239"/>
      <c r="O12" s="170">
        <f t="shared" si="4"/>
        <v>4032</v>
      </c>
      <c r="P12" s="239">
        <f t="shared" si="5"/>
        <v>1.4829603500193526E-2</v>
      </c>
      <c r="Q12" s="441">
        <v>11</v>
      </c>
    </row>
    <row r="13" spans="1:17" ht="15">
      <c r="B13" s="381" t="s">
        <v>80</v>
      </c>
      <c r="C13" s="238">
        <v>31</v>
      </c>
      <c r="D13" s="239">
        <f t="shared" si="0"/>
        <v>4.3780982106288928E-4</v>
      </c>
      <c r="E13" s="238">
        <v>15</v>
      </c>
      <c r="F13" s="239">
        <f t="shared" si="1"/>
        <v>2.3223049650880154E-4</v>
      </c>
      <c r="G13" s="238">
        <v>16</v>
      </c>
      <c r="H13" s="239">
        <f t="shared" si="2"/>
        <v>2.4274054070455442E-4</v>
      </c>
      <c r="I13" s="238">
        <v>33</v>
      </c>
      <c r="J13" s="239">
        <f t="shared" si="3"/>
        <v>4.6757713225119751E-4</v>
      </c>
      <c r="K13" s="238"/>
      <c r="L13" s="239"/>
      <c r="M13" s="238"/>
      <c r="N13" s="239"/>
      <c r="O13" s="170">
        <f t="shared" si="4"/>
        <v>95</v>
      </c>
      <c r="P13" s="239">
        <f t="shared" si="5"/>
        <v>3.4940782056507562E-4</v>
      </c>
      <c r="Q13" s="441"/>
    </row>
    <row r="14" spans="1:17" ht="15">
      <c r="B14" s="381" t="s">
        <v>21</v>
      </c>
      <c r="C14" s="238">
        <v>242</v>
      </c>
      <c r="D14" s="239">
        <f t="shared" si="0"/>
        <v>3.4177411837812647E-3</v>
      </c>
      <c r="E14" s="238">
        <v>306</v>
      </c>
      <c r="F14" s="239">
        <f t="shared" si="1"/>
        <v>4.7375021287795515E-3</v>
      </c>
      <c r="G14" s="238">
        <v>118</v>
      </c>
      <c r="H14" s="239">
        <f t="shared" si="2"/>
        <v>1.7902114876960889E-3</v>
      </c>
      <c r="I14" s="238">
        <v>131</v>
      </c>
      <c r="J14" s="239">
        <f t="shared" si="3"/>
        <v>1.856139524997178E-3</v>
      </c>
      <c r="K14" s="238"/>
      <c r="L14" s="239"/>
      <c r="M14" s="238"/>
      <c r="N14" s="239"/>
      <c r="O14" s="170">
        <f t="shared" si="4"/>
        <v>797</v>
      </c>
      <c r="P14" s="239">
        <f t="shared" si="5"/>
        <v>2.9313477156880556E-3</v>
      </c>
      <c r="Q14" s="441"/>
    </row>
    <row r="15" spans="1:17" ht="15">
      <c r="B15" s="381" t="s">
        <v>22</v>
      </c>
      <c r="C15" s="238">
        <v>6263</v>
      </c>
      <c r="D15" s="239">
        <f t="shared" si="0"/>
        <v>8.8451706752157272E-2</v>
      </c>
      <c r="E15" s="238">
        <v>5819</v>
      </c>
      <c r="F15" s="239">
        <f t="shared" si="1"/>
        <v>9.0089950612314409E-2</v>
      </c>
      <c r="G15" s="238">
        <v>7318</v>
      </c>
      <c r="H15" s="239">
        <f t="shared" si="2"/>
        <v>0.11102345480474558</v>
      </c>
      <c r="I15" s="238">
        <v>9074</v>
      </c>
      <c r="J15" s="239">
        <f t="shared" si="3"/>
        <v>0.1285695423650717</v>
      </c>
      <c r="K15" s="238"/>
      <c r="L15" s="239"/>
      <c r="M15" s="238"/>
      <c r="N15" s="239"/>
      <c r="O15" s="170">
        <f t="shared" si="4"/>
        <v>28474</v>
      </c>
      <c r="P15" s="239">
        <f t="shared" si="5"/>
        <v>0.10472671876599962</v>
      </c>
      <c r="Q15" s="441">
        <v>4</v>
      </c>
    </row>
    <row r="16" spans="1:17" ht="15">
      <c r="B16" s="381" t="s">
        <v>23</v>
      </c>
      <c r="C16" s="238">
        <v>221</v>
      </c>
      <c r="D16" s="239">
        <f t="shared" si="0"/>
        <v>3.1211603372547914E-3</v>
      </c>
      <c r="E16" s="238">
        <v>247</v>
      </c>
      <c r="F16" s="239">
        <f t="shared" si="1"/>
        <v>3.824062175844932E-3</v>
      </c>
      <c r="G16" s="238">
        <v>168</v>
      </c>
      <c r="H16" s="239">
        <f t="shared" si="2"/>
        <v>2.5487756773978215E-3</v>
      </c>
      <c r="I16" s="238">
        <v>23</v>
      </c>
      <c r="J16" s="239">
        <f t="shared" si="3"/>
        <v>3.2588709217507705E-4</v>
      </c>
      <c r="K16" s="238"/>
      <c r="L16" s="239"/>
      <c r="M16" s="238"/>
      <c r="N16" s="239"/>
      <c r="O16" s="170">
        <f t="shared" si="4"/>
        <v>659</v>
      </c>
      <c r="P16" s="239">
        <f t="shared" si="5"/>
        <v>2.4237868816040509E-3</v>
      </c>
      <c r="Q16" s="441"/>
    </row>
    <row r="17" spans="2:17" ht="15">
      <c r="B17" s="381" t="s">
        <v>24</v>
      </c>
      <c r="C17" s="238">
        <v>8504</v>
      </c>
      <c r="D17" s="239">
        <f t="shared" si="0"/>
        <v>0.12010111994576807</v>
      </c>
      <c r="E17" s="238">
        <v>9466</v>
      </c>
      <c r="F17" s="239">
        <f t="shared" si="1"/>
        <v>0.14655292533015435</v>
      </c>
      <c r="G17" s="238">
        <v>8440</v>
      </c>
      <c r="H17" s="239">
        <f t="shared" si="2"/>
        <v>0.12804563522165247</v>
      </c>
      <c r="I17" s="238">
        <v>9047</v>
      </c>
      <c r="J17" s="239">
        <f t="shared" si="3"/>
        <v>0.12818697925686617</v>
      </c>
      <c r="K17" s="238"/>
      <c r="L17" s="239"/>
      <c r="M17" s="238"/>
      <c r="N17" s="239"/>
      <c r="O17" s="170">
        <f t="shared" si="4"/>
        <v>35457</v>
      </c>
      <c r="P17" s="239">
        <f t="shared" si="5"/>
        <v>0.13041003256606196</v>
      </c>
      <c r="Q17" s="441">
        <v>3</v>
      </c>
    </row>
    <row r="18" spans="2:17" ht="15">
      <c r="B18" s="381" t="s">
        <v>25</v>
      </c>
      <c r="C18" s="238">
        <v>15502</v>
      </c>
      <c r="D18" s="239">
        <f t="shared" si="0"/>
        <v>0.21893315632635191</v>
      </c>
      <c r="E18" s="238">
        <v>14514</v>
      </c>
      <c r="F18" s="239">
        <f t="shared" si="1"/>
        <v>0.22470622842191637</v>
      </c>
      <c r="G18" s="238">
        <v>16670</v>
      </c>
      <c r="H18" s="239">
        <f t="shared" si="2"/>
        <v>0.25290530084655766</v>
      </c>
      <c r="I18" s="238">
        <v>24775</v>
      </c>
      <c r="J18" s="239">
        <f t="shared" si="3"/>
        <v>0.35103707428858844</v>
      </c>
      <c r="K18" s="238"/>
      <c r="L18" s="239"/>
      <c r="M18" s="238"/>
      <c r="N18" s="239"/>
      <c r="O18" s="170">
        <f t="shared" si="4"/>
        <v>71461</v>
      </c>
      <c r="P18" s="239">
        <f t="shared" si="5"/>
        <v>0.26283191858316707</v>
      </c>
      <c r="Q18" s="441">
        <v>1</v>
      </c>
    </row>
    <row r="19" spans="2:17" ht="15">
      <c r="B19" s="381" t="s">
        <v>56</v>
      </c>
      <c r="C19" s="238">
        <v>17</v>
      </c>
      <c r="D19" s="239">
        <f t="shared" si="0"/>
        <v>2.4008925671190702E-4</v>
      </c>
      <c r="E19" s="238">
        <v>53</v>
      </c>
      <c r="F19" s="239">
        <f t="shared" si="1"/>
        <v>8.2054775433109881E-4</v>
      </c>
      <c r="G19" s="238">
        <v>29</v>
      </c>
      <c r="H19" s="239">
        <f t="shared" si="2"/>
        <v>4.3996723002700486E-4</v>
      </c>
      <c r="I19" s="238">
        <v>21</v>
      </c>
      <c r="J19" s="239">
        <f t="shared" si="3"/>
        <v>2.9754908415985295E-4</v>
      </c>
      <c r="K19" s="238"/>
      <c r="L19" s="239"/>
      <c r="M19" s="238"/>
      <c r="N19" s="239"/>
      <c r="O19" s="170">
        <f t="shared" si="4"/>
        <v>120</v>
      </c>
      <c r="P19" s="239">
        <f t="shared" si="5"/>
        <v>4.4135724702956924E-4</v>
      </c>
      <c r="Q19" s="441"/>
    </row>
    <row r="20" spans="2:17" ht="15">
      <c r="B20" s="381" t="s">
        <v>26</v>
      </c>
      <c r="C20" s="238">
        <v>3140</v>
      </c>
      <c r="D20" s="239">
        <f t="shared" si="0"/>
        <v>4.4345898004434593E-2</v>
      </c>
      <c r="E20" s="238">
        <v>2513</v>
      </c>
      <c r="F20" s="239">
        <f t="shared" si="1"/>
        <v>3.8906349181774554E-2</v>
      </c>
      <c r="G20" s="238">
        <v>2370</v>
      </c>
      <c r="H20" s="239">
        <f t="shared" si="2"/>
        <v>3.5955942591862126E-2</v>
      </c>
      <c r="I20" s="238">
        <v>2363</v>
      </c>
      <c r="J20" s="239">
        <f t="shared" si="3"/>
        <v>3.3481356469987261E-2</v>
      </c>
      <c r="K20" s="238"/>
      <c r="L20" s="239"/>
      <c r="M20" s="238"/>
      <c r="N20" s="239"/>
      <c r="O20" s="170">
        <f t="shared" si="4"/>
        <v>10386</v>
      </c>
      <c r="P20" s="239">
        <f t="shared" si="5"/>
        <v>3.8199469730409219E-2</v>
      </c>
      <c r="Q20" s="441">
        <v>7</v>
      </c>
    </row>
    <row r="21" spans="2:17" ht="15">
      <c r="B21" s="381" t="s">
        <v>90</v>
      </c>
      <c r="C21" s="238">
        <v>145</v>
      </c>
      <c r="D21" s="239">
        <f t="shared" si="0"/>
        <v>2.0478201307780304E-3</v>
      </c>
      <c r="E21" s="238">
        <v>81</v>
      </c>
      <c r="F21" s="239">
        <f t="shared" si="1"/>
        <v>1.2540446811475283E-3</v>
      </c>
      <c r="G21" s="238">
        <v>36</v>
      </c>
      <c r="H21" s="239">
        <f t="shared" si="2"/>
        <v>5.4616621658524741E-4</v>
      </c>
      <c r="I21" s="238">
        <v>73</v>
      </c>
      <c r="J21" s="239">
        <f t="shared" si="3"/>
        <v>1.0343372925556793E-3</v>
      </c>
      <c r="K21" s="238"/>
      <c r="L21" s="239"/>
      <c r="M21" s="238"/>
      <c r="N21" s="239"/>
      <c r="O21" s="170">
        <f t="shared" si="4"/>
        <v>335</v>
      </c>
      <c r="P21" s="239">
        <f t="shared" si="5"/>
        <v>1.232122314624214E-3</v>
      </c>
      <c r="Q21" s="441"/>
    </row>
    <row r="22" spans="2:17" ht="15">
      <c r="B22" s="381" t="s">
        <v>43</v>
      </c>
      <c r="C22" s="238">
        <v>138</v>
      </c>
      <c r="D22" s="239">
        <f t="shared" si="0"/>
        <v>1.9489598486025393E-3</v>
      </c>
      <c r="E22" s="238">
        <v>87</v>
      </c>
      <c r="F22" s="239">
        <f t="shared" si="1"/>
        <v>1.3469368797510489E-3</v>
      </c>
      <c r="G22" s="238">
        <v>126</v>
      </c>
      <c r="H22" s="239">
        <f t="shared" si="2"/>
        <v>1.9115817580483661E-3</v>
      </c>
      <c r="I22" s="238">
        <v>239</v>
      </c>
      <c r="J22" s="239">
        <f t="shared" si="3"/>
        <v>3.3863919578192791E-3</v>
      </c>
      <c r="K22" s="238"/>
      <c r="L22" s="239"/>
      <c r="M22" s="238"/>
      <c r="N22" s="239"/>
      <c r="O22" s="170">
        <f t="shared" si="4"/>
        <v>590</v>
      </c>
      <c r="P22" s="239">
        <f t="shared" si="5"/>
        <v>2.1700064645620485E-3</v>
      </c>
      <c r="Q22" s="441"/>
    </row>
    <row r="23" spans="2:17" ht="15">
      <c r="B23" s="381" t="s">
        <v>95</v>
      </c>
      <c r="C23" s="238">
        <v>13</v>
      </c>
      <c r="D23" s="239">
        <f t="shared" si="0"/>
        <v>1.8359766689734065E-4</v>
      </c>
      <c r="E23" s="238">
        <v>14</v>
      </c>
      <c r="F23" s="239">
        <f t="shared" si="1"/>
        <v>2.1674846340821477E-4</v>
      </c>
      <c r="G23" s="238">
        <v>21</v>
      </c>
      <c r="H23" s="239">
        <f t="shared" si="2"/>
        <v>3.1859695967472769E-4</v>
      </c>
      <c r="I23" s="238">
        <v>8</v>
      </c>
      <c r="J23" s="239">
        <f t="shared" si="3"/>
        <v>1.1335203206089637E-4</v>
      </c>
      <c r="K23" s="238"/>
      <c r="L23" s="239"/>
      <c r="M23" s="238"/>
      <c r="N23" s="239"/>
      <c r="O23" s="170">
        <f t="shared" si="4"/>
        <v>56</v>
      </c>
      <c r="P23" s="239">
        <f t="shared" si="5"/>
        <v>2.0596671528046563E-4</v>
      </c>
      <c r="Q23" s="441"/>
    </row>
    <row r="24" spans="2:17" ht="15">
      <c r="B24" s="381" t="s">
        <v>27</v>
      </c>
      <c r="C24" s="238">
        <v>7099</v>
      </c>
      <c r="D24" s="239">
        <f t="shared" si="0"/>
        <v>0.10025844902340164</v>
      </c>
      <c r="E24" s="238">
        <v>5752</v>
      </c>
      <c r="F24" s="239">
        <f t="shared" si="1"/>
        <v>8.905265439457509E-2</v>
      </c>
      <c r="G24" s="238">
        <v>5964</v>
      </c>
      <c r="H24" s="239">
        <f t="shared" si="2"/>
        <v>9.0481536547622657E-2</v>
      </c>
      <c r="I24" s="238">
        <v>4706</v>
      </c>
      <c r="J24" s="239">
        <f t="shared" si="3"/>
        <v>6.6679332859822291E-2</v>
      </c>
      <c r="K24" s="238"/>
      <c r="L24" s="239"/>
      <c r="M24" s="238"/>
      <c r="N24" s="239"/>
      <c r="O24" s="170">
        <f t="shared" si="4"/>
        <v>23521</v>
      </c>
      <c r="P24" s="239">
        <f t="shared" si="5"/>
        <v>8.6509698394854145E-2</v>
      </c>
      <c r="Q24" s="441">
        <v>5</v>
      </c>
    </row>
    <row r="25" spans="2:17" ht="15">
      <c r="B25" s="381" t="s">
        <v>57</v>
      </c>
      <c r="C25" s="238">
        <v>27</v>
      </c>
      <c r="D25" s="239">
        <f t="shared" si="0"/>
        <v>3.8131823124832291E-4</v>
      </c>
      <c r="E25" s="238">
        <v>3</v>
      </c>
      <c r="F25" s="239">
        <f t="shared" si="1"/>
        <v>4.6446099301760305E-5</v>
      </c>
      <c r="G25" s="238">
        <v>15</v>
      </c>
      <c r="H25" s="239">
        <f t="shared" si="2"/>
        <v>2.2756925691051977E-4</v>
      </c>
      <c r="I25" s="238">
        <v>45</v>
      </c>
      <c r="J25" s="239">
        <f t="shared" si="3"/>
        <v>6.3760518034254208E-4</v>
      </c>
      <c r="K25" s="238"/>
      <c r="L25" s="239"/>
      <c r="M25" s="238"/>
      <c r="N25" s="239"/>
      <c r="O25" s="170">
        <f t="shared" si="4"/>
        <v>90</v>
      </c>
      <c r="P25" s="239">
        <f t="shared" si="5"/>
        <v>3.3101793527217689E-4</v>
      </c>
      <c r="Q25" s="441"/>
    </row>
    <row r="26" spans="2:17" ht="15">
      <c r="B26" s="381" t="s">
        <v>96</v>
      </c>
      <c r="C26" s="238">
        <v>6</v>
      </c>
      <c r="D26" s="239">
        <f t="shared" si="0"/>
        <v>8.4737384721849537E-5</v>
      </c>
      <c r="E26" s="238">
        <v>10</v>
      </c>
      <c r="F26" s="239">
        <f t="shared" si="1"/>
        <v>1.5482033100586769E-4</v>
      </c>
      <c r="G26" s="238">
        <v>4</v>
      </c>
      <c r="H26" s="239">
        <f t="shared" si="2"/>
        <v>6.0685135176138606E-5</v>
      </c>
      <c r="I26" s="238">
        <v>0</v>
      </c>
      <c r="J26" s="239">
        <f t="shared" si="3"/>
        <v>0</v>
      </c>
      <c r="K26" s="238"/>
      <c r="L26" s="239"/>
      <c r="M26" s="238"/>
      <c r="N26" s="239"/>
      <c r="O26" s="170">
        <f t="shared" si="4"/>
        <v>20</v>
      </c>
      <c r="P26" s="239">
        <f t="shared" si="5"/>
        <v>7.3559541171594873E-5</v>
      </c>
      <c r="Q26" s="441"/>
    </row>
    <row r="27" spans="2:17" ht="15">
      <c r="B27" s="381" t="s">
        <v>28</v>
      </c>
      <c r="C27" s="238">
        <v>670</v>
      </c>
      <c r="D27" s="239">
        <f t="shared" si="0"/>
        <v>9.4623412939398646E-3</v>
      </c>
      <c r="E27" s="238">
        <v>623</v>
      </c>
      <c r="F27" s="239">
        <f t="shared" si="1"/>
        <v>9.6453066216655569E-3</v>
      </c>
      <c r="G27" s="238">
        <v>562</v>
      </c>
      <c r="H27" s="239">
        <f t="shared" si="2"/>
        <v>8.5262614922474739E-3</v>
      </c>
      <c r="I27" s="238">
        <v>438</v>
      </c>
      <c r="J27" s="239">
        <f t="shared" si="3"/>
        <v>6.2060237553340763E-3</v>
      </c>
      <c r="K27" s="238"/>
      <c r="L27" s="239"/>
      <c r="M27" s="238"/>
      <c r="N27" s="239"/>
      <c r="O27" s="170">
        <f t="shared" si="4"/>
        <v>2293</v>
      </c>
      <c r="P27" s="239">
        <f t="shared" si="5"/>
        <v>8.4336013953233511E-3</v>
      </c>
      <c r="Q27" s="441">
        <v>12</v>
      </c>
    </row>
    <row r="28" spans="2:17" ht="15">
      <c r="B28" s="381" t="s">
        <v>47</v>
      </c>
      <c r="C28" s="238">
        <v>1745</v>
      </c>
      <c r="D28" s="239">
        <f t="shared" si="0"/>
        <v>2.4644456056604574E-2</v>
      </c>
      <c r="E28" s="238">
        <v>1509</v>
      </c>
      <c r="F28" s="239">
        <f t="shared" si="1"/>
        <v>2.3362387948785434E-2</v>
      </c>
      <c r="G28" s="238">
        <v>1039</v>
      </c>
      <c r="H28" s="239">
        <f t="shared" si="2"/>
        <v>1.5762963862002002E-2</v>
      </c>
      <c r="I28" s="238">
        <v>220.25247485546842</v>
      </c>
      <c r="J28" s="239">
        <f t="shared" si="3"/>
        <v>3.1207581989136034E-3</v>
      </c>
      <c r="K28" s="238"/>
      <c r="L28" s="239"/>
      <c r="M28" s="238"/>
      <c r="N28" s="239"/>
      <c r="O28" s="170">
        <f t="shared" si="4"/>
        <v>4513.2524748554688</v>
      </c>
      <c r="P28" s="239">
        <f t="shared" si="5"/>
        <v>1.6599639062096664E-2</v>
      </c>
      <c r="Q28" s="441">
        <v>10</v>
      </c>
    </row>
    <row r="29" spans="2:17" ht="15">
      <c r="B29" s="381" t="s">
        <v>29</v>
      </c>
      <c r="C29" s="238">
        <v>78</v>
      </c>
      <c r="D29" s="239">
        <f t="shared" si="0"/>
        <v>1.101586001384044E-3</v>
      </c>
      <c r="E29" s="238">
        <v>178</v>
      </c>
      <c r="F29" s="239">
        <f t="shared" si="1"/>
        <v>2.7558018919044448E-3</v>
      </c>
      <c r="G29" s="238">
        <v>168</v>
      </c>
      <c r="H29" s="239">
        <f t="shared" si="2"/>
        <v>2.5487756773978215E-3</v>
      </c>
      <c r="I29" s="238">
        <v>190.15586338453485</v>
      </c>
      <c r="J29" s="239">
        <f t="shared" si="3"/>
        <v>2.6943191903664029E-3</v>
      </c>
      <c r="K29" s="238"/>
      <c r="L29" s="239"/>
      <c r="M29" s="238"/>
      <c r="N29" s="239"/>
      <c r="O29" s="170">
        <f t="shared" si="4"/>
        <v>614.15586338453488</v>
      </c>
      <c r="P29" s="239">
        <f t="shared" si="5"/>
        <v>2.2588511759205543E-3</v>
      </c>
      <c r="Q29" s="441"/>
    </row>
    <row r="30" spans="2:17" ht="15">
      <c r="B30" s="381" t="s">
        <v>46</v>
      </c>
      <c r="C30" s="238">
        <v>133</v>
      </c>
      <c r="D30" s="239">
        <f t="shared" si="0"/>
        <v>1.8783453613343314E-3</v>
      </c>
      <c r="E30" s="238">
        <v>142</v>
      </c>
      <c r="F30" s="239">
        <f t="shared" si="1"/>
        <v>2.1984487002833213E-3</v>
      </c>
      <c r="G30" s="238">
        <v>102</v>
      </c>
      <c r="H30" s="239">
        <f t="shared" si="2"/>
        <v>1.5474709469915345E-3</v>
      </c>
      <c r="I30" s="238">
        <v>284.54978117973565</v>
      </c>
      <c r="J30" s="239">
        <f t="shared" si="3"/>
        <v>4.0317869899008053E-3</v>
      </c>
      <c r="K30" s="238"/>
      <c r="L30" s="239"/>
      <c r="M30" s="238"/>
      <c r="N30" s="239"/>
      <c r="O30" s="170">
        <f t="shared" si="4"/>
        <v>661.54978117973565</v>
      </c>
      <c r="P30" s="239">
        <f t="shared" si="5"/>
        <v>2.433164918287517E-3</v>
      </c>
      <c r="Q30" s="441"/>
    </row>
    <row r="31" spans="2:17" ht="15">
      <c r="B31" s="381" t="s">
        <v>104</v>
      </c>
      <c r="C31" s="238">
        <v>61</v>
      </c>
      <c r="D31" s="239">
        <f t="shared" si="0"/>
        <v>8.6149674467213689E-4</v>
      </c>
      <c r="E31" s="238">
        <v>28</v>
      </c>
      <c r="F31" s="239">
        <f t="shared" si="1"/>
        <v>4.3349692681642955E-4</v>
      </c>
      <c r="G31" s="238">
        <v>33</v>
      </c>
      <c r="H31" s="239">
        <f t="shared" si="2"/>
        <v>5.0065236520314353E-4</v>
      </c>
      <c r="I31" s="238">
        <v>36.936750441600296</v>
      </c>
      <c r="J31" s="239">
        <f t="shared" si="3"/>
        <v>5.2335696503520062E-4</v>
      </c>
      <c r="K31" s="238"/>
      <c r="L31" s="239"/>
      <c r="M31" s="238"/>
      <c r="N31" s="239"/>
      <c r="O31" s="170">
        <f t="shared" si="4"/>
        <v>158.93675044160028</v>
      </c>
      <c r="P31" s="239">
        <f t="shared" si="5"/>
        <v>5.8456572188941977E-4</v>
      </c>
      <c r="Q31" s="441"/>
    </row>
    <row r="32" spans="2:17" ht="15">
      <c r="B32" s="381" t="s">
        <v>107</v>
      </c>
      <c r="C32" s="238">
        <v>3723</v>
      </c>
      <c r="D32" s="239">
        <f t="shared" si="0"/>
        <v>5.2579547219907638E-2</v>
      </c>
      <c r="E32" s="238">
        <v>1234</v>
      </c>
      <c r="F32" s="239">
        <f t="shared" si="1"/>
        <v>1.9104828846124074E-2</v>
      </c>
      <c r="G32" s="238">
        <v>974</v>
      </c>
      <c r="H32" s="239">
        <f t="shared" si="2"/>
        <v>1.477683041538975E-2</v>
      </c>
      <c r="I32" s="238">
        <v>437.76889412267019</v>
      </c>
      <c r="J32" s="239">
        <f t="shared" si="3"/>
        <v>6.2027492152320072E-3</v>
      </c>
      <c r="K32" s="238"/>
      <c r="L32" s="239"/>
      <c r="M32" s="238"/>
      <c r="N32" s="239"/>
      <c r="O32" s="170">
        <f t="shared" si="4"/>
        <v>6368.7688941226697</v>
      </c>
      <c r="P32" s="239">
        <f t="shared" si="5"/>
        <v>2.3424185883979463E-2</v>
      </c>
      <c r="Q32" s="441">
        <v>8</v>
      </c>
    </row>
    <row r="33" spans="2:17" ht="15">
      <c r="B33" s="381" t="s">
        <v>110</v>
      </c>
      <c r="C33" s="238">
        <v>18</v>
      </c>
      <c r="D33" s="239">
        <f t="shared" si="0"/>
        <v>2.5421215416554862E-4</v>
      </c>
      <c r="E33" s="238">
        <v>31</v>
      </c>
      <c r="F33" s="239">
        <f t="shared" si="1"/>
        <v>4.7994302611818984E-4</v>
      </c>
      <c r="G33" s="238">
        <v>16</v>
      </c>
      <c r="H33" s="239">
        <f t="shared" si="2"/>
        <v>2.4274054070455442E-4</v>
      </c>
      <c r="I33" s="238">
        <v>10.944222353066754</v>
      </c>
      <c r="J33" s="239">
        <f t="shared" si="3"/>
        <v>1.5506873038080018E-4</v>
      </c>
      <c r="K33" s="238"/>
      <c r="L33" s="239"/>
      <c r="M33" s="238"/>
      <c r="N33" s="239"/>
      <c r="O33" s="170">
        <f t="shared" si="4"/>
        <v>75.944222353066749</v>
      </c>
      <c r="P33" s="239">
        <f t="shared" si="5"/>
        <v>2.7932110754625843E-4</v>
      </c>
      <c r="Q33" s="441"/>
    </row>
    <row r="34" spans="2:17" ht="15">
      <c r="B34" s="381" t="s">
        <v>30</v>
      </c>
      <c r="C34" s="238">
        <v>7370</v>
      </c>
      <c r="D34" s="239">
        <f t="shared" si="0"/>
        <v>0.10408575423333852</v>
      </c>
      <c r="E34" s="238">
        <v>6201</v>
      </c>
      <c r="F34" s="239">
        <f t="shared" si="1"/>
        <v>9.6004087256738549E-2</v>
      </c>
      <c r="G34" s="238">
        <v>5286</v>
      </c>
      <c r="H34" s="239">
        <f t="shared" si="2"/>
        <v>8.0195406135267169E-2</v>
      </c>
      <c r="I34" s="238">
        <v>651.18123000747187</v>
      </c>
      <c r="J34" s="239">
        <f t="shared" si="3"/>
        <v>9.22658945765761E-3</v>
      </c>
      <c r="K34" s="238"/>
      <c r="L34" s="239"/>
      <c r="M34" s="238"/>
      <c r="N34" s="239"/>
      <c r="O34" s="170">
        <f t="shared" si="4"/>
        <v>19508.181230007471</v>
      </c>
      <c r="P34" s="239">
        <f t="shared" si="5"/>
        <v>7.1750643018583443E-2</v>
      </c>
      <c r="Q34" s="441">
        <v>6</v>
      </c>
    </row>
    <row r="35" spans="2:17" ht="15">
      <c r="B35" s="381" t="s">
        <v>31</v>
      </c>
      <c r="C35" s="238">
        <v>1257</v>
      </c>
      <c r="D35" s="239">
        <f t="shared" si="0"/>
        <v>1.7752482099227477E-2</v>
      </c>
      <c r="E35" s="238">
        <v>1519</v>
      </c>
      <c r="F35" s="239">
        <f t="shared" si="1"/>
        <v>2.3517208279791302E-2</v>
      </c>
      <c r="G35" s="238">
        <v>1329</v>
      </c>
      <c r="H35" s="239">
        <f t="shared" si="2"/>
        <v>2.0162636162272051E-2</v>
      </c>
      <c r="I35" s="238">
        <v>872.80173265707367</v>
      </c>
      <c r="J35" s="239">
        <f t="shared" si="3"/>
        <v>1.2366731247868815E-2</v>
      </c>
      <c r="K35" s="238"/>
      <c r="L35" s="239"/>
      <c r="M35" s="238"/>
      <c r="N35" s="239"/>
      <c r="O35" s="170">
        <f t="shared" si="4"/>
        <v>4977.8017326570734</v>
      </c>
      <c r="P35" s="239">
        <f t="shared" si="5"/>
        <v>1.8308240574871213E-2</v>
      </c>
      <c r="Q35" s="441">
        <v>9</v>
      </c>
    </row>
    <row r="36" spans="2:17" ht="15">
      <c r="B36" s="381" t="s">
        <v>86</v>
      </c>
      <c r="C36" s="238">
        <v>1375</v>
      </c>
      <c r="D36" s="239">
        <f t="shared" si="0"/>
        <v>1.9418983998757185E-2</v>
      </c>
      <c r="E36" s="238">
        <v>2639</v>
      </c>
      <c r="F36" s="239">
        <f t="shared" si="1"/>
        <v>4.0857085352448481E-2</v>
      </c>
      <c r="G36" s="238">
        <v>1223</v>
      </c>
      <c r="H36" s="239">
        <f t="shared" si="2"/>
        <v>1.855448008010438E-2</v>
      </c>
      <c r="I36" s="238">
        <v>1064</v>
      </c>
      <c r="J36" s="239">
        <f t="shared" si="3"/>
        <v>1.5075820264099217E-2</v>
      </c>
      <c r="K36" s="238"/>
      <c r="L36" s="239"/>
      <c r="M36" s="238"/>
      <c r="N36" s="239"/>
      <c r="O36" s="170">
        <f t="shared" si="4"/>
        <v>6301</v>
      </c>
      <c r="P36" s="239">
        <f t="shared" si="5"/>
        <v>2.3174933446110962E-2</v>
      </c>
      <c r="Q36" s="140"/>
    </row>
    <row r="37" spans="2:17" ht="15">
      <c r="B37" s="382" t="s">
        <v>34</v>
      </c>
      <c r="C37" s="372">
        <f t="shared" ref="C37:I37" si="6">SUM(C10:C36)</f>
        <v>70807</v>
      </c>
      <c r="D37" s="373">
        <f t="shared" si="6"/>
        <v>1</v>
      </c>
      <c r="E37" s="372">
        <f>SUM(E10:E36)</f>
        <v>64591</v>
      </c>
      <c r="F37" s="373">
        <f t="shared" si="6"/>
        <v>1</v>
      </c>
      <c r="G37" s="372">
        <f t="shared" si="6"/>
        <v>65914</v>
      </c>
      <c r="H37" s="373">
        <f t="shared" si="6"/>
        <v>1</v>
      </c>
      <c r="I37" s="372">
        <f t="shared" si="6"/>
        <v>70576.59094900162</v>
      </c>
      <c r="J37" s="373">
        <f t="shared" ref="J37:P37" si="7">SUM(J10:J36)</f>
        <v>1</v>
      </c>
      <c r="K37" s="372">
        <f t="shared" si="7"/>
        <v>0</v>
      </c>
      <c r="L37" s="373">
        <f t="shared" si="7"/>
        <v>0</v>
      </c>
      <c r="M37" s="372">
        <f t="shared" si="7"/>
        <v>0</v>
      </c>
      <c r="N37" s="373">
        <f t="shared" si="7"/>
        <v>0</v>
      </c>
      <c r="O37" s="372">
        <f>SUM(O10:O36)</f>
        <v>271888.59094900161</v>
      </c>
      <c r="P37" s="373">
        <f t="shared" si="7"/>
        <v>1</v>
      </c>
      <c r="Q37" s="373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8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topLeftCell="K5" zoomScaleNormal="100" workbookViewId="0">
      <selection activeCell="P11" sqref="P11:P27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19" ht="15.75">
      <c r="E4" s="10"/>
      <c r="F4" s="10"/>
      <c r="G4" s="10"/>
      <c r="H4" s="10"/>
      <c r="I4" s="10"/>
      <c r="J4" s="10"/>
      <c r="K4" s="10"/>
      <c r="M4" s="129" t="s">
        <v>391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472" t="s">
        <v>32</v>
      </c>
      <c r="C7" s="513"/>
      <c r="D7" s="512" t="s">
        <v>383</v>
      </c>
      <c r="E7" s="512"/>
      <c r="F7" s="510" t="s">
        <v>384</v>
      </c>
      <c r="G7" s="511"/>
      <c r="H7" s="510" t="s">
        <v>385</v>
      </c>
      <c r="I7" s="511"/>
      <c r="J7" s="510" t="s">
        <v>386</v>
      </c>
      <c r="K7" s="511"/>
      <c r="L7" s="510" t="s">
        <v>387</v>
      </c>
      <c r="M7" s="511"/>
      <c r="N7" s="510" t="s">
        <v>388</v>
      </c>
      <c r="O7" s="511"/>
      <c r="P7" s="514" t="s">
        <v>226</v>
      </c>
      <c r="Q7" s="514"/>
      <c r="R7" s="473" t="s">
        <v>346</v>
      </c>
      <c r="S7" s="473" t="s">
        <v>390</v>
      </c>
    </row>
    <row r="8" spans="1:19" ht="15">
      <c r="A8" s="5"/>
      <c r="B8" s="513"/>
      <c r="C8" s="513"/>
      <c r="D8" s="420" t="s">
        <v>55</v>
      </c>
      <c r="E8" s="420" t="s">
        <v>33</v>
      </c>
      <c r="F8" s="420" t="s">
        <v>55</v>
      </c>
      <c r="G8" s="420" t="s">
        <v>33</v>
      </c>
      <c r="H8" s="420" t="s">
        <v>55</v>
      </c>
      <c r="I8" s="420" t="s">
        <v>33</v>
      </c>
      <c r="J8" s="420" t="s">
        <v>55</v>
      </c>
      <c r="K8" s="420" t="s">
        <v>33</v>
      </c>
      <c r="L8" s="420" t="s">
        <v>55</v>
      </c>
      <c r="M8" s="420" t="s">
        <v>33</v>
      </c>
      <c r="N8" s="420" t="s">
        <v>55</v>
      </c>
      <c r="O8" s="420" t="s">
        <v>33</v>
      </c>
      <c r="P8" s="422" t="s">
        <v>55</v>
      </c>
      <c r="Q8" s="422" t="s">
        <v>33</v>
      </c>
      <c r="R8" s="473"/>
      <c r="S8" s="473"/>
    </row>
    <row r="9" spans="1:19">
      <c r="B9" s="56"/>
      <c r="C9" s="56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</row>
    <row r="10" spans="1:19">
      <c r="B10" s="56"/>
      <c r="C10" s="56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31"/>
      <c r="Q10" s="31"/>
    </row>
    <row r="11" spans="1:19">
      <c r="B11" s="287">
        <v>1</v>
      </c>
      <c r="C11" s="287" t="s">
        <v>76</v>
      </c>
      <c r="D11" s="250">
        <v>131554</v>
      </c>
      <c r="E11" s="383">
        <f t="shared" ref="E11:E27" si="0">D11/$D$34</f>
        <v>0.35284682809599932</v>
      </c>
      <c r="F11" s="250">
        <v>138390</v>
      </c>
      <c r="G11" s="383">
        <f>F11/$F$34</f>
        <v>0.38669062235423307</v>
      </c>
      <c r="H11" s="250">
        <v>162995</v>
      </c>
      <c r="I11" s="383">
        <f>H11/$H$34</f>
        <v>0.40758226287611871</v>
      </c>
      <c r="J11" s="250">
        <v>161463</v>
      </c>
      <c r="K11" s="383">
        <f>J11/$J$34</f>
        <v>0.406395590289576</v>
      </c>
      <c r="L11" s="250"/>
      <c r="M11" s="383"/>
      <c r="N11" s="250"/>
      <c r="O11" s="383"/>
      <c r="P11" s="384">
        <f>SUM(D11,F11,H11,J11,L11,N11,)</f>
        <v>594402</v>
      </c>
      <c r="Q11" s="383">
        <f t="shared" ref="Q11:Q27" si="1">P11/$P$34</f>
        <v>0.3890241116909075</v>
      </c>
      <c r="R11" s="140">
        <v>1</v>
      </c>
      <c r="S11" s="428">
        <v>1</v>
      </c>
    </row>
    <row r="12" spans="1:19">
      <c r="B12" s="287">
        <v>2</v>
      </c>
      <c r="C12" s="287" t="s">
        <v>148</v>
      </c>
      <c r="D12" s="250">
        <v>93591</v>
      </c>
      <c r="E12" s="383">
        <f t="shared" si="0"/>
        <v>0.25102457917153925</v>
      </c>
      <c r="F12" s="250">
        <v>94121</v>
      </c>
      <c r="G12" s="383">
        <f t="shared" ref="G12:G27" si="2">F12/$F$34</f>
        <v>0.26299377170751337</v>
      </c>
      <c r="H12" s="250">
        <v>100726</v>
      </c>
      <c r="I12" s="383">
        <f t="shared" ref="I12:I27" si="3">H12/$H$34</f>
        <v>0.25187356060284016</v>
      </c>
      <c r="J12" s="250">
        <v>79930</v>
      </c>
      <c r="K12" s="383">
        <f t="shared" ref="K12:K27" si="4">J12/$J$34</f>
        <v>0.20118045330413661</v>
      </c>
      <c r="L12" s="250"/>
      <c r="M12" s="383"/>
      <c r="N12" s="250"/>
      <c r="O12" s="383"/>
      <c r="P12" s="384">
        <f t="shared" ref="P12:P24" si="5">SUM(D12,F12,H12,J12,L12,N12,)</f>
        <v>368368</v>
      </c>
      <c r="Q12" s="383">
        <f t="shared" si="1"/>
        <v>0.24108942092280344</v>
      </c>
      <c r="R12" s="140">
        <v>2</v>
      </c>
      <c r="S12" s="428">
        <v>2</v>
      </c>
    </row>
    <row r="13" spans="1:19">
      <c r="B13" s="287">
        <v>3</v>
      </c>
      <c r="C13" s="287" t="s">
        <v>78</v>
      </c>
      <c r="D13" s="250">
        <v>45956</v>
      </c>
      <c r="E13" s="383">
        <f t="shared" si="0"/>
        <v>0.12326062933836861</v>
      </c>
      <c r="F13" s="250">
        <v>35202</v>
      </c>
      <c r="G13" s="383">
        <f t="shared" si="2"/>
        <v>9.8361755098733392E-2</v>
      </c>
      <c r="H13" s="250">
        <v>47349</v>
      </c>
      <c r="I13" s="383">
        <f t="shared" si="3"/>
        <v>0.11840002800651152</v>
      </c>
      <c r="J13" s="250">
        <v>59055</v>
      </c>
      <c r="K13" s="383">
        <f t="shared" si="4"/>
        <v>0.14863895495903651</v>
      </c>
      <c r="L13" s="250"/>
      <c r="M13" s="383"/>
      <c r="N13" s="250"/>
      <c r="O13" s="383"/>
      <c r="P13" s="384">
        <f t="shared" si="5"/>
        <v>187562</v>
      </c>
      <c r="Q13" s="383">
        <f t="shared" si="1"/>
        <v>0.122755543280423</v>
      </c>
      <c r="R13" s="140">
        <v>3</v>
      </c>
      <c r="S13" s="428">
        <v>3</v>
      </c>
    </row>
    <row r="14" spans="1:19">
      <c r="B14" s="287">
        <v>4</v>
      </c>
      <c r="C14" s="287" t="s">
        <v>19</v>
      </c>
      <c r="D14" s="250">
        <v>11700</v>
      </c>
      <c r="E14" s="383">
        <f t="shared" si="0"/>
        <v>3.1381089808924033E-2</v>
      </c>
      <c r="F14" s="250">
        <v>10051</v>
      </c>
      <c r="G14" s="383">
        <f t="shared" si="2"/>
        <v>2.8084597480182071E-2</v>
      </c>
      <c r="H14" s="250">
        <v>12658</v>
      </c>
      <c r="I14" s="383">
        <f t="shared" si="3"/>
        <v>3.1652359173507838E-2</v>
      </c>
      <c r="J14" s="250">
        <v>14574</v>
      </c>
      <c r="K14" s="383">
        <f t="shared" si="4"/>
        <v>3.6682145958394682E-2</v>
      </c>
      <c r="L14" s="250"/>
      <c r="M14" s="383"/>
      <c r="N14" s="250"/>
      <c r="O14" s="383"/>
      <c r="P14" s="384">
        <f t="shared" si="5"/>
        <v>48983</v>
      </c>
      <c r="Q14" s="383">
        <f t="shared" si="1"/>
        <v>3.2058384835440865E-2</v>
      </c>
      <c r="R14" s="140">
        <v>5</v>
      </c>
      <c r="S14" s="428">
        <v>6</v>
      </c>
    </row>
    <row r="15" spans="1:19">
      <c r="B15" s="287">
        <v>5</v>
      </c>
      <c r="C15" s="287" t="s">
        <v>147</v>
      </c>
      <c r="D15" s="250">
        <v>916</v>
      </c>
      <c r="E15" s="383">
        <f t="shared" si="0"/>
        <v>2.4568442961516593E-3</v>
      </c>
      <c r="F15" s="250">
        <v>1276</v>
      </c>
      <c r="G15" s="383">
        <f t="shared" si="2"/>
        <v>3.5654110421562352E-3</v>
      </c>
      <c r="H15" s="250">
        <v>899</v>
      </c>
      <c r="I15" s="383">
        <f t="shared" si="3"/>
        <v>2.2480226652696754E-3</v>
      </c>
      <c r="J15" s="250">
        <v>941</v>
      </c>
      <c r="K15" s="383">
        <f t="shared" si="4"/>
        <v>2.3684574822869079E-3</v>
      </c>
      <c r="L15" s="250"/>
      <c r="M15" s="383"/>
      <c r="N15" s="250"/>
      <c r="O15" s="383"/>
      <c r="P15" s="384">
        <f>SUM(D15,F15,H15,J15,L15,N15,)</f>
        <v>4032</v>
      </c>
      <c r="Q15" s="383">
        <f t="shared" si="1"/>
        <v>2.6388626187962678E-3</v>
      </c>
      <c r="R15" s="140">
        <v>15</v>
      </c>
      <c r="S15" s="428">
        <v>17</v>
      </c>
    </row>
    <row r="16" spans="1:19">
      <c r="B16" s="287">
        <v>6</v>
      </c>
      <c r="C16" s="287" t="s">
        <v>22</v>
      </c>
      <c r="D16" s="250">
        <v>6263</v>
      </c>
      <c r="E16" s="383">
        <f t="shared" si="0"/>
        <v>1.6798270553272751E-2</v>
      </c>
      <c r="F16" s="250">
        <v>5819</v>
      </c>
      <c r="G16" s="383">
        <f t="shared" si="2"/>
        <v>1.6259503804315935E-2</v>
      </c>
      <c r="H16" s="250">
        <v>7318</v>
      </c>
      <c r="I16" s="383">
        <f t="shared" si="3"/>
        <v>1.8299254576689079E-2</v>
      </c>
      <c r="J16" s="250">
        <v>9074</v>
      </c>
      <c r="K16" s="383">
        <f t="shared" si="4"/>
        <v>2.2838876933338366E-2</v>
      </c>
      <c r="L16" s="250"/>
      <c r="M16" s="383"/>
      <c r="N16" s="250"/>
      <c r="O16" s="383"/>
      <c r="P16" s="384">
        <f t="shared" si="5"/>
        <v>28474</v>
      </c>
      <c r="Q16" s="383">
        <f t="shared" si="1"/>
        <v>1.8635658285616301E-2</v>
      </c>
      <c r="R16" s="140">
        <v>8</v>
      </c>
      <c r="S16" s="428">
        <v>8</v>
      </c>
    </row>
    <row r="17" spans="2:19">
      <c r="B17" s="287">
        <v>7</v>
      </c>
      <c r="C17" s="287" t="s">
        <v>24</v>
      </c>
      <c r="D17" s="250">
        <v>8504</v>
      </c>
      <c r="E17" s="383">
        <f t="shared" si="0"/>
        <v>2.2808956216674354E-2</v>
      </c>
      <c r="F17" s="250">
        <v>9466</v>
      </c>
      <c r="G17" s="383">
        <f t="shared" si="2"/>
        <v>2.6449985050980347E-2</v>
      </c>
      <c r="H17" s="250">
        <v>8440</v>
      </c>
      <c r="I17" s="383">
        <f t="shared" si="3"/>
        <v>2.1104906890852124E-2</v>
      </c>
      <c r="J17" s="250">
        <v>9047</v>
      </c>
      <c r="K17" s="383">
        <f t="shared" si="4"/>
        <v>2.2770919067215362E-2</v>
      </c>
      <c r="L17" s="250"/>
      <c r="M17" s="383"/>
      <c r="N17" s="250"/>
      <c r="O17" s="383"/>
      <c r="P17" s="384">
        <f>SUM(D17,F17,H17,J17,L17,N17,)</f>
        <v>35457</v>
      </c>
      <c r="Q17" s="383">
        <f t="shared" si="1"/>
        <v>2.320589084192938E-2</v>
      </c>
      <c r="R17" s="140">
        <v>7</v>
      </c>
      <c r="S17" s="428">
        <v>7</v>
      </c>
    </row>
    <row r="18" spans="2:19">
      <c r="B18" s="287">
        <v>8</v>
      </c>
      <c r="C18" s="287" t="s">
        <v>25</v>
      </c>
      <c r="D18" s="250">
        <v>15502</v>
      </c>
      <c r="E18" s="383">
        <f t="shared" si="0"/>
        <v>4.1578602924610283E-2</v>
      </c>
      <c r="F18" s="250">
        <v>14514</v>
      </c>
      <c r="G18" s="383">
        <f t="shared" si="2"/>
        <v>4.0555153499886837E-2</v>
      </c>
      <c r="H18" s="250">
        <v>16670</v>
      </c>
      <c r="I18" s="383">
        <f t="shared" si="3"/>
        <v>4.1684691690818114E-2</v>
      </c>
      <c r="J18" s="250">
        <v>24775</v>
      </c>
      <c r="K18" s="383">
        <f t="shared" si="4"/>
        <v>6.2357634562867317E-2</v>
      </c>
      <c r="L18" s="250"/>
      <c r="M18" s="383"/>
      <c r="N18" s="250"/>
      <c r="O18" s="383"/>
      <c r="P18" s="384">
        <f>SUM(D18,F18,H18,J18,L18,N18,)</f>
        <v>71461</v>
      </c>
      <c r="Q18" s="383">
        <f t="shared" si="1"/>
        <v>4.6769782143303594E-2</v>
      </c>
      <c r="R18" s="140">
        <v>4</v>
      </c>
      <c r="S18" s="428">
        <v>4</v>
      </c>
    </row>
    <row r="19" spans="2:19">
      <c r="B19" s="287">
        <v>9</v>
      </c>
      <c r="C19" s="287" t="s">
        <v>26</v>
      </c>
      <c r="D19" s="250">
        <v>3140</v>
      </c>
      <c r="E19" s="383">
        <f t="shared" si="0"/>
        <v>8.421933504275338E-3</v>
      </c>
      <c r="F19" s="250">
        <v>2513</v>
      </c>
      <c r="G19" s="383">
        <f t="shared" si="2"/>
        <v>7.0218479223656894E-3</v>
      </c>
      <c r="H19" s="250">
        <v>2370</v>
      </c>
      <c r="I19" s="383">
        <f t="shared" si="3"/>
        <v>5.9263778828577644E-3</v>
      </c>
      <c r="J19" s="250">
        <v>2363</v>
      </c>
      <c r="K19" s="383">
        <f t="shared" si="4"/>
        <v>5.947571764765105E-3</v>
      </c>
      <c r="L19" s="250"/>
      <c r="M19" s="383"/>
      <c r="N19" s="250"/>
      <c r="O19" s="383"/>
      <c r="P19" s="384">
        <f>SUM(D19,F19,H19,J19,L19,N19,)</f>
        <v>10386</v>
      </c>
      <c r="Q19" s="383">
        <f t="shared" si="1"/>
        <v>6.7974273707386004E-3</v>
      </c>
      <c r="R19" s="140">
        <v>13</v>
      </c>
      <c r="S19" s="428">
        <v>11</v>
      </c>
    </row>
    <row r="20" spans="2:19">
      <c r="B20" s="287">
        <v>10</v>
      </c>
      <c r="C20" s="287" t="s">
        <v>27</v>
      </c>
      <c r="D20" s="250">
        <v>7099</v>
      </c>
      <c r="E20" s="383">
        <f t="shared" si="0"/>
        <v>1.904054329517536E-2</v>
      </c>
      <c r="F20" s="250">
        <v>5752</v>
      </c>
      <c r="G20" s="383">
        <f t="shared" si="2"/>
        <v>1.6072291782509927E-2</v>
      </c>
      <c r="H20" s="250">
        <v>5964</v>
      </c>
      <c r="I20" s="383">
        <f t="shared" si="3"/>
        <v>1.4913467381166121E-2</v>
      </c>
      <c r="J20" s="250">
        <v>4706</v>
      </c>
      <c r="K20" s="383">
        <f t="shared" si="4"/>
        <v>1.1844804369439096E-2</v>
      </c>
      <c r="L20" s="250"/>
      <c r="M20" s="383"/>
      <c r="N20" s="250"/>
      <c r="O20" s="383"/>
      <c r="P20" s="384">
        <f>SUM(D20,F20,H20,J20,L20,N20,)</f>
        <v>23521</v>
      </c>
      <c r="Q20" s="383">
        <f t="shared" si="1"/>
        <v>1.5394019756127732E-2</v>
      </c>
      <c r="R20" s="140">
        <v>9</v>
      </c>
      <c r="S20" s="428">
        <v>9</v>
      </c>
    </row>
    <row r="21" spans="2:19">
      <c r="B21" s="287">
        <v>11</v>
      </c>
      <c r="C21" s="287" t="s">
        <v>107</v>
      </c>
      <c r="D21" s="250">
        <v>3723</v>
      </c>
      <c r="E21" s="383">
        <f t="shared" si="0"/>
        <v>9.9856237058653131E-3</v>
      </c>
      <c r="F21" s="250">
        <v>1234</v>
      </c>
      <c r="G21" s="383">
        <f t="shared" si="2"/>
        <v>3.4480542523673938E-3</v>
      </c>
      <c r="H21" s="250">
        <v>974</v>
      </c>
      <c r="I21" s="383">
        <f t="shared" si="3"/>
        <v>2.4355662691575792E-3</v>
      </c>
      <c r="J21" s="250">
        <v>438</v>
      </c>
      <c r="K21" s="383">
        <f t="shared" si="4"/>
        <v>1.1024276059953941E-3</v>
      </c>
      <c r="L21" s="250"/>
      <c r="M21" s="383"/>
      <c r="N21" s="250"/>
      <c r="O21" s="383"/>
      <c r="P21" s="384">
        <f>SUM(D21,F21,H21,J21,L21,N21,)</f>
        <v>6369</v>
      </c>
      <c r="Q21" s="383">
        <f t="shared" si="1"/>
        <v>4.1683819491848779E-3</v>
      </c>
      <c r="R21" s="140">
        <v>10</v>
      </c>
      <c r="S21" s="428">
        <v>14</v>
      </c>
    </row>
    <row r="22" spans="2:19">
      <c r="B22" s="287">
        <v>12</v>
      </c>
      <c r="C22" s="287" t="s">
        <v>30</v>
      </c>
      <c r="D22" s="250">
        <v>7370</v>
      </c>
      <c r="E22" s="383">
        <f t="shared" si="0"/>
        <v>1.9767404435194025E-2</v>
      </c>
      <c r="F22" s="250">
        <v>6201</v>
      </c>
      <c r="G22" s="383">
        <f t="shared" si="2"/>
        <v>1.7326891749538258E-2</v>
      </c>
      <c r="H22" s="250">
        <v>5286</v>
      </c>
      <c r="I22" s="383">
        <f t="shared" si="3"/>
        <v>1.3218073202019469E-2</v>
      </c>
      <c r="J22" s="250">
        <v>651</v>
      </c>
      <c r="K22" s="383">
        <f t="shared" si="4"/>
        <v>1.6385396609657568E-3</v>
      </c>
      <c r="L22" s="250"/>
      <c r="M22" s="383"/>
      <c r="N22" s="250"/>
      <c r="O22" s="383"/>
      <c r="P22" s="384">
        <v>7370</v>
      </c>
      <c r="Q22" s="383">
        <f t="shared" si="1"/>
        <v>4.8235162451707569E-3</v>
      </c>
      <c r="R22" s="140">
        <v>11</v>
      </c>
      <c r="S22" s="428">
        <v>13</v>
      </c>
    </row>
    <row r="23" spans="2:19">
      <c r="B23" s="287">
        <v>13</v>
      </c>
      <c r="C23" s="287" t="s">
        <v>31</v>
      </c>
      <c r="D23" s="250">
        <v>1257</v>
      </c>
      <c r="E23" s="383">
        <f t="shared" si="0"/>
        <v>3.3714555461382485E-3</v>
      </c>
      <c r="F23" s="250">
        <v>1519</v>
      </c>
      <c r="G23" s="383">
        <f t="shared" si="2"/>
        <v>4.2444038973631047E-3</v>
      </c>
      <c r="H23" s="250">
        <v>1329</v>
      </c>
      <c r="I23" s="383">
        <f t="shared" si="3"/>
        <v>3.3232726608936579E-3</v>
      </c>
      <c r="J23" s="250">
        <v>873</v>
      </c>
      <c r="K23" s="383">
        <f t="shared" si="4"/>
        <v>2.1973043379771209E-3</v>
      </c>
      <c r="L23" s="250"/>
      <c r="M23" s="383"/>
      <c r="N23" s="250"/>
      <c r="O23" s="383"/>
      <c r="P23" s="384">
        <f t="shared" si="5"/>
        <v>4978</v>
      </c>
      <c r="Q23" s="383">
        <f t="shared" si="1"/>
        <v>3.2580005248928124E-3</v>
      </c>
      <c r="R23" s="140">
        <v>16</v>
      </c>
      <c r="S23" s="428">
        <v>16</v>
      </c>
    </row>
    <row r="24" spans="2:19">
      <c r="B24" s="287">
        <v>14</v>
      </c>
      <c r="C24" s="287" t="s">
        <v>100</v>
      </c>
      <c r="D24" s="250">
        <v>12779</v>
      </c>
      <c r="E24" s="383">
        <f t="shared" si="0"/>
        <v>3.4275123646858134E-2</v>
      </c>
      <c r="F24" s="250">
        <v>11591</v>
      </c>
      <c r="G24" s="383">
        <f t="shared" si="2"/>
        <v>3.2387679772439594E-2</v>
      </c>
      <c r="H24" s="250">
        <v>11514</v>
      </c>
      <c r="I24" s="383">
        <f t="shared" si="3"/>
        <v>2.8791694068871013E-2</v>
      </c>
      <c r="J24" s="250">
        <v>13898</v>
      </c>
      <c r="K24" s="383">
        <f t="shared" si="4"/>
        <v>3.4980682347315037E-2</v>
      </c>
      <c r="L24" s="250"/>
      <c r="M24" s="383"/>
      <c r="N24" s="250"/>
      <c r="O24" s="383"/>
      <c r="P24" s="384">
        <f t="shared" si="5"/>
        <v>49782</v>
      </c>
      <c r="Q24" s="383">
        <f t="shared" si="1"/>
        <v>3.2581314208560468E-2</v>
      </c>
      <c r="R24" s="140">
        <v>6</v>
      </c>
      <c r="S24" s="428">
        <v>5</v>
      </c>
    </row>
    <row r="25" spans="2:19">
      <c r="B25" s="287">
        <v>15</v>
      </c>
      <c r="C25" s="287" t="s">
        <v>105</v>
      </c>
      <c r="D25" s="250">
        <v>5222</v>
      </c>
      <c r="E25" s="383">
        <f t="shared" si="0"/>
        <v>1.4006158203606948E-2</v>
      </c>
      <c r="F25" s="250">
        <v>1506</v>
      </c>
      <c r="G25" s="383">
        <f t="shared" si="2"/>
        <v>4.2080791767141771E-3</v>
      </c>
      <c r="H25" s="250">
        <v>1487</v>
      </c>
      <c r="I25" s="383">
        <f t="shared" si="3"/>
        <v>3.7183645197508422E-3</v>
      </c>
      <c r="J25" s="287">
        <v>1605</v>
      </c>
      <c r="K25" s="383">
        <f t="shared" si="4"/>
        <v>4.0397175973118891E-3</v>
      </c>
      <c r="L25" s="286"/>
      <c r="M25" s="383"/>
      <c r="N25" s="250"/>
      <c r="O25" s="383"/>
      <c r="P25" s="384">
        <f>SUM(D25,F25,H25,J25,L25,N25,)</f>
        <v>9820</v>
      </c>
      <c r="Q25" s="383">
        <f t="shared" si="1"/>
        <v>6.4269917947865447E-3</v>
      </c>
      <c r="R25" s="140">
        <v>14</v>
      </c>
      <c r="S25" s="428">
        <v>12</v>
      </c>
    </row>
    <row r="26" spans="2:19">
      <c r="B26" s="287">
        <v>16</v>
      </c>
      <c r="C26" s="287" t="s">
        <v>108</v>
      </c>
      <c r="D26" s="250">
        <v>3425</v>
      </c>
      <c r="E26" s="383">
        <f t="shared" si="0"/>
        <v>9.1863446662875901E-3</v>
      </c>
      <c r="F26" s="250">
        <v>5224</v>
      </c>
      <c r="G26" s="383">
        <f t="shared" si="2"/>
        <v>1.4596949282307346E-2</v>
      </c>
      <c r="H26" s="250">
        <v>1994</v>
      </c>
      <c r="I26" s="383">
        <f t="shared" si="3"/>
        <v>4.9861592820330727E-3</v>
      </c>
      <c r="J26" s="250">
        <v>2731</v>
      </c>
      <c r="K26" s="383">
        <f t="shared" si="4"/>
        <v>6.8738123104416004E-3</v>
      </c>
      <c r="L26" s="250"/>
      <c r="M26" s="383"/>
      <c r="N26" s="250"/>
      <c r="O26" s="383"/>
      <c r="P26" s="384">
        <f>SUM(D26,F26,H26,J26,L26,N26,)</f>
        <v>13374</v>
      </c>
      <c r="Q26" s="383">
        <f t="shared" si="1"/>
        <v>8.7530130614536916E-3</v>
      </c>
      <c r="R26" s="140">
        <v>12</v>
      </c>
      <c r="S26" s="428">
        <v>10</v>
      </c>
    </row>
    <row r="27" spans="2:19">
      <c r="B27" s="287">
        <v>17</v>
      </c>
      <c r="C27" s="287" t="s">
        <v>111</v>
      </c>
      <c r="D27" s="250">
        <v>2617</v>
      </c>
      <c r="E27" s="383">
        <f t="shared" si="0"/>
        <v>7.0191719683721527E-3</v>
      </c>
      <c r="F27" s="250">
        <v>791</v>
      </c>
      <c r="G27" s="383">
        <f t="shared" si="2"/>
        <v>2.2102195410231835E-3</v>
      </c>
      <c r="H27" s="250">
        <v>1406</v>
      </c>
      <c r="I27" s="383">
        <f t="shared" si="3"/>
        <v>3.5158174275519058E-3</v>
      </c>
      <c r="J27" s="250">
        <v>1317</v>
      </c>
      <c r="K27" s="383">
        <f t="shared" si="4"/>
        <v>3.314833691999849E-3</v>
      </c>
      <c r="L27" s="250"/>
      <c r="M27" s="383"/>
      <c r="N27" s="250"/>
      <c r="O27" s="383"/>
      <c r="P27" s="384">
        <f>SUM(D27,F27,H27,J27,L27,N27,)</f>
        <v>6131</v>
      </c>
      <c r="Q27" s="383">
        <f t="shared" si="1"/>
        <v>4.0126157529364872E-3</v>
      </c>
      <c r="R27" s="140">
        <v>17</v>
      </c>
      <c r="S27" s="428">
        <v>15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429"/>
      <c r="C34" s="429" t="s">
        <v>163</v>
      </c>
      <c r="D34" s="430">
        <v>372836</v>
      </c>
      <c r="E34" s="431">
        <f>SUM(E11:E27)</f>
        <v>0.96722955937731336</v>
      </c>
      <c r="F34" s="430">
        <v>357883</v>
      </c>
      <c r="G34" s="431">
        <f>SUM(G11:G33)</f>
        <v>0.96447721741463011</v>
      </c>
      <c r="H34" s="430">
        <v>399907</v>
      </c>
      <c r="I34" s="431">
        <f>SUM(I11:I33)</f>
        <v>0.97367387917690873</v>
      </c>
      <c r="J34" s="430">
        <v>397305</v>
      </c>
      <c r="K34" s="431">
        <f>SUM(K11:K33)</f>
        <v>0.97517272624306273</v>
      </c>
      <c r="L34" s="430"/>
      <c r="M34" s="431">
        <f>SUM(M11:M26)</f>
        <v>0</v>
      </c>
      <c r="N34" s="430"/>
      <c r="O34" s="431">
        <f>SUM(O11:O25)</f>
        <v>0</v>
      </c>
      <c r="P34" s="430">
        <f>SUM(D34,F34,H34,J34,L34,N34,)</f>
        <v>1527931</v>
      </c>
      <c r="Q34" s="431">
        <f>SUM(Q11:Q27)</f>
        <v>0.96239293528307246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283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workbookViewId="0">
      <selection activeCell="G6" sqref="G6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423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392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421</v>
      </c>
    </row>
    <row r="40" spans="2:2">
      <c r="B40" s="2"/>
    </row>
  </sheetData>
  <phoneticPr fontId="5" type="noConversion"/>
  <pageMargins left="0.47244094488188981" right="0" top="0.27559055118110237" bottom="0.35433070866141736" header="0" footer="0.51181102362204722"/>
  <pageSetup scale="98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topLeftCell="B8" zoomScaleNormal="100" workbookViewId="0">
      <selection activeCell="B45" sqref="B45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10" ht="18.75">
      <c r="A1" s="445" t="s">
        <v>155</v>
      </c>
      <c r="B1" s="445"/>
      <c r="C1" s="445"/>
      <c r="D1" s="445"/>
      <c r="E1" s="445"/>
      <c r="F1" s="445"/>
      <c r="G1" s="445"/>
    </row>
    <row r="2" spans="1:10" ht="18.75">
      <c r="A2" s="446" t="s">
        <v>42</v>
      </c>
      <c r="B2" s="446"/>
      <c r="C2" s="446"/>
      <c r="D2" s="446"/>
      <c r="E2" s="446"/>
      <c r="F2" s="446"/>
      <c r="G2" s="446"/>
    </row>
    <row r="3" spans="1:10" ht="15.75">
      <c r="A3" s="447" t="s">
        <v>400</v>
      </c>
      <c r="B3" s="447"/>
      <c r="C3" s="447"/>
      <c r="D3" s="447"/>
      <c r="E3" s="447"/>
      <c r="F3" s="447"/>
      <c r="G3" s="447"/>
    </row>
    <row r="4" spans="1:10" ht="8.25" customHeight="1"/>
    <row r="5" spans="1:10" ht="15.75">
      <c r="A5" s="10"/>
      <c r="B5" s="310"/>
      <c r="C5" s="448" t="s">
        <v>401</v>
      </c>
      <c r="D5" s="448"/>
      <c r="E5" s="448" t="s">
        <v>160</v>
      </c>
      <c r="F5" s="449"/>
    </row>
    <row r="6" spans="1:10" ht="15.75">
      <c r="A6" s="10"/>
      <c r="B6" s="311" t="s">
        <v>49</v>
      </c>
      <c r="C6" s="312">
        <v>2014</v>
      </c>
      <c r="D6" s="312">
        <v>2015</v>
      </c>
      <c r="E6" s="313" t="s">
        <v>48</v>
      </c>
      <c r="F6" s="314" t="s">
        <v>33</v>
      </c>
    </row>
    <row r="7" spans="1:10" ht="6" customHeight="1"/>
    <row r="8" spans="1:10">
      <c r="B8" s="181" t="s">
        <v>0</v>
      </c>
      <c r="C8" s="182"/>
      <c r="D8" s="182"/>
      <c r="E8" s="182"/>
      <c r="F8" s="183"/>
    </row>
    <row r="9" spans="1:10">
      <c r="B9" s="184" t="s">
        <v>1</v>
      </c>
      <c r="C9" s="185">
        <v>40938</v>
      </c>
      <c r="D9" s="185">
        <v>42212</v>
      </c>
      <c r="E9" s="186">
        <f>D9-C9</f>
        <v>1274</v>
      </c>
      <c r="F9" s="187">
        <f>(D9/C9)-100%</f>
        <v>3.1120230592603493E-2</v>
      </c>
    </row>
    <row r="10" spans="1:10" ht="7.5" customHeight="1"/>
    <row r="11" spans="1:10">
      <c r="B11" s="188" t="s">
        <v>2</v>
      </c>
      <c r="C11" s="189">
        <v>1217667</v>
      </c>
      <c r="D11" s="189">
        <v>1257670</v>
      </c>
      <c r="E11" s="189">
        <f>D11-C11</f>
        <v>40003</v>
      </c>
      <c r="F11" s="190">
        <f>(D11/C11)-100%</f>
        <v>3.2852167300255308E-2</v>
      </c>
    </row>
    <row r="12" spans="1:10">
      <c r="B12" s="191" t="s">
        <v>3</v>
      </c>
      <c r="C12" s="107">
        <v>1047638</v>
      </c>
      <c r="D12" s="107">
        <v>1116982</v>
      </c>
      <c r="E12" s="107">
        <f>D12-C12</f>
        <v>69344</v>
      </c>
      <c r="F12" s="192">
        <f>(D12/C12)-100%</f>
        <v>6.6190802548208527E-2</v>
      </c>
    </row>
    <row r="13" spans="1:10">
      <c r="B13" s="184" t="s">
        <v>4</v>
      </c>
      <c r="C13" s="193">
        <f>C12/C11</f>
        <v>0.86036494378183859</v>
      </c>
      <c r="D13" s="194">
        <f>D12/D11</f>
        <v>0.88813599751922201</v>
      </c>
      <c r="E13" s="193">
        <f>D13-C13</f>
        <v>2.7771053737383422E-2</v>
      </c>
      <c r="F13" s="187"/>
      <c r="J13" s="16"/>
    </row>
    <row r="14" spans="1:10" ht="9" customHeight="1"/>
    <row r="15" spans="1:10" ht="20.25" customHeight="1">
      <c r="B15" s="195" t="s">
        <v>5</v>
      </c>
      <c r="C15" s="196">
        <v>0.88780000000000003</v>
      </c>
      <c r="D15" s="196">
        <v>0.90180000000000005</v>
      </c>
      <c r="E15" s="197">
        <f>D15-C15</f>
        <v>1.4000000000000012E-2</v>
      </c>
      <c r="F15" s="16"/>
    </row>
    <row r="16" spans="1:10" ht="8.25" customHeight="1"/>
    <row r="17" spans="2:8">
      <c r="B17" s="181" t="s">
        <v>14</v>
      </c>
      <c r="C17" s="182"/>
      <c r="D17" s="182"/>
      <c r="E17" s="183"/>
      <c r="F17" s="15" t="s">
        <v>142</v>
      </c>
      <c r="G17" s="15" t="s">
        <v>141</v>
      </c>
    </row>
    <row r="18" spans="2:8">
      <c r="B18" s="191" t="s">
        <v>13</v>
      </c>
      <c r="C18" s="104">
        <v>6</v>
      </c>
      <c r="D18" s="104">
        <v>6.18</v>
      </c>
      <c r="E18" s="198">
        <f>D18-C18</f>
        <v>0.17999999999999972</v>
      </c>
      <c r="F18" s="16"/>
    </row>
    <row r="19" spans="2:8">
      <c r="B19" s="191" t="s">
        <v>15</v>
      </c>
      <c r="C19" s="105">
        <v>3</v>
      </c>
      <c r="D19" s="105">
        <v>3.55</v>
      </c>
      <c r="E19" s="198">
        <f>D19-C19</f>
        <v>0.54999999999999982</v>
      </c>
      <c r="F19" s="16"/>
    </row>
    <row r="20" spans="2:8">
      <c r="B20" s="184" t="s">
        <v>16</v>
      </c>
      <c r="C20" s="199">
        <v>7</v>
      </c>
      <c r="D20" s="199">
        <v>6.57</v>
      </c>
      <c r="E20" s="200">
        <f>D20-C20</f>
        <v>-0.42999999999999972</v>
      </c>
      <c r="F20" s="16"/>
    </row>
    <row r="21" spans="2:8" ht="8.25" customHeight="1"/>
    <row r="22" spans="2:8" ht="17.25" customHeight="1">
      <c r="B22" s="201" t="s">
        <v>50</v>
      </c>
      <c r="C22" s="202">
        <v>2968.09</v>
      </c>
      <c r="D22" s="202">
        <v>3975.61</v>
      </c>
      <c r="E22" s="203">
        <f>D22-C22</f>
        <v>1007.52</v>
      </c>
      <c r="F22" s="197">
        <f>(D22/C22)-100%</f>
        <v>0.33945062312800478</v>
      </c>
    </row>
    <row r="23" spans="2:8" ht="9" customHeight="1"/>
    <row r="24" spans="2:8">
      <c r="B24" s="181" t="s">
        <v>35</v>
      </c>
      <c r="C24" s="259">
        <v>2014</v>
      </c>
      <c r="D24" s="259">
        <v>2015</v>
      </c>
      <c r="E24" s="182"/>
      <c r="F24" s="183"/>
    </row>
    <row r="25" spans="2:8">
      <c r="B25" s="191" t="s">
        <v>6</v>
      </c>
      <c r="C25" s="106">
        <v>378180</v>
      </c>
      <c r="D25" s="106">
        <v>397305</v>
      </c>
      <c r="E25" s="107">
        <f>D25-C25</f>
        <v>19125</v>
      </c>
      <c r="F25" s="192">
        <f>(D25/C25)-100%</f>
        <v>5.0571156592098987E-2</v>
      </c>
      <c r="H25" s="127"/>
    </row>
    <row r="26" spans="2:8">
      <c r="B26" s="191" t="s">
        <v>7</v>
      </c>
      <c r="C26" s="107">
        <v>69834</v>
      </c>
      <c r="D26" s="107">
        <v>59055</v>
      </c>
      <c r="E26" s="107">
        <f>D26-C26</f>
        <v>-10779</v>
      </c>
      <c r="F26" s="192">
        <f>(D26/C26)-100%</f>
        <v>-0.15435174843199584</v>
      </c>
      <c r="G26" s="17"/>
      <c r="H26" s="127"/>
    </row>
    <row r="27" spans="2:8">
      <c r="B27" s="184" t="s">
        <v>8</v>
      </c>
      <c r="C27" s="186">
        <v>308346</v>
      </c>
      <c r="D27" s="186">
        <v>338250</v>
      </c>
      <c r="E27" s="186">
        <f>D27-C27</f>
        <v>29904</v>
      </c>
      <c r="F27" s="187">
        <f>(D27/C27)-100%</f>
        <v>9.6981961822108831E-2</v>
      </c>
      <c r="G27" s="17"/>
      <c r="H27" s="127"/>
    </row>
    <row r="28" spans="2:8" ht="11.25" customHeight="1"/>
    <row r="29" spans="2:8">
      <c r="B29" s="205" t="s">
        <v>333</v>
      </c>
      <c r="C29" s="208">
        <v>2014</v>
      </c>
      <c r="D29" s="204"/>
      <c r="E29" s="204">
        <v>2015</v>
      </c>
      <c r="F29" s="206"/>
      <c r="G29" s="18"/>
    </row>
    <row r="30" spans="2:8">
      <c r="B30" s="191" t="s">
        <v>9</v>
      </c>
      <c r="C30" s="107">
        <v>82003</v>
      </c>
      <c r="D30" s="108">
        <f>C30/$C$35</f>
        <v>0.26594475037782234</v>
      </c>
      <c r="E30" s="107">
        <v>70577</v>
      </c>
      <c r="F30" s="192">
        <f>E30/$E$35</f>
        <v>0.20865336289726533</v>
      </c>
      <c r="G30" s="19"/>
    </row>
    <row r="31" spans="2:8">
      <c r="B31" s="191" t="s">
        <v>11</v>
      </c>
      <c r="C31" s="107">
        <v>137613</v>
      </c>
      <c r="D31" s="108">
        <f>C31/$C$35</f>
        <v>0.44629409818839877</v>
      </c>
      <c r="E31" s="107">
        <v>161463</v>
      </c>
      <c r="F31" s="192">
        <f>E31/$E$35</f>
        <v>0.4773481152993348</v>
      </c>
      <c r="G31" s="19"/>
    </row>
    <row r="32" spans="2:8">
      <c r="B32" s="191" t="s">
        <v>153</v>
      </c>
      <c r="C32" s="107">
        <v>70542</v>
      </c>
      <c r="D32" s="108">
        <f>C32/$C$35</f>
        <v>0.22877546652137534</v>
      </c>
      <c r="E32" s="107">
        <v>79930</v>
      </c>
      <c r="F32" s="192">
        <f>E32/$E$35</f>
        <v>0.23630450849963044</v>
      </c>
      <c r="G32" s="19"/>
    </row>
    <row r="33" spans="2:8">
      <c r="B33" s="191" t="s">
        <v>10</v>
      </c>
      <c r="C33" s="107">
        <v>15198</v>
      </c>
      <c r="D33" s="108">
        <f>C33/$C$35</f>
        <v>4.9288785974197814E-2</v>
      </c>
      <c r="E33" s="107">
        <v>22668</v>
      </c>
      <c r="F33" s="192">
        <f>E33/$E$35</f>
        <v>6.7015521064301559E-2</v>
      </c>
      <c r="G33" s="19"/>
    </row>
    <row r="34" spans="2:8">
      <c r="B34" s="191" t="s">
        <v>12</v>
      </c>
      <c r="C34" s="107">
        <v>2990</v>
      </c>
      <c r="D34" s="108">
        <f>C34/$C$35</f>
        <v>9.6968989382057811E-3</v>
      </c>
      <c r="E34" s="107">
        <v>3612</v>
      </c>
      <c r="F34" s="192">
        <f>E34/$E$35</f>
        <v>1.067849223946785E-2</v>
      </c>
      <c r="G34" s="19"/>
    </row>
    <row r="35" spans="2:8">
      <c r="B35" s="184"/>
      <c r="C35" s="185">
        <f>SUM(C30:C34)</f>
        <v>308346</v>
      </c>
      <c r="D35" s="193">
        <f>SUM(D30:D34)</f>
        <v>1</v>
      </c>
      <c r="E35" s="185">
        <f>SUM(E30:E34)</f>
        <v>338250</v>
      </c>
      <c r="F35" s="187">
        <f>SUM(F30:F34)</f>
        <v>1</v>
      </c>
      <c r="G35" s="20"/>
    </row>
    <row r="36" spans="2:8" ht="9.75" customHeight="1"/>
    <row r="37" spans="2:8">
      <c r="B37" s="207" t="s">
        <v>156</v>
      </c>
      <c r="C37" s="258">
        <v>2014</v>
      </c>
      <c r="D37" s="258">
        <v>2015</v>
      </c>
      <c r="E37" s="182"/>
      <c r="F37" s="183"/>
    </row>
    <row r="38" spans="2:8">
      <c r="B38" s="191" t="s">
        <v>6</v>
      </c>
      <c r="C38" s="106">
        <v>1047638</v>
      </c>
      <c r="D38" s="106">
        <v>1116982</v>
      </c>
      <c r="E38" s="107">
        <f>D38-C38</f>
        <v>69344</v>
      </c>
      <c r="F38" s="192">
        <f>(D38/C38)-100%</f>
        <v>6.6190802548208527E-2</v>
      </c>
    </row>
    <row r="39" spans="2:8">
      <c r="B39" s="191" t="s">
        <v>7</v>
      </c>
      <c r="C39" s="107">
        <v>104751</v>
      </c>
      <c r="D39" s="107">
        <v>104823</v>
      </c>
      <c r="E39" s="107">
        <f>D39-C39</f>
        <v>72</v>
      </c>
      <c r="F39" s="192">
        <f>(D39/C39)-100%</f>
        <v>6.8734427356309524E-4</v>
      </c>
      <c r="H39" s="17"/>
    </row>
    <row r="40" spans="2:8">
      <c r="B40" s="184" t="s">
        <v>287</v>
      </c>
      <c r="C40" s="186">
        <v>942887</v>
      </c>
      <c r="D40" s="186">
        <v>1012159</v>
      </c>
      <c r="E40" s="186">
        <f>D40-C40</f>
        <v>69272</v>
      </c>
      <c r="F40" s="187">
        <f>(D40/C40)-100%</f>
        <v>7.3467976544379088E-2</v>
      </c>
      <c r="G40" s="17"/>
      <c r="H40" s="17"/>
    </row>
    <row r="41" spans="2:8" ht="9.75" customHeight="1"/>
    <row r="42" spans="2:8">
      <c r="B42" s="207" t="s">
        <v>221</v>
      </c>
      <c r="C42" s="208">
        <v>2014</v>
      </c>
      <c r="D42" s="209"/>
      <c r="E42" s="258">
        <v>2015</v>
      </c>
      <c r="F42" s="210"/>
      <c r="G42" s="18"/>
    </row>
    <row r="43" spans="2:8">
      <c r="B43" s="191" t="s">
        <v>268</v>
      </c>
      <c r="C43" s="107">
        <v>322739</v>
      </c>
      <c r="D43" s="109">
        <f>C43/$C$48</f>
        <v>0.34228810027076417</v>
      </c>
      <c r="E43" s="107">
        <v>293683</v>
      </c>
      <c r="F43" s="211">
        <f>E43/$E$48</f>
        <v>0.29015500529067073</v>
      </c>
      <c r="G43" s="19"/>
    </row>
    <row r="44" spans="2:8">
      <c r="B44" s="191" t="s">
        <v>11</v>
      </c>
      <c r="C44" s="107">
        <v>329698</v>
      </c>
      <c r="D44" s="109">
        <f>C44/$C$48</f>
        <v>0.34966862412993288</v>
      </c>
      <c r="E44" s="107">
        <v>393566</v>
      </c>
      <c r="F44" s="211">
        <f>E44/$E$48</f>
        <v>0.38883811733136792</v>
      </c>
      <c r="G44" s="19"/>
    </row>
    <row r="45" spans="2:8">
      <c r="B45" s="191" t="s">
        <v>153</v>
      </c>
      <c r="C45" s="107">
        <v>223971</v>
      </c>
      <c r="D45" s="109">
        <f>C45/$C$48</f>
        <v>0.23753747797986396</v>
      </c>
      <c r="E45" s="107">
        <v>236127</v>
      </c>
      <c r="F45" s="211">
        <f>E45/$E$48</f>
        <v>0.23329042176179829</v>
      </c>
      <c r="G45" s="19"/>
    </row>
    <row r="46" spans="2:8">
      <c r="B46" s="191" t="s">
        <v>269</v>
      </c>
      <c r="C46" s="107">
        <v>31915</v>
      </c>
      <c r="D46" s="109">
        <f>C46/$C$48</f>
        <v>3.3848170565507853E-2</v>
      </c>
      <c r="E46" s="107">
        <v>60911</v>
      </c>
      <c r="F46" s="211">
        <f>E46/$E$48</f>
        <v>6.0179280132864499E-2</v>
      </c>
      <c r="G46" s="19"/>
    </row>
    <row r="47" spans="2:8">
      <c r="B47" s="212" t="s">
        <v>324</v>
      </c>
      <c r="C47" s="107">
        <v>34564</v>
      </c>
      <c r="D47" s="115">
        <f>C47/$C$48</f>
        <v>3.665762705393117E-2</v>
      </c>
      <c r="E47" s="107">
        <v>27872</v>
      </c>
      <c r="F47" s="211">
        <f>E47/$E$48</f>
        <v>2.7537175483298572E-2</v>
      </c>
      <c r="G47" s="19"/>
    </row>
    <row r="48" spans="2:8">
      <c r="B48" s="213"/>
      <c r="C48" s="185">
        <f>SUM(C43:C47)</f>
        <v>942887</v>
      </c>
      <c r="D48" s="193">
        <f>SUM(D43:D47)</f>
        <v>1</v>
      </c>
      <c r="E48" s="185">
        <f>SUM(E43:E47)</f>
        <v>1012159</v>
      </c>
      <c r="F48" s="187">
        <f>SUM(F43:F47)</f>
        <v>1</v>
      </c>
      <c r="G48" s="20"/>
    </row>
    <row r="49" spans="2:6" ht="9.75" customHeight="1"/>
    <row r="50" spans="2:6">
      <c r="B50" s="442"/>
      <c r="C50" s="443"/>
      <c r="D50" s="443"/>
      <c r="E50" s="443"/>
      <c r="F50" s="444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3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topLeftCell="A2" workbookViewId="0">
      <selection activeCell="B7" sqref="B7:B8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56"/>
      <c r="F2" s="22"/>
      <c r="G2" s="22"/>
      <c r="H2" s="22"/>
      <c r="I2" s="22"/>
      <c r="J2" s="22"/>
      <c r="K2" s="167" t="s">
        <v>158</v>
      </c>
    </row>
    <row r="3" spans="1:17" ht="21">
      <c r="D3" s="22"/>
      <c r="E3" s="256"/>
      <c r="F3" s="22"/>
      <c r="G3" s="22"/>
      <c r="H3" s="22"/>
      <c r="I3" s="22"/>
      <c r="J3" s="22"/>
      <c r="K3" s="167" t="s">
        <v>122</v>
      </c>
    </row>
    <row r="4" spans="1:17" ht="21">
      <c r="D4" s="22"/>
      <c r="E4" s="256"/>
      <c r="F4" s="22"/>
      <c r="G4" s="22"/>
      <c r="H4" s="22"/>
      <c r="I4" s="22"/>
      <c r="J4" s="22"/>
      <c r="K4" s="167" t="s">
        <v>156</v>
      </c>
    </row>
    <row r="5" spans="1:17" ht="18.75">
      <c r="D5" s="10"/>
      <c r="E5" s="129"/>
      <c r="F5" s="10"/>
      <c r="G5" s="10"/>
      <c r="H5" s="10"/>
      <c r="I5" s="10"/>
      <c r="J5" s="10"/>
      <c r="K5" s="256" t="s">
        <v>391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472" t="s">
        <v>245</v>
      </c>
      <c r="C7" s="512" t="s">
        <v>383</v>
      </c>
      <c r="D7" s="512"/>
      <c r="E7" s="510" t="s">
        <v>384</v>
      </c>
      <c r="F7" s="511"/>
      <c r="G7" s="510" t="s">
        <v>385</v>
      </c>
      <c r="H7" s="511"/>
      <c r="I7" s="510" t="s">
        <v>386</v>
      </c>
      <c r="J7" s="511"/>
      <c r="K7" s="510" t="s">
        <v>387</v>
      </c>
      <c r="L7" s="511"/>
      <c r="M7" s="510" t="s">
        <v>388</v>
      </c>
      <c r="N7" s="511"/>
      <c r="O7" s="472" t="s">
        <v>393</v>
      </c>
      <c r="P7" s="472"/>
      <c r="Q7" s="5"/>
    </row>
    <row r="8" spans="1:17">
      <c r="A8" s="5"/>
      <c r="B8" s="513"/>
      <c r="C8" s="385" t="s">
        <v>157</v>
      </c>
      <c r="D8" s="421" t="s">
        <v>33</v>
      </c>
      <c r="E8" s="385" t="s">
        <v>157</v>
      </c>
      <c r="F8" s="421" t="s">
        <v>33</v>
      </c>
      <c r="G8" s="385" t="s">
        <v>157</v>
      </c>
      <c r="H8" s="421" t="s">
        <v>33</v>
      </c>
      <c r="I8" s="385" t="s">
        <v>157</v>
      </c>
      <c r="J8" s="421" t="s">
        <v>33</v>
      </c>
      <c r="K8" s="385" t="s">
        <v>157</v>
      </c>
      <c r="L8" s="421" t="s">
        <v>33</v>
      </c>
      <c r="M8" s="385" t="s">
        <v>157</v>
      </c>
      <c r="N8" s="421" t="s">
        <v>33</v>
      </c>
      <c r="O8" s="385" t="s">
        <v>157</v>
      </c>
      <c r="P8" s="421" t="s">
        <v>33</v>
      </c>
      <c r="Q8" s="5"/>
    </row>
    <row r="9" spans="1:17">
      <c r="B9" s="56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</row>
    <row r="10" spans="1:17">
      <c r="B10" s="62" t="s">
        <v>145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9"/>
      <c r="P10" s="9"/>
    </row>
    <row r="11" spans="1:17">
      <c r="B11" s="287" t="s">
        <v>153</v>
      </c>
      <c r="C11" s="250">
        <v>304561</v>
      </c>
      <c r="D11" s="288">
        <f>C11/$C$36</f>
        <v>0.28973662555355251</v>
      </c>
      <c r="E11" s="250">
        <v>310599</v>
      </c>
      <c r="F11" s="288">
        <f>E11/$E$36</f>
        <v>0.30167280341961694</v>
      </c>
      <c r="G11" s="250">
        <v>310572</v>
      </c>
      <c r="H11" s="288">
        <f>G11/$G$36</f>
        <v>0.28607562988829516</v>
      </c>
      <c r="I11" s="250">
        <v>236127</v>
      </c>
      <c r="J11" s="288">
        <f>I11/$I$36</f>
        <v>0.21680730137451681</v>
      </c>
      <c r="K11" s="250"/>
      <c r="L11" s="288"/>
      <c r="M11" s="250"/>
      <c r="N11" s="288"/>
      <c r="O11" s="250">
        <f>SUM(C11,E11,G11,I11,K11,M11,)</f>
        <v>1161859</v>
      </c>
      <c r="P11" s="289">
        <f>O11/$O$36</f>
        <v>0.27302571053459612</v>
      </c>
    </row>
    <row r="12" spans="1:17">
      <c r="B12" s="287" t="s">
        <v>11</v>
      </c>
      <c r="C12" s="250">
        <v>298737</v>
      </c>
      <c r="D12" s="288">
        <f>C12/$C$36</f>
        <v>0.28419610622499797</v>
      </c>
      <c r="E12" s="250">
        <v>341362</v>
      </c>
      <c r="F12" s="288">
        <f t="shared" ref="F12:F13" si="0">E12/$E$36</f>
        <v>0.33155171626736496</v>
      </c>
      <c r="G12" s="250">
        <v>379643</v>
      </c>
      <c r="H12" s="288">
        <f>G12/$G$36</f>
        <v>0.34969865396005451</v>
      </c>
      <c r="I12" s="250">
        <v>393566</v>
      </c>
      <c r="J12" s="288">
        <f t="shared" ref="J12:J13" si="1">I12/$I$36</f>
        <v>0.36136478408976136</v>
      </c>
      <c r="K12" s="250"/>
      <c r="L12" s="288"/>
      <c r="M12" s="250"/>
      <c r="N12" s="288"/>
      <c r="O12" s="250">
        <f>SUM(C12,E12,G12,I12,K12,M12,)</f>
        <v>1413308</v>
      </c>
      <c r="P12" s="289">
        <f>O12/$O$36</f>
        <v>0.33211381149023156</v>
      </c>
    </row>
    <row r="13" spans="1:17">
      <c r="B13" s="287" t="s">
        <v>162</v>
      </c>
      <c r="C13" s="250">
        <v>82529</v>
      </c>
      <c r="D13" s="288">
        <f>C13/$C$36</f>
        <v>7.8511936755885137E-2</v>
      </c>
      <c r="E13" s="250">
        <v>56177</v>
      </c>
      <c r="F13" s="288">
        <f t="shared" si="0"/>
        <v>5.45625487451789E-2</v>
      </c>
      <c r="G13" s="250">
        <v>72405</v>
      </c>
      <c r="H13" s="288">
        <f>G13/$G$36</f>
        <v>6.6694054782987552E-2</v>
      </c>
      <c r="I13" s="250">
        <v>104823</v>
      </c>
      <c r="J13" s="288">
        <f t="shared" si="1"/>
        <v>9.6246476480796248E-2</v>
      </c>
      <c r="K13" s="250"/>
      <c r="L13" s="288"/>
      <c r="M13" s="250"/>
      <c r="N13" s="288"/>
      <c r="O13" s="250">
        <f>SUM(C13,E13,G13,I13,K13,M13,)</f>
        <v>315934</v>
      </c>
      <c r="P13" s="289">
        <f>O13/$O$36</f>
        <v>7.4241456865279776E-2</v>
      </c>
    </row>
    <row r="14" spans="1:17" s="5" customFormat="1">
      <c r="B14" s="290" t="s">
        <v>34</v>
      </c>
      <c r="C14" s="291">
        <f t="shared" ref="C14:H14" si="2">SUM(C11:C13)</f>
        <v>685827</v>
      </c>
      <c r="D14" s="292">
        <f t="shared" si="2"/>
        <v>0.65244466853443561</v>
      </c>
      <c r="E14" s="291">
        <f t="shared" si="2"/>
        <v>708138</v>
      </c>
      <c r="F14" s="292">
        <f t="shared" si="2"/>
        <v>0.68778706843216075</v>
      </c>
      <c r="G14" s="291">
        <f t="shared" si="2"/>
        <v>762620</v>
      </c>
      <c r="H14" s="292">
        <f t="shared" si="2"/>
        <v>0.70246833863133717</v>
      </c>
      <c r="I14" s="291">
        <f t="shared" ref="I14:J14" si="3">SUM(I11:I13)</f>
        <v>734516</v>
      </c>
      <c r="J14" s="292">
        <f t="shared" si="3"/>
        <v>0.67441856194507444</v>
      </c>
      <c r="K14" s="291"/>
      <c r="L14" s="292"/>
      <c r="M14" s="291"/>
      <c r="N14" s="292"/>
      <c r="O14" s="291">
        <f>SUM(O11:O13)</f>
        <v>2891101</v>
      </c>
      <c r="P14" s="292">
        <f>SUM(P11:P13)</f>
        <v>0.67938097889010751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65"/>
      <c r="L15" s="64"/>
      <c r="M15" s="65"/>
      <c r="N15" s="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4"/>
    </row>
    <row r="17" spans="1:17">
      <c r="B17" s="293" t="s">
        <v>371</v>
      </c>
      <c r="C17" s="250">
        <v>59036</v>
      </c>
      <c r="D17" s="288">
        <f t="shared" ref="D17:D26" si="4">C17/$C$36</f>
        <v>5.6162448331137357E-2</v>
      </c>
      <c r="E17" s="250">
        <v>45690</v>
      </c>
      <c r="F17" s="288">
        <f>E17/$E$36</f>
        <v>4.4376930988967445E-2</v>
      </c>
      <c r="G17" s="250">
        <v>62235</v>
      </c>
      <c r="H17" s="288">
        <f>G17/$G$36</f>
        <v>5.732621365125655E-2</v>
      </c>
      <c r="I17" s="250">
        <v>67891</v>
      </c>
      <c r="J17" s="288">
        <f>I17/$I$36</f>
        <v>6.2336219481962336E-2</v>
      </c>
      <c r="K17" s="250"/>
      <c r="L17" s="288"/>
      <c r="M17" s="250"/>
      <c r="N17" s="288"/>
      <c r="O17" s="250">
        <f t="shared" ref="O17:O26" si="5">SUM(C17,E17,G17,I17,K17,M17,)</f>
        <v>234852</v>
      </c>
      <c r="P17" s="289">
        <f t="shared" ref="P17:P26" si="6">O17/$O$36</f>
        <v>5.5187965295677842E-2</v>
      </c>
    </row>
    <row r="18" spans="1:17">
      <c r="B18" s="293" t="s">
        <v>348</v>
      </c>
      <c r="C18" s="250">
        <v>3798</v>
      </c>
      <c r="D18" s="288">
        <f t="shared" si="4"/>
        <v>3.6131339989440288E-3</v>
      </c>
      <c r="E18" s="250">
        <v>5226</v>
      </c>
      <c r="F18" s="288">
        <f t="shared" ref="F18:F26" si="7">E18/$E$36</f>
        <v>5.0758118045161711E-3</v>
      </c>
      <c r="G18" s="250">
        <v>4079</v>
      </c>
      <c r="H18" s="288">
        <f t="shared" ref="H18:H26" si="8">G18/$G$36</f>
        <v>3.7572688275644812E-3</v>
      </c>
      <c r="I18" s="250">
        <v>3713</v>
      </c>
      <c r="J18" s="288">
        <f t="shared" ref="J18:J26" si="9">I18/$I$36</f>
        <v>3.4092056817034092E-3</v>
      </c>
      <c r="K18" s="250"/>
      <c r="L18" s="288"/>
      <c r="M18" s="250"/>
      <c r="N18" s="288"/>
      <c r="O18" s="250">
        <f>SUM(C18,E18,G18,I18,K18,M18,)</f>
        <v>16816</v>
      </c>
      <c r="P18" s="289">
        <f t="shared" si="6"/>
        <v>3.951598557440936E-3</v>
      </c>
    </row>
    <row r="19" spans="1:17">
      <c r="B19" s="293" t="s">
        <v>349</v>
      </c>
      <c r="C19" s="250">
        <v>20537</v>
      </c>
      <c r="D19" s="288">
        <f t="shared" si="4"/>
        <v>1.9537370441367434E-2</v>
      </c>
      <c r="E19" s="250">
        <v>17336</v>
      </c>
      <c r="F19" s="288">
        <f t="shared" si="7"/>
        <v>1.6837786728490688E-2</v>
      </c>
      <c r="G19" s="250">
        <v>20307</v>
      </c>
      <c r="H19" s="288">
        <f t="shared" si="8"/>
        <v>1.8705285138845774E-2</v>
      </c>
      <c r="I19" s="250">
        <v>26655</v>
      </c>
      <c r="J19" s="288">
        <f t="shared" si="9"/>
        <v>2.4474111889524475E-2</v>
      </c>
      <c r="K19" s="250"/>
      <c r="L19" s="288"/>
      <c r="M19" s="250"/>
      <c r="N19" s="288"/>
      <c r="O19" s="250">
        <f t="shared" si="5"/>
        <v>84835</v>
      </c>
      <c r="P19" s="289">
        <f t="shared" si="6"/>
        <v>1.9935410538802437E-2</v>
      </c>
    </row>
    <row r="20" spans="1:17">
      <c r="B20" s="293" t="s">
        <v>350</v>
      </c>
      <c r="C20" s="250">
        <v>29374</v>
      </c>
      <c r="D20" s="288">
        <f t="shared" si="4"/>
        <v>2.7944233303049473E-2</v>
      </c>
      <c r="E20" s="250">
        <v>34354</v>
      </c>
      <c r="F20" s="288">
        <f t="shared" si="7"/>
        <v>3.3366712348325403E-2</v>
      </c>
      <c r="G20" s="250">
        <v>30982</v>
      </c>
      <c r="H20" s="288">
        <f t="shared" si="8"/>
        <v>2.8538294389704032E-2</v>
      </c>
      <c r="I20" s="250">
        <v>32946</v>
      </c>
      <c r="J20" s="288">
        <f t="shared" si="9"/>
        <v>3.0250387931430249E-2</v>
      </c>
      <c r="K20" s="250"/>
      <c r="L20" s="288"/>
      <c r="M20" s="250"/>
      <c r="N20" s="288"/>
      <c r="O20" s="250">
        <f t="shared" si="5"/>
        <v>127656</v>
      </c>
      <c r="P20" s="289">
        <f t="shared" si="6"/>
        <v>2.9997934434388682E-2</v>
      </c>
    </row>
    <row r="21" spans="1:17">
      <c r="B21" s="293" t="s">
        <v>351</v>
      </c>
      <c r="C21" s="250">
        <v>77510</v>
      </c>
      <c r="D21" s="288">
        <f t="shared" si="4"/>
        <v>7.3737234401830345E-2</v>
      </c>
      <c r="E21" s="250">
        <v>69970</v>
      </c>
      <c r="F21" s="288">
        <f t="shared" si="7"/>
        <v>6.7959156517794966E-2</v>
      </c>
      <c r="G21" s="250">
        <v>83767</v>
      </c>
      <c r="H21" s="288">
        <f t="shared" si="8"/>
        <v>7.7159876900856558E-2</v>
      </c>
      <c r="I21" s="250">
        <v>125217</v>
      </c>
      <c r="J21" s="288">
        <f t="shared" si="9"/>
        <v>0.11497185775541498</v>
      </c>
      <c r="K21" s="250"/>
      <c r="L21" s="288"/>
      <c r="M21" s="250"/>
      <c r="N21" s="288"/>
      <c r="O21" s="250">
        <f t="shared" si="5"/>
        <v>356464</v>
      </c>
      <c r="P21" s="289">
        <f t="shared" si="6"/>
        <v>8.3765617755686597E-2</v>
      </c>
    </row>
    <row r="22" spans="1:17">
      <c r="B22" s="293" t="s">
        <v>352</v>
      </c>
      <c r="C22" s="250">
        <v>13567</v>
      </c>
      <c r="D22" s="288">
        <f t="shared" si="4"/>
        <v>1.2906632165264255E-2</v>
      </c>
      <c r="E22" s="250">
        <v>10879</v>
      </c>
      <c r="F22" s="288">
        <f t="shared" si="7"/>
        <v>1.056635220461757E-2</v>
      </c>
      <c r="G22" s="250">
        <v>9529</v>
      </c>
      <c r="H22" s="288">
        <f t="shared" si="8"/>
        <v>8.7774000141853242E-3</v>
      </c>
      <c r="I22" s="250">
        <v>9797</v>
      </c>
      <c r="J22" s="288">
        <f t="shared" si="9"/>
        <v>8.995418277308995E-3</v>
      </c>
      <c r="K22" s="250"/>
      <c r="L22" s="288"/>
      <c r="M22" s="250"/>
      <c r="N22" s="288"/>
      <c r="O22" s="250">
        <f t="shared" si="5"/>
        <v>43772</v>
      </c>
      <c r="P22" s="289">
        <f t="shared" si="6"/>
        <v>1.0285999765479581E-2</v>
      </c>
    </row>
    <row r="23" spans="1:17">
      <c r="B23" s="293" t="s">
        <v>347</v>
      </c>
      <c r="C23" s="250">
        <v>27745</v>
      </c>
      <c r="D23" s="288">
        <f t="shared" si="4"/>
        <v>2.639452417080097E-2</v>
      </c>
      <c r="E23" s="250">
        <v>23895</v>
      </c>
      <c r="F23" s="288">
        <f t="shared" si="7"/>
        <v>2.3208289909857235E-2</v>
      </c>
      <c r="G23" s="250">
        <v>21371</v>
      </c>
      <c r="H23" s="288">
        <f t="shared" si="8"/>
        <v>1.9685362126472303E-2</v>
      </c>
      <c r="I23" s="250">
        <v>18059</v>
      </c>
      <c r="J23" s="288">
        <f t="shared" si="9"/>
        <v>1.6581428873116581E-2</v>
      </c>
      <c r="K23" s="250"/>
      <c r="L23" s="288"/>
      <c r="M23" s="250"/>
      <c r="N23" s="288"/>
      <c r="O23" s="250">
        <f t="shared" si="5"/>
        <v>91070</v>
      </c>
      <c r="P23" s="289">
        <f t="shared" si="6"/>
        <v>2.1400575679480616E-2</v>
      </c>
    </row>
    <row r="24" spans="1:17">
      <c r="B24" s="293" t="s">
        <v>353</v>
      </c>
      <c r="C24" s="250">
        <v>18320</v>
      </c>
      <c r="D24" s="288">
        <f t="shared" si="4"/>
        <v>1.7428281953832177E-2</v>
      </c>
      <c r="E24" s="250">
        <v>4638</v>
      </c>
      <c r="F24" s="288">
        <f t="shared" si="7"/>
        <v>4.5047101319070039E-3</v>
      </c>
      <c r="G24" s="250">
        <v>3961</v>
      </c>
      <c r="H24" s="288">
        <f t="shared" si="8"/>
        <v>3.6485760789367271E-3</v>
      </c>
      <c r="I24" s="250">
        <v>1325</v>
      </c>
      <c r="J24" s="288">
        <f t="shared" si="9"/>
        <v>1.2165896925012167E-3</v>
      </c>
      <c r="K24" s="250"/>
      <c r="L24" s="288"/>
      <c r="M24" s="250"/>
      <c r="N24" s="288"/>
      <c r="O24" s="250">
        <f t="shared" si="5"/>
        <v>28244</v>
      </c>
      <c r="P24" s="289">
        <f t="shared" si="6"/>
        <v>6.6370688425524378E-3</v>
      </c>
    </row>
    <row r="25" spans="1:17">
      <c r="B25" s="293" t="s">
        <v>362</v>
      </c>
      <c r="C25" s="250">
        <v>35622</v>
      </c>
      <c r="D25" s="288">
        <f t="shared" si="4"/>
        <v>3.388811461568831E-2</v>
      </c>
      <c r="E25" s="250">
        <v>33253</v>
      </c>
      <c r="F25" s="288">
        <f t="shared" si="7"/>
        <v>3.2297353604205173E-2</v>
      </c>
      <c r="G25" s="250">
        <v>28765</v>
      </c>
      <c r="H25" s="288">
        <f t="shared" si="8"/>
        <v>2.6496160290485977E-2</v>
      </c>
      <c r="I25" s="250">
        <v>3540</v>
      </c>
      <c r="J25" s="288">
        <f t="shared" si="9"/>
        <v>3.2503603860032505E-3</v>
      </c>
      <c r="K25" s="250"/>
      <c r="L25" s="288"/>
      <c r="M25" s="250"/>
      <c r="N25" s="288"/>
      <c r="O25" s="250">
        <f t="shared" si="5"/>
        <v>101180</v>
      </c>
      <c r="P25" s="289">
        <f t="shared" si="6"/>
        <v>2.3776328618094308E-2</v>
      </c>
    </row>
    <row r="26" spans="1:17">
      <c r="B26" s="293" t="s">
        <v>354</v>
      </c>
      <c r="C26" s="250">
        <v>6295</v>
      </c>
      <c r="D26" s="288">
        <f t="shared" si="4"/>
        <v>5.9885936080444077E-3</v>
      </c>
      <c r="E26" s="250">
        <v>8158</v>
      </c>
      <c r="F26" s="288">
        <f t="shared" si="7"/>
        <v>7.9235500767782102E-3</v>
      </c>
      <c r="G26" s="250">
        <v>6495</v>
      </c>
      <c r="H26" s="288">
        <f t="shared" si="8"/>
        <v>5.9827067994683266E-3</v>
      </c>
      <c r="I26" s="250">
        <v>4540</v>
      </c>
      <c r="J26" s="288">
        <f t="shared" si="9"/>
        <v>4.1685412860041687E-3</v>
      </c>
      <c r="K26" s="250"/>
      <c r="L26" s="288"/>
      <c r="M26" s="250"/>
      <c r="N26" s="288"/>
      <c r="O26" s="250">
        <f t="shared" si="5"/>
        <v>25488</v>
      </c>
      <c r="P26" s="289">
        <f t="shared" si="6"/>
        <v>5.9894353016207522E-3</v>
      </c>
    </row>
    <row r="27" spans="1:17">
      <c r="B27" s="290" t="s">
        <v>34</v>
      </c>
      <c r="C27" s="291">
        <f t="shared" ref="C27:H27" si="10">SUM(C17:C26)</f>
        <v>291804</v>
      </c>
      <c r="D27" s="292">
        <f t="shared" si="10"/>
        <v>0.27760056698995877</v>
      </c>
      <c r="E27" s="291">
        <f t="shared" si="10"/>
        <v>253399</v>
      </c>
      <c r="F27" s="292">
        <f t="shared" si="10"/>
        <v>0.24611665431545987</v>
      </c>
      <c r="G27" s="291">
        <f t="shared" si="10"/>
        <v>271491</v>
      </c>
      <c r="H27" s="292">
        <f t="shared" si="10"/>
        <v>0.25007714421777605</v>
      </c>
      <c r="I27" s="291">
        <f t="shared" ref="I27:J27" si="11">SUM(I17:I26)</f>
        <v>293683</v>
      </c>
      <c r="J27" s="292">
        <f t="shared" si="11"/>
        <v>0.26965412125496968</v>
      </c>
      <c r="K27" s="291"/>
      <c r="L27" s="292"/>
      <c r="M27" s="291"/>
      <c r="N27" s="292"/>
      <c r="O27" s="291">
        <f>SUM(O17:O26)</f>
        <v>1110377</v>
      </c>
      <c r="P27" s="292">
        <f>SUM(P17:P25)</f>
        <v>0.25493849948760344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58"/>
      <c r="L28" s="64"/>
      <c r="M28" s="65"/>
      <c r="N28" s="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58"/>
      <c r="L29" s="64"/>
      <c r="M29" s="65"/>
      <c r="N29" s="64"/>
      <c r="O29" s="65"/>
      <c r="P29" s="54"/>
    </row>
    <row r="30" spans="1:17">
      <c r="A30" s="5"/>
      <c r="B30" s="287" t="s">
        <v>355</v>
      </c>
      <c r="C30" s="250">
        <v>40680</v>
      </c>
      <c r="D30" s="288">
        <f>C30/$C$36</f>
        <v>3.8699918661675381E-2</v>
      </c>
      <c r="E30" s="250">
        <v>42114</v>
      </c>
      <c r="F30" s="288">
        <f>E30/$E$36</f>
        <v>4.0903700408609647E-2</v>
      </c>
      <c r="G30" s="250">
        <v>36893</v>
      </c>
      <c r="H30" s="288">
        <f>G30/$G$36</f>
        <v>3.3983064195963815E-2</v>
      </c>
      <c r="I30" s="250">
        <v>43431</v>
      </c>
      <c r="J30" s="288">
        <f>I30/$I$36</f>
        <v>3.987751466793988E-2</v>
      </c>
      <c r="K30" s="250"/>
      <c r="L30" s="288"/>
      <c r="M30" s="250"/>
      <c r="N30" s="288"/>
      <c r="O30" s="250">
        <f>SUM(C30,E30,G30,I30,K30,M30,)</f>
        <v>163118</v>
      </c>
      <c r="P30" s="289">
        <f>O30/$O$36</f>
        <v>3.8331163980295582E-2</v>
      </c>
    </row>
    <row r="31" spans="1:17">
      <c r="B31" s="287" t="s">
        <v>356</v>
      </c>
      <c r="C31" s="250">
        <v>15231</v>
      </c>
      <c r="D31" s="288">
        <f>C31/$C$36</f>
        <v>1.44896376877084E-2</v>
      </c>
      <c r="E31" s="250">
        <v>5064</v>
      </c>
      <c r="F31" s="288">
        <f t="shared" ref="F31:F33" si="12">E31/$E$36</f>
        <v>4.9184674661442579E-3</v>
      </c>
      <c r="G31" s="250">
        <v>4703</v>
      </c>
      <c r="H31" s="288">
        <f t="shared" ref="H31:H33" si="13">G31/$G$36</f>
        <v>4.3320508203078586E-3</v>
      </c>
      <c r="I31" s="250">
        <v>4842</v>
      </c>
      <c r="J31" s="288">
        <f t="shared" ref="J31:J33" si="14">I31/$I$36</f>
        <v>4.4458319178044461E-3</v>
      </c>
      <c r="K31" s="250"/>
      <c r="L31" s="288"/>
      <c r="M31" s="250"/>
      <c r="N31" s="288"/>
      <c r="O31" s="250">
        <f>SUM(C31,E31,G31,I31,K31,M31,)</f>
        <v>29840</v>
      </c>
      <c r="P31" s="289">
        <f>O31/$O$36</f>
        <v>7.0121135201021362E-3</v>
      </c>
    </row>
    <row r="32" spans="1:17">
      <c r="B32" s="287" t="s">
        <v>357</v>
      </c>
      <c r="C32" s="250">
        <v>9990</v>
      </c>
      <c r="D32" s="288">
        <f>C32/$C$36</f>
        <v>9.5037410872698385E-3</v>
      </c>
      <c r="E32" s="250">
        <v>18349</v>
      </c>
      <c r="F32" s="288">
        <f t="shared" si="12"/>
        <v>1.7821674473989135E-2</v>
      </c>
      <c r="G32" s="250">
        <v>6173</v>
      </c>
      <c r="H32" s="288">
        <f t="shared" si="13"/>
        <v>5.6861045532129303E-3</v>
      </c>
      <c r="I32" s="250">
        <v>9126</v>
      </c>
      <c r="J32" s="288">
        <f t="shared" si="14"/>
        <v>8.3793188934083787E-3</v>
      </c>
      <c r="K32" s="250"/>
      <c r="L32" s="288"/>
      <c r="M32" s="250"/>
      <c r="N32" s="288"/>
      <c r="O32" s="250">
        <f>SUM(C32,E32,G32,I32,K32,M32,)</f>
        <v>43638</v>
      </c>
      <c r="P32" s="289">
        <f>O32/$O$36</f>
        <v>1.0254511051950972E-2</v>
      </c>
      <c r="Q32" s="5"/>
    </row>
    <row r="33" spans="1:16">
      <c r="A33" s="5"/>
      <c r="B33" s="287" t="s">
        <v>394</v>
      </c>
      <c r="C33" s="250">
        <v>7633</v>
      </c>
      <c r="D33" s="288">
        <f>C33/$C$36</f>
        <v>7.2614670389520202E-3</v>
      </c>
      <c r="E33" s="250">
        <v>2525</v>
      </c>
      <c r="F33" s="288">
        <f t="shared" si="12"/>
        <v>2.4524349036363054E-3</v>
      </c>
      <c r="G33" s="250">
        <v>3749</v>
      </c>
      <c r="H33" s="288">
        <f t="shared" si="13"/>
        <v>3.453297581402118E-3</v>
      </c>
      <c r="I33" s="250">
        <v>3512</v>
      </c>
      <c r="J33" s="288">
        <f t="shared" si="14"/>
        <v>3.2246513208032245E-3</v>
      </c>
      <c r="K33" s="250"/>
      <c r="L33" s="288"/>
      <c r="M33" s="250"/>
      <c r="N33" s="288"/>
      <c r="O33" s="250">
        <f>SUM(C33,E33,G33,I33,K33,M33,)</f>
        <v>17419</v>
      </c>
      <c r="P33" s="289">
        <f>O33/$O$36</f>
        <v>4.0932977683196753E-3</v>
      </c>
    </row>
    <row r="34" spans="1:16">
      <c r="A34" s="5"/>
      <c r="B34" s="290" t="s">
        <v>34</v>
      </c>
      <c r="C34" s="291">
        <f t="shared" ref="C34:H34" si="15">SUM(C30:C33)</f>
        <v>73534</v>
      </c>
      <c r="D34" s="292">
        <f t="shared" si="15"/>
        <v>6.9954764475605641E-2</v>
      </c>
      <c r="E34" s="291">
        <f t="shared" si="15"/>
        <v>68052</v>
      </c>
      <c r="F34" s="292">
        <f t="shared" si="15"/>
        <v>6.6096277252379348E-2</v>
      </c>
      <c r="G34" s="291">
        <f t="shared" si="15"/>
        <v>51518</v>
      </c>
      <c r="H34" s="292">
        <f t="shared" si="15"/>
        <v>4.7454517150886721E-2</v>
      </c>
      <c r="I34" s="291">
        <f t="shared" ref="I34" si="16">SUM(I30:I33)</f>
        <v>60911</v>
      </c>
      <c r="J34" s="292">
        <f>SUM(J30:J33)</f>
        <v>5.5927316799955933E-2</v>
      </c>
      <c r="K34" s="291"/>
      <c r="L34" s="292"/>
      <c r="M34" s="291"/>
      <c r="N34" s="292"/>
      <c r="O34" s="291">
        <f>SUM(O30:O33)</f>
        <v>254015</v>
      </c>
      <c r="P34" s="292">
        <f>SUM(P30:P32)</f>
        <v>5.559778855234869E-2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23" t="s">
        <v>358</v>
      </c>
      <c r="C36" s="386">
        <f>SUM(C14,C27,C34,)</f>
        <v>1051165</v>
      </c>
      <c r="D36" s="387">
        <f>SUM(D14,D27,D34,)</f>
        <v>1</v>
      </c>
      <c r="E36" s="386">
        <f t="shared" ref="E36:I36" si="17">SUM(E14,E27,E34,)</f>
        <v>1029589</v>
      </c>
      <c r="F36" s="387">
        <f t="shared" si="17"/>
        <v>0.99999999999999989</v>
      </c>
      <c r="G36" s="386">
        <f>SUM(G14,G27,G34,)</f>
        <v>1085629</v>
      </c>
      <c r="H36" s="387">
        <f t="shared" si="17"/>
        <v>1</v>
      </c>
      <c r="I36" s="386">
        <f t="shared" si="17"/>
        <v>1089110</v>
      </c>
      <c r="J36" s="387">
        <f>SUM(J14,J27,J34,)</f>
        <v>1</v>
      </c>
      <c r="K36" s="386">
        <f>SUM(K34,K27,K14,)</f>
        <v>0</v>
      </c>
      <c r="L36" s="387">
        <f>SUM(L14,L27,L34,)</f>
        <v>0</v>
      </c>
      <c r="M36" s="386">
        <f>SUM(M34,M27,M14,)</f>
        <v>0</v>
      </c>
      <c r="N36" s="387">
        <f>SUM(N14,N27,N34,)</f>
        <v>0</v>
      </c>
      <c r="O36" s="386">
        <f>SUM(O34,O27,O14,)</f>
        <v>4255493</v>
      </c>
      <c r="P36" s="387">
        <f>SUM(P14,P27,P34,)</f>
        <v>0.98991726693005955</v>
      </c>
    </row>
    <row r="37" spans="1:16">
      <c r="A37" s="5"/>
      <c r="B37" s="58"/>
      <c r="C37" s="57"/>
      <c r="D37" s="54"/>
      <c r="E37" s="57"/>
      <c r="F37" s="54"/>
      <c r="G37" s="58"/>
      <c r="H37" s="54"/>
      <c r="I37" s="58"/>
      <c r="J37" s="54"/>
      <c r="K37" s="57"/>
      <c r="L37" s="54"/>
      <c r="M37" s="59"/>
      <c r="N37" s="60"/>
      <c r="O37" s="59"/>
      <c r="P37" s="60"/>
    </row>
    <row r="38" spans="1:16">
      <c r="B38" s="515" t="s">
        <v>359</v>
      </c>
      <c r="C38" s="422" t="s">
        <v>360</v>
      </c>
      <c r="D38" s="388" t="s">
        <v>361</v>
      </c>
      <c r="E38" s="422" t="s">
        <v>360</v>
      </c>
      <c r="F38" s="388" t="s">
        <v>361</v>
      </c>
      <c r="G38" s="422" t="s">
        <v>360</v>
      </c>
      <c r="H38" s="388" t="s">
        <v>361</v>
      </c>
      <c r="I38" s="422" t="s">
        <v>360</v>
      </c>
      <c r="J38" s="388" t="s">
        <v>361</v>
      </c>
      <c r="K38" s="422" t="s">
        <v>360</v>
      </c>
      <c r="L38" s="388" t="s">
        <v>361</v>
      </c>
      <c r="M38" s="422" t="s">
        <v>360</v>
      </c>
      <c r="N38" s="388" t="s">
        <v>361</v>
      </c>
      <c r="O38" s="422" t="s">
        <v>360</v>
      </c>
      <c r="P38" s="388" t="s">
        <v>361</v>
      </c>
    </row>
    <row r="39" spans="1:16">
      <c r="B39" s="515"/>
      <c r="C39" s="386">
        <v>1134307</v>
      </c>
      <c r="D39" s="389">
        <f>C36/$C$39</f>
        <v>0.92670238304092278</v>
      </c>
      <c r="E39" s="390">
        <v>1067830</v>
      </c>
      <c r="F39" s="389">
        <f>E36/$E$39</f>
        <v>0.96418811983180841</v>
      </c>
      <c r="G39" s="386">
        <v>1115291</v>
      </c>
      <c r="H39" s="389">
        <f>G36/$G$39</f>
        <v>0.97340425054985646</v>
      </c>
      <c r="I39" s="386">
        <v>1116982</v>
      </c>
      <c r="J39" s="389">
        <f>I36/$I$39</f>
        <v>0.97504704641614637</v>
      </c>
      <c r="K39" s="386"/>
      <c r="L39" s="389">
        <f>K36/$C$39</f>
        <v>0</v>
      </c>
      <c r="M39" s="386"/>
      <c r="N39" s="389">
        <f>M36/$C$39</f>
        <v>0</v>
      </c>
      <c r="O39" s="386">
        <f>SUM(C39,E39,G39,I39,K39,M39)</f>
        <v>4434410</v>
      </c>
      <c r="P39" s="389">
        <f>O36/$O$39</f>
        <v>0.95965258061388103</v>
      </c>
    </row>
    <row r="41" spans="1:16">
      <c r="B41" s="61"/>
    </row>
    <row r="42" spans="1:16">
      <c r="B42" s="61"/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5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/>
  <dimension ref="C4:K27"/>
  <sheetViews>
    <sheetView topLeftCell="A4" workbookViewId="0">
      <selection activeCell="H7" sqref="H7"/>
    </sheetView>
  </sheetViews>
  <sheetFormatPr baseColWidth="10" defaultRowHeight="12.75"/>
  <cols>
    <col min="1" max="16384" width="11.42578125" style="7"/>
  </cols>
  <sheetData>
    <row r="4" spans="3:11" ht="23.25">
      <c r="C4" s="52"/>
      <c r="D4" s="52"/>
      <c r="E4" s="52"/>
      <c r="F4" s="52"/>
      <c r="G4" s="52"/>
      <c r="H4" s="4" t="s">
        <v>140</v>
      </c>
      <c r="I4" s="52"/>
      <c r="J4" s="52"/>
      <c r="K4" s="52"/>
    </row>
    <row r="5" spans="3:11" ht="23.25">
      <c r="C5" s="52"/>
      <c r="D5" s="52"/>
      <c r="E5" s="52"/>
      <c r="F5" s="52"/>
      <c r="G5" s="52"/>
      <c r="H5" s="4" t="s">
        <v>221</v>
      </c>
      <c r="I5" s="52"/>
      <c r="J5" s="52"/>
      <c r="K5" s="52"/>
    </row>
    <row r="6" spans="3:11" ht="23.25">
      <c r="C6" s="52"/>
      <c r="D6" s="52"/>
      <c r="E6" s="52"/>
      <c r="F6" s="52"/>
      <c r="G6" s="52"/>
      <c r="H6" s="4" t="s">
        <v>382</v>
      </c>
      <c r="I6" s="52"/>
      <c r="J6" s="52"/>
      <c r="K6" s="52"/>
    </row>
    <row r="27" spans="10:10">
      <c r="J27" s="66"/>
    </row>
  </sheetData>
  <phoneticPr fontId="5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C20" sqref="C2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8"/>
      <c r="D3" s="128"/>
      <c r="E3" s="128"/>
      <c r="F3" s="129" t="s">
        <v>395</v>
      </c>
      <c r="G3" s="128"/>
      <c r="H3" s="128"/>
    </row>
    <row r="4" spans="2:9" ht="15.75">
      <c r="C4" s="128"/>
      <c r="D4" s="128"/>
      <c r="E4" s="128"/>
      <c r="F4" s="129" t="s">
        <v>401</v>
      </c>
      <c r="G4" s="128"/>
      <c r="H4" s="128"/>
    </row>
    <row r="5" spans="2:9" ht="11.25" customHeight="1"/>
    <row r="6" spans="2:9">
      <c r="B6" s="519" t="s">
        <v>276</v>
      </c>
      <c r="C6" s="521">
        <v>2014</v>
      </c>
      <c r="D6" s="522"/>
      <c r="E6" s="521">
        <v>2015</v>
      </c>
      <c r="F6" s="522"/>
      <c r="G6" s="521" t="s">
        <v>160</v>
      </c>
      <c r="H6" s="522"/>
    </row>
    <row r="7" spans="2:9">
      <c r="B7" s="520"/>
      <c r="C7" s="391"/>
      <c r="D7" s="392" t="s">
        <v>159</v>
      </c>
      <c r="E7" s="391"/>
      <c r="F7" s="392" t="s">
        <v>159</v>
      </c>
      <c r="G7" s="391"/>
      <c r="H7" s="393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23" t="s">
        <v>145</v>
      </c>
      <c r="C9" s="524"/>
      <c r="D9" s="524"/>
      <c r="E9" s="524"/>
      <c r="F9" s="524"/>
      <c r="G9" s="524"/>
      <c r="H9" s="525"/>
    </row>
    <row r="10" spans="2:9">
      <c r="B10" s="78" t="s">
        <v>148</v>
      </c>
      <c r="C10" s="69">
        <v>70542</v>
      </c>
      <c r="D10" s="79">
        <f>C10/$C$61</f>
        <v>0.18653022370299857</v>
      </c>
      <c r="E10" s="69">
        <f>SUM('PROCEDENCIA ABRIL'!C11)</f>
        <v>79930</v>
      </c>
      <c r="F10" s="79">
        <f>E10/$E$61</f>
        <v>0.20118045330413661</v>
      </c>
      <c r="G10" s="69">
        <f>E10-C10</f>
        <v>9388</v>
      </c>
      <c r="H10" s="79">
        <f>G10/C10</f>
        <v>0.13308383657962633</v>
      </c>
    </row>
    <row r="11" spans="2:9">
      <c r="B11" s="71" t="s">
        <v>76</v>
      </c>
      <c r="C11" s="69">
        <v>137613</v>
      </c>
      <c r="D11" s="73">
        <f>C11/$C$61</f>
        <v>0.36388227828018405</v>
      </c>
      <c r="E11" s="69">
        <f>SUM('PROCEDENCIA ABRIL'!C12)</f>
        <v>161463</v>
      </c>
      <c r="F11" s="73">
        <f>E11/$E$61</f>
        <v>0.406395590289576</v>
      </c>
      <c r="G11" s="72">
        <f>E11-C11</f>
        <v>23850</v>
      </c>
      <c r="H11" s="73">
        <f>G11/C11</f>
        <v>0.17331211440779579</v>
      </c>
    </row>
    <row r="12" spans="2:9">
      <c r="B12" s="71" t="s">
        <v>78</v>
      </c>
      <c r="C12" s="69">
        <v>69834</v>
      </c>
      <c r="D12" s="73">
        <f>C12/$C$61</f>
        <v>0.18465809931778518</v>
      </c>
      <c r="E12" s="69">
        <f>SUM('PROCEDENCIA ABRIL'!C13)</f>
        <v>59055</v>
      </c>
      <c r="F12" s="73">
        <f>E12/$E$61</f>
        <v>0.14863895495903651</v>
      </c>
      <c r="G12" s="72">
        <f>E12-C12</f>
        <v>-10779</v>
      </c>
      <c r="H12" s="73">
        <f>G12/C12</f>
        <v>-0.15435174843199587</v>
      </c>
    </row>
    <row r="13" spans="2:9">
      <c r="B13" s="74" t="s">
        <v>34</v>
      </c>
      <c r="C13" s="75">
        <f>SUM(C10:C12)</f>
        <v>277989</v>
      </c>
      <c r="D13" s="76">
        <f>C13/$C$61</f>
        <v>0.7350706013009678</v>
      </c>
      <c r="E13" s="75">
        <f>SUM(E10:E12)</f>
        <v>300448</v>
      </c>
      <c r="F13" s="76">
        <f>E13/$E$61</f>
        <v>0.7562149985527491</v>
      </c>
      <c r="G13" s="75">
        <f>E13-C13</f>
        <v>22459</v>
      </c>
      <c r="H13" s="76">
        <f>G13/C13</f>
        <v>8.0790966549036114E-2</v>
      </c>
    </row>
    <row r="14" spans="2:9" ht="6" customHeight="1">
      <c r="C14" s="44"/>
      <c r="D14" s="77"/>
      <c r="E14" s="44"/>
      <c r="H14" s="77"/>
    </row>
    <row r="15" spans="2:9" ht="15">
      <c r="B15" s="516" t="s">
        <v>10</v>
      </c>
      <c r="C15" s="517"/>
      <c r="D15" s="517"/>
      <c r="E15" s="517"/>
      <c r="F15" s="517"/>
      <c r="G15" s="517"/>
      <c r="H15" s="518"/>
    </row>
    <row r="16" spans="2:9">
      <c r="B16" s="78" t="s">
        <v>100</v>
      </c>
      <c r="C16" s="69">
        <v>7158</v>
      </c>
      <c r="D16" s="79">
        <f>C16/$C$61</f>
        <v>1.8927494843725211E-2</v>
      </c>
      <c r="E16" s="69">
        <f>SUM('PROCEDENCIA ABRIL'!C30)</f>
        <v>13898</v>
      </c>
      <c r="F16" s="79">
        <f>E16/$E$61</f>
        <v>3.4980682347315037E-2</v>
      </c>
      <c r="G16" s="69">
        <f>E16-C16</f>
        <v>6740</v>
      </c>
      <c r="H16" s="79">
        <f>G16/C16</f>
        <v>0.94160379994411847</v>
      </c>
    </row>
    <row r="17" spans="2:8">
      <c r="B17" s="71" t="s">
        <v>102</v>
      </c>
      <c r="C17" s="69">
        <v>33</v>
      </c>
      <c r="D17" s="73">
        <f>C17/$C$61</f>
        <v>8.7260034904013966E-5</v>
      </c>
      <c r="E17" s="69">
        <f>SUM('PROCEDENCIA ABRIL'!C31)</f>
        <v>16</v>
      </c>
      <c r="F17" s="73">
        <f t="shared" ref="F17:F27" si="0">E17/$E$61</f>
        <v>4.0271328072891107E-5</v>
      </c>
      <c r="G17" s="72">
        <f>E17-C17</f>
        <v>-17</v>
      </c>
      <c r="H17" s="73">
        <f>G17/C17</f>
        <v>-0.51515151515151514</v>
      </c>
    </row>
    <row r="18" spans="2:8">
      <c r="B18" s="71" t="s">
        <v>105</v>
      </c>
      <c r="C18" s="69">
        <v>1319</v>
      </c>
      <c r="D18" s="73">
        <f t="shared" ref="D18:D25" si="1">C18/$C$61</f>
        <v>3.4877571526786186E-3</v>
      </c>
      <c r="E18" s="69">
        <f>SUM('PROCEDENCIA ABRIL'!C32)</f>
        <v>1605</v>
      </c>
      <c r="F18" s="73">
        <f t="shared" si="0"/>
        <v>4.0397175973118891E-3</v>
      </c>
      <c r="G18" s="72">
        <f t="shared" ref="G18:G26" si="2">E18-C18</f>
        <v>286</v>
      </c>
      <c r="H18" s="73">
        <f t="shared" ref="H18:H26" si="3">G18/C18</f>
        <v>0.21683093252463989</v>
      </c>
    </row>
    <row r="19" spans="2:8">
      <c r="B19" s="71" t="s">
        <v>108</v>
      </c>
      <c r="C19" s="69">
        <v>1666</v>
      </c>
      <c r="D19" s="73">
        <f t="shared" si="1"/>
        <v>4.4053096409117348E-3</v>
      </c>
      <c r="E19" s="69">
        <f>SUM('PROCEDENCIA ABRIL'!C33)</f>
        <v>2731</v>
      </c>
      <c r="F19" s="73">
        <f t="shared" si="0"/>
        <v>6.8738123104416004E-3</v>
      </c>
      <c r="G19" s="72">
        <f t="shared" si="2"/>
        <v>1065</v>
      </c>
      <c r="H19" s="73">
        <f t="shared" si="3"/>
        <v>0.63925570228091233</v>
      </c>
    </row>
    <row r="20" spans="2:8">
      <c r="B20" s="71" t="s">
        <v>111</v>
      </c>
      <c r="C20" s="69">
        <v>1552</v>
      </c>
      <c r="D20" s="73">
        <f t="shared" si="1"/>
        <v>4.1038658839705963E-3</v>
      </c>
      <c r="E20" s="69">
        <f>SUM('PROCEDENCIA ABRIL'!C34)</f>
        <v>1317</v>
      </c>
      <c r="F20" s="73">
        <f t="shared" si="0"/>
        <v>3.314833691999849E-3</v>
      </c>
      <c r="G20" s="72">
        <f t="shared" si="2"/>
        <v>-235</v>
      </c>
      <c r="H20" s="73">
        <f t="shared" si="3"/>
        <v>-0.15141752577319587</v>
      </c>
    </row>
    <row r="21" spans="2:8">
      <c r="B21" s="71" t="s">
        <v>113</v>
      </c>
      <c r="C21" s="69">
        <v>342</v>
      </c>
      <c r="D21" s="73">
        <f t="shared" si="1"/>
        <v>9.0433127082341737E-4</v>
      </c>
      <c r="E21" s="69">
        <f>SUM('PROCEDENCIA ABRIL'!C35)</f>
        <v>201</v>
      </c>
      <c r="F21" s="73">
        <f t="shared" si="0"/>
        <v>5.0590855891569444E-4</v>
      </c>
      <c r="G21" s="72">
        <f t="shared" si="2"/>
        <v>-141</v>
      </c>
      <c r="H21" s="73">
        <f t="shared" si="3"/>
        <v>-0.41228070175438597</v>
      </c>
    </row>
    <row r="22" spans="2:8">
      <c r="B22" s="71" t="s">
        <v>114</v>
      </c>
      <c r="C22" s="69">
        <v>205</v>
      </c>
      <c r="D22" s="73">
        <f t="shared" si="1"/>
        <v>5.4206991379766249E-4</v>
      </c>
      <c r="E22" s="69">
        <f>SUM('PROCEDENCIA ABRIL'!C36)</f>
        <v>192</v>
      </c>
      <c r="F22" s="73">
        <f t="shared" si="0"/>
        <v>4.8325593687469326E-4</v>
      </c>
      <c r="G22" s="72">
        <f>E22-C22</f>
        <v>-13</v>
      </c>
      <c r="H22" s="73">
        <f t="shared" si="3"/>
        <v>-6.3414634146341464E-2</v>
      </c>
    </row>
    <row r="23" spans="2:8">
      <c r="B23" s="71" t="s">
        <v>115</v>
      </c>
      <c r="C23" s="69">
        <v>1149</v>
      </c>
      <c r="D23" s="73">
        <f t="shared" si="1"/>
        <v>3.0382357607488496E-3</v>
      </c>
      <c r="E23" s="69">
        <f>SUM('PROCEDENCIA ABRIL'!C37)</f>
        <v>1042</v>
      </c>
      <c r="F23" s="73">
        <f t="shared" si="0"/>
        <v>2.6226702407470331E-3</v>
      </c>
      <c r="G23" s="72">
        <f t="shared" si="2"/>
        <v>-107</v>
      </c>
      <c r="H23" s="73">
        <f t="shared" si="3"/>
        <v>-9.3124456048738036E-2</v>
      </c>
    </row>
    <row r="24" spans="2:8">
      <c r="B24" s="71" t="s">
        <v>116</v>
      </c>
      <c r="C24" s="69">
        <v>1012</v>
      </c>
      <c r="D24" s="73">
        <f t="shared" si="1"/>
        <v>2.6759744037230947E-3</v>
      </c>
      <c r="E24" s="69">
        <f>SUM('PROCEDENCIA ABRIL'!C38)</f>
        <v>1227</v>
      </c>
      <c r="F24" s="73">
        <f t="shared" si="0"/>
        <v>3.0883074715898364E-3</v>
      </c>
      <c r="G24" s="72">
        <f t="shared" si="2"/>
        <v>215</v>
      </c>
      <c r="H24" s="73">
        <f t="shared" si="3"/>
        <v>0.21245059288537549</v>
      </c>
    </row>
    <row r="25" spans="2:8">
      <c r="B25" s="71" t="s">
        <v>117</v>
      </c>
      <c r="C25" s="69">
        <v>574</v>
      </c>
      <c r="D25" s="73">
        <f t="shared" si="1"/>
        <v>1.5177957586334551E-3</v>
      </c>
      <c r="E25" s="69">
        <f>SUM('PROCEDENCIA ABRIL'!C39)</f>
        <v>434</v>
      </c>
      <c r="F25" s="73">
        <f t="shared" si="0"/>
        <v>1.0923597739771712E-3</v>
      </c>
      <c r="G25" s="72">
        <f t="shared" si="2"/>
        <v>-140</v>
      </c>
      <c r="H25" s="73">
        <f t="shared" si="3"/>
        <v>-0.24390243902439024</v>
      </c>
    </row>
    <row r="26" spans="2:8">
      <c r="B26" s="71" t="s">
        <v>86</v>
      </c>
      <c r="C26" s="69">
        <v>188</v>
      </c>
      <c r="D26" s="73">
        <f>C26/$C$61</f>
        <v>4.9711777460468556E-4</v>
      </c>
      <c r="E26" s="69">
        <f>SUM('PROCEDENCIA ABRIL'!C40)</f>
        <v>5</v>
      </c>
      <c r="F26" s="73">
        <f t="shared" si="0"/>
        <v>1.258479002277847E-5</v>
      </c>
      <c r="G26" s="72">
        <f t="shared" si="2"/>
        <v>-183</v>
      </c>
      <c r="H26" s="73">
        <f t="shared" si="3"/>
        <v>-0.97340425531914898</v>
      </c>
    </row>
    <row r="27" spans="2:8">
      <c r="B27" s="74" t="s">
        <v>34</v>
      </c>
      <c r="C27" s="75">
        <f>SUM(C16:C26)</f>
        <v>15198</v>
      </c>
      <c r="D27" s="76">
        <f>C27/$C$61</f>
        <v>4.0187212438521337E-2</v>
      </c>
      <c r="E27" s="75">
        <f>SUM(E16:E26)</f>
        <v>22668</v>
      </c>
      <c r="F27" s="76">
        <f t="shared" si="0"/>
        <v>5.705440404726847E-2</v>
      </c>
      <c r="G27" s="75">
        <f>E27-C27</f>
        <v>7470</v>
      </c>
      <c r="H27" s="76">
        <f>G27/C27</f>
        <v>0.49151204105803398</v>
      </c>
    </row>
    <row r="28" spans="2:8">
      <c r="C28" s="44"/>
      <c r="D28" s="77"/>
      <c r="E28" s="44"/>
      <c r="H28" s="77"/>
    </row>
    <row r="29" spans="2:8" ht="15">
      <c r="B29" s="516" t="s">
        <v>9</v>
      </c>
      <c r="C29" s="517"/>
      <c r="D29" s="517"/>
      <c r="E29" s="517"/>
      <c r="F29" s="517"/>
      <c r="G29" s="517"/>
      <c r="H29" s="518"/>
    </row>
    <row r="30" spans="2:8">
      <c r="B30" s="78" t="s">
        <v>19</v>
      </c>
      <c r="C30" s="69">
        <v>14819</v>
      </c>
      <c r="D30" s="79">
        <f>C30/$C$61</f>
        <v>3.9185044158866152E-2</v>
      </c>
      <c r="E30" s="69">
        <f>SUM('PROCEDENCIA ABRIL'!K10)</f>
        <v>14574</v>
      </c>
      <c r="F30" s="79">
        <f>E30/$E$61</f>
        <v>3.6682145958394682E-2</v>
      </c>
      <c r="G30" s="69">
        <f>E30-C30</f>
        <v>-245</v>
      </c>
      <c r="H30" s="79">
        <f>G30/C30</f>
        <v>-1.6532829475673121E-2</v>
      </c>
    </row>
    <row r="31" spans="2:8">
      <c r="B31" s="71" t="s">
        <v>20</v>
      </c>
      <c r="C31" s="69">
        <v>400</v>
      </c>
      <c r="D31" s="73">
        <f t="shared" ref="D31:D56" si="4">C31/$C$61</f>
        <v>1.0576973927759268E-3</v>
      </c>
      <c r="E31" s="69">
        <f>SUM('PROCEDENCIA ABRIL'!K11)</f>
        <v>317</v>
      </c>
      <c r="F31" s="73">
        <f t="shared" ref="F31:F55" si="5">E31/$E$61</f>
        <v>7.9787568744415496E-4</v>
      </c>
      <c r="G31" s="72">
        <f>E31-C31</f>
        <v>-83</v>
      </c>
      <c r="H31" s="73">
        <f t="shared" ref="H31:H54" si="6">G31/C31</f>
        <v>-0.20749999999999999</v>
      </c>
    </row>
    <row r="32" spans="2:8">
      <c r="B32" s="71" t="s">
        <v>147</v>
      </c>
      <c r="C32" s="69">
        <v>1412</v>
      </c>
      <c r="D32" s="73">
        <f t="shared" si="4"/>
        <v>3.7336717964990217E-3</v>
      </c>
      <c r="E32" s="69">
        <f>SUM('PROCEDENCIA ABRIL'!K12)</f>
        <v>941</v>
      </c>
      <c r="F32" s="73">
        <f t="shared" si="5"/>
        <v>2.3684574822869079E-3</v>
      </c>
      <c r="G32" s="72">
        <f t="shared" ref="G32:G57" si="7">E32-C32</f>
        <v>-471</v>
      </c>
      <c r="H32" s="73">
        <f t="shared" si="6"/>
        <v>-0.33356940509915012</v>
      </c>
    </row>
    <row r="33" spans="2:8">
      <c r="B33" s="71" t="s">
        <v>80</v>
      </c>
      <c r="C33" s="69">
        <v>15</v>
      </c>
      <c r="D33" s="73">
        <f t="shared" si="4"/>
        <v>3.9663652229097259E-5</v>
      </c>
      <c r="E33" s="69">
        <f>SUM('PROCEDENCIA ABRIL'!K13)</f>
        <v>33</v>
      </c>
      <c r="F33" s="73">
        <f t="shared" si="5"/>
        <v>8.3059614150337904E-5</v>
      </c>
      <c r="G33" s="72">
        <f t="shared" si="7"/>
        <v>18</v>
      </c>
      <c r="H33" s="73">
        <f t="shared" si="6"/>
        <v>1.2</v>
      </c>
    </row>
    <row r="34" spans="2:8">
      <c r="B34" s="71" t="s">
        <v>21</v>
      </c>
      <c r="C34" s="69">
        <v>129</v>
      </c>
      <c r="D34" s="73">
        <f t="shared" si="4"/>
        <v>3.4110740917023637E-4</v>
      </c>
      <c r="E34" s="69">
        <f>SUM('PROCEDENCIA ABRIL'!K14)</f>
        <v>131</v>
      </c>
      <c r="F34" s="73">
        <f t="shared" si="5"/>
        <v>3.297214985967959E-4</v>
      </c>
      <c r="G34" s="72">
        <f t="shared" si="7"/>
        <v>2</v>
      </c>
      <c r="H34" s="73">
        <f>G34/C34</f>
        <v>1.5503875968992248E-2</v>
      </c>
    </row>
    <row r="35" spans="2:8">
      <c r="B35" s="71" t="s">
        <v>22</v>
      </c>
      <c r="C35" s="69">
        <v>12447</v>
      </c>
      <c r="D35" s="73">
        <f t="shared" si="4"/>
        <v>3.2912898619704901E-2</v>
      </c>
      <c r="E35" s="69">
        <f>SUM('PROCEDENCIA ABRIL'!K15)</f>
        <v>9074</v>
      </c>
      <c r="F35" s="73">
        <f t="shared" si="5"/>
        <v>2.2838876933338366E-2</v>
      </c>
      <c r="G35" s="72">
        <f t="shared" si="7"/>
        <v>-3373</v>
      </c>
      <c r="H35" s="73">
        <f t="shared" si="6"/>
        <v>-0.27098899333172655</v>
      </c>
    </row>
    <row r="36" spans="2:8">
      <c r="B36" s="71" t="s">
        <v>23</v>
      </c>
      <c r="C36" s="69">
        <v>56</v>
      </c>
      <c r="D36" s="73">
        <f t="shared" si="4"/>
        <v>1.4807763498862975E-4</v>
      </c>
      <c r="E36" s="69">
        <f>SUM('PROCEDENCIA ABRIL'!K16)</f>
        <v>23</v>
      </c>
      <c r="F36" s="73">
        <f t="shared" si="5"/>
        <v>5.789003410478096E-5</v>
      </c>
      <c r="G36" s="72">
        <f t="shared" si="7"/>
        <v>-33</v>
      </c>
      <c r="H36" s="73">
        <f t="shared" si="6"/>
        <v>-0.5892857142857143</v>
      </c>
    </row>
    <row r="37" spans="2:8">
      <c r="B37" s="71" t="s">
        <v>24</v>
      </c>
      <c r="C37" s="69">
        <v>7890</v>
      </c>
      <c r="D37" s="73">
        <f t="shared" si="4"/>
        <v>2.0863081072505157E-2</v>
      </c>
      <c r="E37" s="69">
        <f>SUM('PROCEDENCIA ABRIL'!K17)</f>
        <v>9047</v>
      </c>
      <c r="F37" s="73">
        <f t="shared" si="5"/>
        <v>2.2770919067215362E-2</v>
      </c>
      <c r="G37" s="72">
        <f t="shared" si="7"/>
        <v>1157</v>
      </c>
      <c r="H37" s="73">
        <f t="shared" si="6"/>
        <v>0.14664131812420786</v>
      </c>
    </row>
    <row r="38" spans="2:8">
      <c r="B38" s="71" t="s">
        <v>25</v>
      </c>
      <c r="C38" s="69">
        <v>24587</v>
      </c>
      <c r="D38" s="73">
        <f t="shared" si="4"/>
        <v>6.5014014490454283E-2</v>
      </c>
      <c r="E38" s="69">
        <f>SUM('PROCEDENCIA ABRIL'!K18)</f>
        <v>24775</v>
      </c>
      <c r="F38" s="73">
        <f t="shared" si="5"/>
        <v>6.2357634562867317E-2</v>
      </c>
      <c r="G38" s="72">
        <f t="shared" si="7"/>
        <v>188</v>
      </c>
      <c r="H38" s="73">
        <f t="shared" si="6"/>
        <v>7.6463171594745192E-3</v>
      </c>
    </row>
    <row r="39" spans="2:8">
      <c r="B39" s="71" t="s">
        <v>56</v>
      </c>
      <c r="C39" s="69">
        <v>37</v>
      </c>
      <c r="D39" s="73">
        <f t="shared" si="4"/>
        <v>9.7837008831773236E-5</v>
      </c>
      <c r="E39" s="69">
        <f>SUM('PROCEDENCIA ABRIL'!K19)</f>
        <v>21</v>
      </c>
      <c r="F39" s="73">
        <f>E39/$E$61</f>
        <v>5.2856118095669572E-5</v>
      </c>
      <c r="G39" s="72">
        <f t="shared" si="7"/>
        <v>-16</v>
      </c>
      <c r="H39" s="73">
        <f>G39/C39</f>
        <v>-0.43243243243243246</v>
      </c>
    </row>
    <row r="40" spans="2:8">
      <c r="B40" s="71" t="s">
        <v>26</v>
      </c>
      <c r="C40" s="69">
        <v>2492</v>
      </c>
      <c r="D40" s="73">
        <f t="shared" si="4"/>
        <v>6.5894547569940237E-3</v>
      </c>
      <c r="E40" s="69">
        <f>SUM('PROCEDENCIA ABRIL'!K20)</f>
        <v>2363</v>
      </c>
      <c r="F40" s="73">
        <f t="shared" si="5"/>
        <v>5.947571764765105E-3</v>
      </c>
      <c r="G40" s="72">
        <f t="shared" si="7"/>
        <v>-129</v>
      </c>
      <c r="H40" s="73">
        <f t="shared" si="6"/>
        <v>-5.1765650080256818E-2</v>
      </c>
    </row>
    <row r="41" spans="2:8">
      <c r="B41" s="71" t="s">
        <v>90</v>
      </c>
      <c r="C41" s="69">
        <v>27</v>
      </c>
      <c r="D41" s="73">
        <f t="shared" si="4"/>
        <v>7.1394574012375054E-5</v>
      </c>
      <c r="E41" s="69">
        <f>SUM('PROCEDENCIA ABRIL'!K21)</f>
        <v>73</v>
      </c>
      <c r="F41" s="73">
        <f t="shared" si="5"/>
        <v>1.8373793433256567E-4</v>
      </c>
      <c r="G41" s="72">
        <f t="shared" si="7"/>
        <v>46</v>
      </c>
      <c r="H41" s="73">
        <f t="shared" si="6"/>
        <v>1.7037037037037037</v>
      </c>
    </row>
    <row r="42" spans="2:8">
      <c r="B42" s="71" t="s">
        <v>43</v>
      </c>
      <c r="C42" s="69">
        <v>299</v>
      </c>
      <c r="D42" s="73">
        <f t="shared" si="4"/>
        <v>7.9062880110000527E-4</v>
      </c>
      <c r="E42" s="69">
        <f>SUM('PROCEDENCIA ABRIL'!K22)</f>
        <v>239</v>
      </c>
      <c r="F42" s="73">
        <f t="shared" si="5"/>
        <v>6.0155296308881084E-4</v>
      </c>
      <c r="G42" s="72">
        <f t="shared" si="7"/>
        <v>-60</v>
      </c>
      <c r="H42" s="73">
        <f>G42/C42</f>
        <v>-0.20066889632107024</v>
      </c>
    </row>
    <row r="43" spans="2:8">
      <c r="B43" s="71" t="s">
        <v>95</v>
      </c>
      <c r="C43" s="69">
        <v>19</v>
      </c>
      <c r="D43" s="73">
        <f t="shared" si="4"/>
        <v>5.0240626156856522E-5</v>
      </c>
      <c r="E43" s="69">
        <f>SUM('PROCEDENCIA ABRIL'!K23)</f>
        <v>8</v>
      </c>
      <c r="F43" s="73">
        <f>E43/$E$61</f>
        <v>2.0135664036445553E-5</v>
      </c>
      <c r="G43" s="72">
        <f t="shared" si="7"/>
        <v>-11</v>
      </c>
      <c r="H43" s="73">
        <f>G43/C43</f>
        <v>-0.57894736842105265</v>
      </c>
    </row>
    <row r="44" spans="2:8">
      <c r="B44" s="71" t="s">
        <v>27</v>
      </c>
      <c r="C44" s="69">
        <v>6730</v>
      </c>
      <c r="D44" s="73">
        <f t="shared" si="4"/>
        <v>1.7795758633454967E-2</v>
      </c>
      <c r="E44" s="69">
        <f>SUM('PROCEDENCIA ABRIL'!K24)</f>
        <v>4706</v>
      </c>
      <c r="F44" s="73">
        <f t="shared" si="5"/>
        <v>1.1844804369439096E-2</v>
      </c>
      <c r="G44" s="72">
        <f t="shared" si="7"/>
        <v>-2024</v>
      </c>
      <c r="H44" s="73">
        <f>G44/C44</f>
        <v>-0.30074294205052005</v>
      </c>
    </row>
    <row r="45" spans="2:8">
      <c r="B45" s="71" t="s">
        <v>57</v>
      </c>
      <c r="C45" s="69">
        <v>44</v>
      </c>
      <c r="D45" s="73">
        <f t="shared" si="4"/>
        <v>1.1634671320535195E-4</v>
      </c>
      <c r="E45" s="69">
        <f>SUM('PROCEDENCIA ABRIL'!K25)</f>
        <v>45</v>
      </c>
      <c r="F45" s="73">
        <f t="shared" si="5"/>
        <v>1.1326311020500623E-4</v>
      </c>
      <c r="G45" s="72">
        <f t="shared" si="7"/>
        <v>1</v>
      </c>
      <c r="H45" s="73">
        <f t="shared" si="6"/>
        <v>2.2727272727272728E-2</v>
      </c>
    </row>
    <row r="46" spans="2:8">
      <c r="B46" s="71" t="s">
        <v>96</v>
      </c>
      <c r="C46" s="69">
        <v>27</v>
      </c>
      <c r="D46" s="73">
        <f t="shared" si="4"/>
        <v>7.1394574012375054E-5</v>
      </c>
      <c r="E46" s="69">
        <f>SUM('PROCEDENCIA ABRIL'!K26)</f>
        <v>0</v>
      </c>
      <c r="F46" s="73">
        <f t="shared" si="5"/>
        <v>0</v>
      </c>
      <c r="G46" s="72">
        <f t="shared" si="7"/>
        <v>-27</v>
      </c>
      <c r="H46" s="73">
        <f t="shared" si="6"/>
        <v>-1</v>
      </c>
    </row>
    <row r="47" spans="2:8">
      <c r="B47" s="71" t="s">
        <v>28</v>
      </c>
      <c r="C47" s="69">
        <v>703</v>
      </c>
      <c r="D47" s="73">
        <f t="shared" si="4"/>
        <v>1.8589031678036914E-3</v>
      </c>
      <c r="E47" s="69">
        <f>SUM('PROCEDENCIA ABRIL'!K27)</f>
        <v>438</v>
      </c>
      <c r="F47" s="73">
        <f t="shared" si="5"/>
        <v>1.1024276059953941E-3</v>
      </c>
      <c r="G47" s="72">
        <f t="shared" si="7"/>
        <v>-265</v>
      </c>
      <c r="H47" s="73">
        <f t="shared" si="6"/>
        <v>-0.37695590327169276</v>
      </c>
    </row>
    <row r="48" spans="2:8">
      <c r="B48" s="71" t="s">
        <v>47</v>
      </c>
      <c r="C48" s="69">
        <v>313</v>
      </c>
      <c r="D48" s="73">
        <f t="shared" si="4"/>
        <v>8.2764820984716271E-4</v>
      </c>
      <c r="E48" s="69">
        <f>SUM('PROCEDENCIA ABRIL'!K28)</f>
        <v>220</v>
      </c>
      <c r="F48" s="73">
        <f t="shared" si="5"/>
        <v>5.5373076100225264E-4</v>
      </c>
      <c r="G48" s="72">
        <f t="shared" si="7"/>
        <v>-93</v>
      </c>
      <c r="H48" s="73">
        <f t="shared" si="6"/>
        <v>-0.29712460063897761</v>
      </c>
    </row>
    <row r="49" spans="2:8">
      <c r="B49" s="71" t="s">
        <v>29</v>
      </c>
      <c r="C49" s="69">
        <v>338</v>
      </c>
      <c r="D49" s="73">
        <f t="shared" si="4"/>
        <v>8.937542968956582E-4</v>
      </c>
      <c r="E49" s="69">
        <f>SUM('PROCEDENCIA ABRIL'!K29)</f>
        <v>190</v>
      </c>
      <c r="F49" s="73">
        <f t="shared" si="5"/>
        <v>4.7822202086558188E-4</v>
      </c>
      <c r="G49" s="72">
        <f t="shared" si="7"/>
        <v>-148</v>
      </c>
      <c r="H49" s="73">
        <f t="shared" si="6"/>
        <v>-0.43786982248520712</v>
      </c>
    </row>
    <row r="50" spans="2:8">
      <c r="B50" s="71" t="s">
        <v>46</v>
      </c>
      <c r="C50" s="69">
        <v>121</v>
      </c>
      <c r="D50" s="73">
        <f t="shared" si="4"/>
        <v>3.1995346131471786E-4</v>
      </c>
      <c r="E50" s="69">
        <f>SUM('PROCEDENCIA ABRIL'!K30)</f>
        <v>285</v>
      </c>
      <c r="F50" s="73">
        <f t="shared" si="5"/>
        <v>7.1733303129837276E-4</v>
      </c>
      <c r="G50" s="72">
        <f t="shared" si="7"/>
        <v>164</v>
      </c>
      <c r="H50" s="73">
        <f>G50/C50</f>
        <v>1.3553719008264462</v>
      </c>
    </row>
    <row r="51" spans="2:8">
      <c r="B51" s="71" t="s">
        <v>104</v>
      </c>
      <c r="C51" s="69">
        <v>15</v>
      </c>
      <c r="D51" s="73">
        <f t="shared" si="4"/>
        <v>3.9663652229097259E-5</v>
      </c>
      <c r="E51" s="69">
        <f>SUM('PROCEDENCIA ABRIL'!K31)</f>
        <v>37</v>
      </c>
      <c r="F51" s="73">
        <f t="shared" si="5"/>
        <v>9.3127446168560679E-5</v>
      </c>
      <c r="G51" s="72">
        <f t="shared" si="7"/>
        <v>22</v>
      </c>
      <c r="H51" s="73">
        <f>G51/C51</f>
        <v>1.4666666666666666</v>
      </c>
    </row>
    <row r="52" spans="2:8">
      <c r="B52" s="71" t="s">
        <v>107</v>
      </c>
      <c r="C52" s="69">
        <v>4842</v>
      </c>
      <c r="D52" s="73">
        <f t="shared" si="4"/>
        <v>1.2803426939552593E-2</v>
      </c>
      <c r="E52" s="69">
        <f>SUM('PROCEDENCIA ABRIL'!K32)</f>
        <v>438</v>
      </c>
      <c r="F52" s="73">
        <f t="shared" si="5"/>
        <v>1.1024276059953941E-3</v>
      </c>
      <c r="G52" s="72">
        <f t="shared" si="7"/>
        <v>-4404</v>
      </c>
      <c r="H52" s="73">
        <f t="shared" si="6"/>
        <v>-0.90954151177199505</v>
      </c>
    </row>
    <row r="53" spans="2:8">
      <c r="B53" s="71" t="s">
        <v>110</v>
      </c>
      <c r="C53" s="69">
        <v>41</v>
      </c>
      <c r="D53" s="73">
        <f t="shared" si="4"/>
        <v>1.0841398275953249E-4</v>
      </c>
      <c r="E53" s="69">
        <f>SUM('PROCEDENCIA ABRIL'!K33)</f>
        <v>11</v>
      </c>
      <c r="F53" s="73">
        <f t="shared" si="5"/>
        <v>2.7686538050112635E-5</v>
      </c>
      <c r="G53" s="72">
        <f t="shared" si="7"/>
        <v>-30</v>
      </c>
      <c r="H53" s="73">
        <f t="shared" si="6"/>
        <v>-0.73170731707317072</v>
      </c>
    </row>
    <row r="54" spans="2:8">
      <c r="B54" s="71" t="s">
        <v>30</v>
      </c>
      <c r="C54" s="69">
        <v>1293</v>
      </c>
      <c r="D54" s="73">
        <f t="shared" si="4"/>
        <v>3.4190068221481833E-3</v>
      </c>
      <c r="E54" s="69">
        <f>SUM('PROCEDENCIA ABRIL'!K34)</f>
        <v>651</v>
      </c>
      <c r="F54" s="73">
        <f t="shared" si="5"/>
        <v>1.6385396609657568E-3</v>
      </c>
      <c r="G54" s="72">
        <f t="shared" si="7"/>
        <v>-642</v>
      </c>
      <c r="H54" s="73">
        <f t="shared" si="6"/>
        <v>-0.49651972157772623</v>
      </c>
    </row>
    <row r="55" spans="2:8">
      <c r="B55" s="71" t="s">
        <v>31</v>
      </c>
      <c r="C55" s="69">
        <v>1073</v>
      </c>
      <c r="D55" s="73">
        <f t="shared" si="4"/>
        <v>2.8372732561214235E-3</v>
      </c>
      <c r="E55" s="69">
        <f>SUM('PROCEDENCIA ABRIL'!K35)</f>
        <v>873</v>
      </c>
      <c r="F55" s="73">
        <f t="shared" si="5"/>
        <v>2.1973043379771209E-3</v>
      </c>
      <c r="G55" s="72">
        <f t="shared" si="7"/>
        <v>-200</v>
      </c>
      <c r="H55" s="73">
        <f>G55/C55</f>
        <v>-0.1863932898415657</v>
      </c>
    </row>
    <row r="56" spans="2:8">
      <c r="B56" s="71" t="s">
        <v>86</v>
      </c>
      <c r="C56" s="69">
        <v>1834</v>
      </c>
      <c r="D56" s="73">
        <f t="shared" si="4"/>
        <v>4.8495425458776244E-3</v>
      </c>
      <c r="E56" s="69">
        <f>SUM('PROCEDENCIA ABRIL'!K36)</f>
        <v>1064</v>
      </c>
      <c r="F56" s="73">
        <f>E56/$E$61</f>
        <v>2.6780433168472582E-3</v>
      </c>
      <c r="G56" s="72">
        <f t="shared" si="7"/>
        <v>-770</v>
      </c>
      <c r="H56" s="73">
        <f>G56/C56</f>
        <v>-0.41984732824427479</v>
      </c>
    </row>
    <row r="57" spans="2:8">
      <c r="B57" s="74" t="s">
        <v>34</v>
      </c>
      <c r="C57" s="75">
        <f>SUM(C30:C56)</f>
        <v>82003</v>
      </c>
      <c r="D57" s="76">
        <f>C57/$C$61</f>
        <v>0.21683589824951083</v>
      </c>
      <c r="E57" s="75">
        <f>SUM(E30:E56)</f>
        <v>70577</v>
      </c>
      <c r="F57" s="76">
        <f>E57/$E$61</f>
        <v>0.17763934508752721</v>
      </c>
      <c r="G57" s="75">
        <f t="shared" si="7"/>
        <v>-11426</v>
      </c>
      <c r="H57" s="76">
        <f>G57/C57</f>
        <v>-0.13933636574271674</v>
      </c>
    </row>
    <row r="58" spans="2:8">
      <c r="C58" s="44"/>
      <c r="E58" s="44"/>
      <c r="H58" s="77"/>
    </row>
    <row r="59" spans="2:8">
      <c r="B59" s="394" t="s">
        <v>146</v>
      </c>
      <c r="C59" s="395">
        <v>2990</v>
      </c>
      <c r="D59" s="396">
        <f>C59/$C$61</f>
        <v>7.9062880110000525E-3</v>
      </c>
      <c r="E59" s="395">
        <v>3612</v>
      </c>
      <c r="F59" s="396">
        <f>E59/$E$61</f>
        <v>9.091252312455167E-3</v>
      </c>
      <c r="G59" s="395">
        <f>E59-C59</f>
        <v>622</v>
      </c>
      <c r="H59" s="397">
        <f>G59/C59</f>
        <v>0.2080267558528428</v>
      </c>
    </row>
    <row r="60" spans="2:8">
      <c r="C60" s="44"/>
      <c r="E60" s="44"/>
      <c r="H60" s="77"/>
    </row>
    <row r="61" spans="2:8" ht="15.75">
      <c r="B61" s="398" t="s">
        <v>6</v>
      </c>
      <c r="C61" s="399">
        <f>C59+C57+C27+C13</f>
        <v>378180</v>
      </c>
      <c r="D61" s="400">
        <f>D59+D57+D27+D13</f>
        <v>1</v>
      </c>
      <c r="E61" s="399">
        <f>E59+E57+E27+E13</f>
        <v>397305</v>
      </c>
      <c r="F61" s="400">
        <f>F59+F57+F27+F13</f>
        <v>1</v>
      </c>
      <c r="G61" s="401">
        <f>E61-C61</f>
        <v>19125</v>
      </c>
      <c r="H61" s="400">
        <f>G61/C61</f>
        <v>5.0571156592099001E-2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workbookViewId="0">
      <selection activeCell="E4" sqref="E4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48"/>
      <c r="D3" s="248"/>
      <c r="E3" s="248"/>
      <c r="F3" s="129" t="s">
        <v>395</v>
      </c>
      <c r="G3" s="248"/>
      <c r="H3" s="248"/>
    </row>
    <row r="4" spans="2:9" ht="15.75">
      <c r="C4" s="248"/>
      <c r="D4" s="248"/>
      <c r="E4" s="248"/>
      <c r="F4" s="129" t="s">
        <v>405</v>
      </c>
      <c r="G4" s="248"/>
      <c r="H4" s="248"/>
    </row>
    <row r="5" spans="2:9" ht="11.25" customHeight="1"/>
    <row r="6" spans="2:9">
      <c r="B6" s="519" t="s">
        <v>276</v>
      </c>
      <c r="C6" s="521">
        <v>2014</v>
      </c>
      <c r="D6" s="522"/>
      <c r="E6" s="521">
        <v>2015</v>
      </c>
      <c r="F6" s="522"/>
      <c r="G6" s="521" t="s">
        <v>160</v>
      </c>
      <c r="H6" s="522"/>
    </row>
    <row r="7" spans="2:9">
      <c r="B7" s="520"/>
      <c r="C7" s="391"/>
      <c r="D7" s="392" t="s">
        <v>159</v>
      </c>
      <c r="E7" s="391"/>
      <c r="F7" s="392" t="s">
        <v>159</v>
      </c>
      <c r="G7" s="391"/>
      <c r="H7" s="393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16" t="s">
        <v>145</v>
      </c>
      <c r="C9" s="517"/>
      <c r="D9" s="517"/>
      <c r="E9" s="517"/>
      <c r="F9" s="517"/>
      <c r="G9" s="517"/>
      <c r="H9" s="518"/>
    </row>
    <row r="10" spans="2:9">
      <c r="B10" s="251" t="s">
        <v>148</v>
      </c>
      <c r="C10" s="69">
        <v>363931</v>
      </c>
      <c r="D10" s="252">
        <f>C10/$C$61</f>
        <v>0.24825049130856225</v>
      </c>
      <c r="E10" s="69">
        <f>SUM('PROCEDENCIA ENERO - ABRIL'!C11)</f>
        <v>368368</v>
      </c>
      <c r="F10" s="252">
        <f>E10/$E$61</f>
        <v>0.24108942092280344</v>
      </c>
      <c r="G10" s="70">
        <f>E10-C10</f>
        <v>4437</v>
      </c>
      <c r="H10" s="252">
        <f>G10/C10</f>
        <v>1.2191871536087884E-2</v>
      </c>
    </row>
    <row r="11" spans="2:9">
      <c r="B11" s="71" t="s">
        <v>76</v>
      </c>
      <c r="C11" s="72">
        <v>517614</v>
      </c>
      <c r="D11" s="73">
        <f>C11/$C$61</f>
        <v>0.35308322129247066</v>
      </c>
      <c r="E11" s="69">
        <f>SUM('PROCEDENCIA ENERO - ABRIL'!C12)</f>
        <v>594402</v>
      </c>
      <c r="F11" s="73">
        <f>E11/$E$61</f>
        <v>0.3890241116909075</v>
      </c>
      <c r="G11" s="72">
        <f>E11-C11</f>
        <v>76788</v>
      </c>
      <c r="H11" s="73">
        <f>G11/C11</f>
        <v>0.14834992871135633</v>
      </c>
    </row>
    <row r="12" spans="2:9">
      <c r="B12" s="71" t="s">
        <v>78</v>
      </c>
      <c r="C12" s="72">
        <v>195983</v>
      </c>
      <c r="D12" s="73">
        <f>C12/$C$61</f>
        <v>0.13368708914086999</v>
      </c>
      <c r="E12" s="69">
        <f>SUM('PROCEDENCIA ENERO - ABRIL'!C13)</f>
        <v>187562</v>
      </c>
      <c r="F12" s="73">
        <f>E12/$E$61</f>
        <v>0.122755543280423</v>
      </c>
      <c r="G12" s="72">
        <f>E12-C12</f>
        <v>-8421</v>
      </c>
      <c r="H12" s="73">
        <f>G12/C12</f>
        <v>-4.2968012531699178E-2</v>
      </c>
    </row>
    <row r="13" spans="2:9">
      <c r="B13" s="74" t="s">
        <v>34</v>
      </c>
      <c r="C13" s="75">
        <f>SUM(C10:C12)</f>
        <v>1077528</v>
      </c>
      <c r="D13" s="76">
        <f>C13/$C$61</f>
        <v>0.73502080174190287</v>
      </c>
      <c r="E13" s="75">
        <f>SUM(E10:E12)</f>
        <v>1150332</v>
      </c>
      <c r="F13" s="76">
        <f>E13/$E$61</f>
        <v>0.75286907589413399</v>
      </c>
      <c r="G13" s="75">
        <f>E13-C13</f>
        <v>72804</v>
      </c>
      <c r="H13" s="76">
        <f>G13/C13</f>
        <v>6.7565761632180324E-2</v>
      </c>
    </row>
    <row r="14" spans="2:9" ht="6" customHeight="1">
      <c r="C14" s="44"/>
      <c r="D14" s="77"/>
      <c r="E14" s="44"/>
      <c r="H14" s="77"/>
    </row>
    <row r="15" spans="2:9" ht="15">
      <c r="B15" s="516" t="s">
        <v>10</v>
      </c>
      <c r="C15" s="517"/>
      <c r="D15" s="517"/>
      <c r="E15" s="517"/>
      <c r="F15" s="517"/>
      <c r="G15" s="517"/>
      <c r="H15" s="518"/>
    </row>
    <row r="16" spans="2:9">
      <c r="B16" s="78" t="s">
        <v>100</v>
      </c>
      <c r="C16" s="70">
        <v>36741</v>
      </c>
      <c r="D16" s="79">
        <f>C16/$C$61</f>
        <v>2.5062364297539604E-2</v>
      </c>
      <c r="E16" s="69">
        <f>SUM('PROCEDENCIA ENERO - ABRIL'!C30)</f>
        <v>49782</v>
      </c>
      <c r="F16" s="79">
        <f>E16/$E$61</f>
        <v>3.2581314208560468E-2</v>
      </c>
      <c r="G16" s="69">
        <f>E16-C16</f>
        <v>13041</v>
      </c>
      <c r="H16" s="79">
        <f>G16/C16</f>
        <v>0.35494406793500449</v>
      </c>
    </row>
    <row r="17" spans="2:8">
      <c r="B17" s="71" t="s">
        <v>102</v>
      </c>
      <c r="C17" s="72">
        <v>172</v>
      </c>
      <c r="D17" s="79">
        <f t="shared" ref="D17:D27" si="0">C17/$C$61</f>
        <v>1.1732741784863808E-4</v>
      </c>
      <c r="E17" s="69">
        <f>SUM('PROCEDENCIA ENERO - ABRIL'!C31)</f>
        <v>97</v>
      </c>
      <c r="F17" s="73">
        <f t="shared" ref="F17:F26" si="1">E17/$E$61</f>
        <v>6.3484542168461795E-5</v>
      </c>
      <c r="G17" s="72">
        <f>E17-C17</f>
        <v>-75</v>
      </c>
      <c r="H17" s="73">
        <f>G17/C17</f>
        <v>-0.43604651162790697</v>
      </c>
    </row>
    <row r="18" spans="2:8">
      <c r="B18" s="71" t="s">
        <v>105</v>
      </c>
      <c r="C18" s="72">
        <v>7478</v>
      </c>
      <c r="D18" s="79">
        <f t="shared" si="0"/>
        <v>5.1010141318146253E-3</v>
      </c>
      <c r="E18" s="69">
        <f>SUM('PROCEDENCIA ENERO - ABRIL'!C32)</f>
        <v>9820</v>
      </c>
      <c r="F18" s="73">
        <f t="shared" si="1"/>
        <v>6.4269917947865447E-3</v>
      </c>
      <c r="G18" s="72">
        <f t="shared" ref="G18:G26" si="2">E18-C18</f>
        <v>2342</v>
      </c>
      <c r="H18" s="73">
        <f t="shared" ref="H18:H26" si="3">G18/C18</f>
        <v>0.31318534367477935</v>
      </c>
    </row>
    <row r="19" spans="2:8">
      <c r="B19" s="71" t="s">
        <v>108</v>
      </c>
      <c r="C19" s="72">
        <v>12826</v>
      </c>
      <c r="D19" s="79">
        <f t="shared" si="0"/>
        <v>8.7490782635269299E-3</v>
      </c>
      <c r="E19" s="69">
        <f>SUM('PROCEDENCIA ENERO - ABRIL'!C33)</f>
        <v>13374</v>
      </c>
      <c r="F19" s="73">
        <f t="shared" si="1"/>
        <v>8.7530130614536916E-3</v>
      </c>
      <c r="G19" s="72">
        <f t="shared" si="2"/>
        <v>548</v>
      </c>
      <c r="H19" s="73">
        <f t="shared" si="3"/>
        <v>4.2725713394667082E-2</v>
      </c>
    </row>
    <row r="20" spans="2:8">
      <c r="B20" s="71" t="s">
        <v>111</v>
      </c>
      <c r="C20" s="72">
        <v>4074</v>
      </c>
      <c r="D20" s="79">
        <f t="shared" si="0"/>
        <v>2.7790226762520439E-3</v>
      </c>
      <c r="E20" s="69">
        <f>SUM('PROCEDENCIA ENERO - ABRIL'!C34)</f>
        <v>6131</v>
      </c>
      <c r="F20" s="73">
        <f t="shared" si="1"/>
        <v>4.0126157529364872E-3</v>
      </c>
      <c r="G20" s="72">
        <f t="shared" si="2"/>
        <v>2057</v>
      </c>
      <c r="H20" s="73">
        <f t="shared" si="3"/>
        <v>0.50490918016691211</v>
      </c>
    </row>
    <row r="21" spans="2:8">
      <c r="B21" s="71" t="s">
        <v>113</v>
      </c>
      <c r="C21" s="72">
        <v>699</v>
      </c>
      <c r="D21" s="79">
        <f t="shared" si="0"/>
        <v>4.7681316904766289E-4</v>
      </c>
      <c r="E21" s="69">
        <f>SUM('PROCEDENCIA ENERO - ABRIL'!C35)</f>
        <v>668</v>
      </c>
      <c r="F21" s="73">
        <f t="shared" si="1"/>
        <v>4.3719251720136576E-4</v>
      </c>
      <c r="G21" s="72">
        <f t="shared" si="2"/>
        <v>-31</v>
      </c>
      <c r="H21" s="73">
        <f t="shared" si="3"/>
        <v>-4.4349070100143065E-2</v>
      </c>
    </row>
    <row r="22" spans="2:8">
      <c r="B22" s="71" t="s">
        <v>114</v>
      </c>
      <c r="C22" s="72">
        <v>664</v>
      </c>
      <c r="D22" s="79">
        <f t="shared" si="0"/>
        <v>4.529384037877656E-4</v>
      </c>
      <c r="E22" s="69">
        <f>SUM('PROCEDENCIA ENERO - ABRIL'!C36)</f>
        <v>1102</v>
      </c>
      <c r="F22" s="73">
        <f t="shared" si="1"/>
        <v>7.2123675741901953E-4</v>
      </c>
      <c r="G22" s="72">
        <f>E22-C22</f>
        <v>438</v>
      </c>
      <c r="H22" s="73">
        <f>G22/C22</f>
        <v>0.65963855421686746</v>
      </c>
    </row>
    <row r="23" spans="2:8">
      <c r="B23" s="71" t="s">
        <v>115</v>
      </c>
      <c r="C23" s="72">
        <v>3863</v>
      </c>
      <c r="D23" s="79">
        <f t="shared" si="0"/>
        <v>2.6350919485423775E-3</v>
      </c>
      <c r="E23" s="69">
        <f>SUM('PROCEDENCIA ENERO - ABRIL'!C37)</f>
        <v>4056</v>
      </c>
      <c r="F23" s="73">
        <f t="shared" si="1"/>
        <v>2.6545701343843407E-3</v>
      </c>
      <c r="G23" s="72">
        <f t="shared" si="2"/>
        <v>193</v>
      </c>
      <c r="H23" s="73">
        <f t="shared" si="3"/>
        <v>4.9961170075071192E-2</v>
      </c>
    </row>
    <row r="24" spans="2:8">
      <c r="B24" s="71" t="s">
        <v>116</v>
      </c>
      <c r="C24" s="72">
        <v>2633</v>
      </c>
      <c r="D24" s="79">
        <f t="shared" si="0"/>
        <v>1.7960644836945586E-3</v>
      </c>
      <c r="E24" s="69">
        <f>SUM('PROCEDENCIA ENERO - ABRIL'!C38)</f>
        <v>5467</v>
      </c>
      <c r="F24" s="73">
        <f t="shared" si="1"/>
        <v>3.5780411549998004E-3</v>
      </c>
      <c r="G24" s="72">
        <f t="shared" si="2"/>
        <v>2834</v>
      </c>
      <c r="H24" s="73">
        <f t="shared" si="3"/>
        <v>1.0763387770603874</v>
      </c>
    </row>
    <row r="25" spans="2:8">
      <c r="B25" s="71" t="s">
        <v>117</v>
      </c>
      <c r="C25" s="72">
        <v>1575</v>
      </c>
      <c r="D25" s="79">
        <f t="shared" si="0"/>
        <v>1.0743644366953777E-3</v>
      </c>
      <c r="E25" s="69">
        <f>SUM('PROCEDENCIA ENERO - ABRIL'!C39)</f>
        <v>1288</v>
      </c>
      <c r="F25" s="73">
        <f t="shared" si="1"/>
        <v>8.4297000322658552E-4</v>
      </c>
      <c r="G25" s="72">
        <f t="shared" si="2"/>
        <v>-287</v>
      </c>
      <c r="H25" s="73">
        <f t="shared" si="3"/>
        <v>-0.18222222222222223</v>
      </c>
    </row>
    <row r="26" spans="2:8">
      <c r="B26" s="71" t="s">
        <v>86</v>
      </c>
      <c r="C26" s="72">
        <v>976</v>
      </c>
      <c r="D26" s="79">
        <f t="shared" si="0"/>
        <v>6.6576488267599285E-4</v>
      </c>
      <c r="E26" s="69">
        <f>SUM('PROCEDENCIA ENERO - ABRIL'!C40)</f>
        <v>411</v>
      </c>
      <c r="F26" s="73">
        <f t="shared" si="1"/>
        <v>2.6899120444575048E-4</v>
      </c>
      <c r="G26" s="72">
        <f t="shared" si="2"/>
        <v>-565</v>
      </c>
      <c r="H26" s="73">
        <f t="shared" si="3"/>
        <v>-0.57889344262295084</v>
      </c>
    </row>
    <row r="27" spans="2:8">
      <c r="B27" s="74" t="s">
        <v>34</v>
      </c>
      <c r="C27" s="75">
        <f>SUM(C16:C26)</f>
        <v>71701</v>
      </c>
      <c r="D27" s="253">
        <f t="shared" si="0"/>
        <v>4.8909844111425578E-2</v>
      </c>
      <c r="E27" s="75">
        <f>SUM(E16:E26)</f>
        <v>92196</v>
      </c>
      <c r="F27" s="76">
        <f>E27/$E$61</f>
        <v>6.0340421131582514E-2</v>
      </c>
      <c r="G27" s="75">
        <f>E27-C27</f>
        <v>20495</v>
      </c>
      <c r="H27" s="76">
        <f>G27/C27</f>
        <v>0.28583980697619282</v>
      </c>
    </row>
    <row r="28" spans="2:8">
      <c r="C28" s="44"/>
      <c r="D28" s="77"/>
      <c r="E28" s="44"/>
      <c r="H28" s="77"/>
    </row>
    <row r="29" spans="2:8" ht="15">
      <c r="B29" s="516" t="s">
        <v>9</v>
      </c>
      <c r="C29" s="517"/>
      <c r="D29" s="517"/>
      <c r="E29" s="517"/>
      <c r="F29" s="517"/>
      <c r="G29" s="517"/>
      <c r="H29" s="518"/>
    </row>
    <row r="30" spans="2:8">
      <c r="B30" s="78" t="s">
        <v>19</v>
      </c>
      <c r="C30" s="69">
        <v>51658</v>
      </c>
      <c r="D30" s="79">
        <f>C30/$C$61</f>
        <v>3.5237789251307827E-2</v>
      </c>
      <c r="E30" s="69">
        <f>SUM('PROCEDENCIA ENERO - ABRIL'!K10)</f>
        <v>48983</v>
      </c>
      <c r="F30" s="79">
        <f>E30/$E$61</f>
        <v>3.2058384835440865E-2</v>
      </c>
      <c r="G30" s="69">
        <f>E30-C30</f>
        <v>-2675</v>
      </c>
      <c r="H30" s="79">
        <f>G30/C30</f>
        <v>-5.1782879708854389E-2</v>
      </c>
    </row>
    <row r="31" spans="2:8">
      <c r="B31" s="71" t="s">
        <v>20</v>
      </c>
      <c r="C31" s="72">
        <v>1522</v>
      </c>
      <c r="D31" s="73">
        <f t="shared" ref="D31:D56" si="4">C31/$C$61</f>
        <v>1.0382112207303904E-3</v>
      </c>
      <c r="E31" s="69">
        <f>SUM('PROCEDENCIA ENERO - ABRIL'!K11)</f>
        <v>1340</v>
      </c>
      <c r="F31" s="73">
        <f t="shared" ref="F31:F55" si="5">E31/$E$61</f>
        <v>8.7700295366741033E-4</v>
      </c>
      <c r="G31" s="72">
        <f>E31-C31</f>
        <v>-182</v>
      </c>
      <c r="H31" s="73">
        <f t="shared" ref="H31:H54" si="6">G31/C31</f>
        <v>-0.11957950065703023</v>
      </c>
    </row>
    <row r="32" spans="2:8">
      <c r="B32" s="71" t="s">
        <v>147</v>
      </c>
      <c r="C32" s="72">
        <v>5615</v>
      </c>
      <c r="D32" s="73">
        <f t="shared" si="4"/>
        <v>3.8301944838378069E-3</v>
      </c>
      <c r="E32" s="69">
        <f>SUM('PROCEDENCIA ENERO - ABRIL'!K12)</f>
        <v>4032</v>
      </c>
      <c r="F32" s="73">
        <f t="shared" si="5"/>
        <v>2.6388626187962678E-3</v>
      </c>
      <c r="G32" s="72">
        <f t="shared" ref="G32:G57" si="7">E32-C32</f>
        <v>-1583</v>
      </c>
      <c r="H32" s="73">
        <f t="shared" si="6"/>
        <v>-0.28192341941228849</v>
      </c>
    </row>
    <row r="33" spans="2:8">
      <c r="B33" s="71" t="s">
        <v>80</v>
      </c>
      <c r="C33" s="72">
        <v>111</v>
      </c>
      <c r="D33" s="73">
        <f t="shared" si="4"/>
        <v>7.5717112681388533E-5</v>
      </c>
      <c r="E33" s="69">
        <f>SUM('PROCEDENCIA ENERO - ABRIL'!K13)</f>
        <v>95</v>
      </c>
      <c r="F33" s="73">
        <f t="shared" si="5"/>
        <v>6.2175582536122374E-5</v>
      </c>
      <c r="G33" s="72">
        <f t="shared" si="7"/>
        <v>-16</v>
      </c>
      <c r="H33" s="73">
        <f t="shared" si="6"/>
        <v>-0.14414414414414414</v>
      </c>
    </row>
    <row r="34" spans="2:8">
      <c r="B34" s="71" t="s">
        <v>21</v>
      </c>
      <c r="C34" s="72">
        <v>799</v>
      </c>
      <c r="D34" s="73">
        <f t="shared" si="4"/>
        <v>5.4502678407594089E-4</v>
      </c>
      <c r="E34" s="69">
        <f>SUM('PROCEDENCIA ENERO - ABRIL'!K14)</f>
        <v>797</v>
      </c>
      <c r="F34" s="73">
        <f t="shared" si="5"/>
        <v>5.216204134872583E-4</v>
      </c>
      <c r="G34" s="72">
        <f t="shared" si="7"/>
        <v>-2</v>
      </c>
      <c r="H34" s="73">
        <f>G34/C34</f>
        <v>-2.5031289111389237E-3</v>
      </c>
    </row>
    <row r="35" spans="2:8">
      <c r="B35" s="71" t="s">
        <v>22</v>
      </c>
      <c r="C35" s="72">
        <v>33561</v>
      </c>
      <c r="D35" s="73">
        <f t="shared" si="4"/>
        <v>2.2893171339640365E-2</v>
      </c>
      <c r="E35" s="69">
        <f>SUM('PROCEDENCIA ENERO - ABRIL'!K15)</f>
        <v>28474</v>
      </c>
      <c r="F35" s="73">
        <f t="shared" si="5"/>
        <v>1.8635658285616301E-2</v>
      </c>
      <c r="G35" s="72">
        <f t="shared" si="7"/>
        <v>-5087</v>
      </c>
      <c r="H35" s="73">
        <f t="shared" si="6"/>
        <v>-0.15157474449509847</v>
      </c>
    </row>
    <row r="36" spans="2:8">
      <c r="B36" s="71" t="s">
        <v>23</v>
      </c>
      <c r="C36" s="72">
        <v>2147</v>
      </c>
      <c r="D36" s="73">
        <f t="shared" si="4"/>
        <v>1.4645463146571278E-3</v>
      </c>
      <c r="E36" s="69">
        <f>SUM('PROCEDENCIA ENERO - ABRIL'!K16)</f>
        <v>659</v>
      </c>
      <c r="F36" s="73">
        <f t="shared" si="5"/>
        <v>4.3130219885583837E-4</v>
      </c>
      <c r="G36" s="72">
        <f t="shared" si="7"/>
        <v>-1488</v>
      </c>
      <c r="H36" s="73">
        <f t="shared" si="6"/>
        <v>-0.6930600838379134</v>
      </c>
    </row>
    <row r="37" spans="2:8">
      <c r="B37" s="71" t="s">
        <v>24</v>
      </c>
      <c r="C37" s="72">
        <v>34732</v>
      </c>
      <c r="D37" s="73">
        <f t="shared" si="4"/>
        <v>2.3691952771621498E-2</v>
      </c>
      <c r="E37" s="69">
        <f>SUM('PROCEDENCIA ENERO - ABRIL'!K17)</f>
        <v>35457</v>
      </c>
      <c r="F37" s="73">
        <f t="shared" si="5"/>
        <v>2.320589084192938E-2</v>
      </c>
      <c r="G37" s="72">
        <f t="shared" si="7"/>
        <v>725</v>
      </c>
      <c r="H37" s="73">
        <f t="shared" si="6"/>
        <v>2.0874121847287805E-2</v>
      </c>
    </row>
    <row r="38" spans="2:8">
      <c r="B38" s="71" t="s">
        <v>25</v>
      </c>
      <c r="C38" s="72">
        <v>73396</v>
      </c>
      <c r="D38" s="73">
        <f t="shared" si="4"/>
        <v>5.0066064886154886E-2</v>
      </c>
      <c r="E38" s="69">
        <f>SUM('PROCEDENCIA ENERO - ABRIL'!K18)</f>
        <v>71461</v>
      </c>
      <c r="F38" s="73">
        <f t="shared" si="5"/>
        <v>4.6769782143303594E-2</v>
      </c>
      <c r="G38" s="72">
        <f t="shared" si="7"/>
        <v>-1935</v>
      </c>
      <c r="H38" s="73">
        <f t="shared" si="6"/>
        <v>-2.6363834541391903E-2</v>
      </c>
    </row>
    <row r="39" spans="2:8">
      <c r="B39" s="71" t="s">
        <v>56</v>
      </c>
      <c r="C39" s="72">
        <v>279</v>
      </c>
      <c r="D39" s="73">
        <f t="shared" si="4"/>
        <v>1.903159859288955E-4</v>
      </c>
      <c r="E39" s="69">
        <f>SUM('PROCEDENCIA ENERO - ABRIL'!K19)</f>
        <v>120</v>
      </c>
      <c r="F39" s="73">
        <f>E39/$E$61</f>
        <v>7.8537577940365104E-5</v>
      </c>
      <c r="G39" s="72">
        <f t="shared" si="7"/>
        <v>-159</v>
      </c>
      <c r="H39" s="73">
        <f>G39/C39</f>
        <v>-0.56989247311827962</v>
      </c>
    </row>
    <row r="40" spans="2:8">
      <c r="B40" s="71" t="s">
        <v>26</v>
      </c>
      <c r="C40" s="72">
        <v>8909</v>
      </c>
      <c r="D40" s="73">
        <f t="shared" si="4"/>
        <v>6.0771509628692834E-3</v>
      </c>
      <c r="E40" s="69">
        <f>SUM('PROCEDENCIA ENERO - ABRIL'!K20)</f>
        <v>10386</v>
      </c>
      <c r="F40" s="73">
        <f t="shared" si="5"/>
        <v>6.7974273707386004E-3</v>
      </c>
      <c r="G40" s="72">
        <f t="shared" si="7"/>
        <v>1477</v>
      </c>
      <c r="H40" s="73">
        <f t="shared" si="6"/>
        <v>0.16578740599393871</v>
      </c>
    </row>
    <row r="41" spans="2:8">
      <c r="B41" s="71" t="s">
        <v>90</v>
      </c>
      <c r="C41" s="72">
        <v>327</v>
      </c>
      <c r="D41" s="73">
        <f t="shared" si="4"/>
        <v>2.2305852114246891E-4</v>
      </c>
      <c r="E41" s="69">
        <f>SUM('PROCEDENCIA ENERO - ABRIL'!K21)</f>
        <v>335</v>
      </c>
      <c r="F41" s="73">
        <f t="shared" si="5"/>
        <v>2.1925073841685258E-4</v>
      </c>
      <c r="G41" s="72">
        <f t="shared" si="7"/>
        <v>8</v>
      </c>
      <c r="H41" s="73">
        <f t="shared" si="6"/>
        <v>2.4464831804281346E-2</v>
      </c>
    </row>
    <row r="42" spans="2:8">
      <c r="B42" s="71" t="s">
        <v>43</v>
      </c>
      <c r="C42" s="72">
        <v>1086</v>
      </c>
      <c r="D42" s="73">
        <f t="shared" si="4"/>
        <v>7.4079985920709858E-4</v>
      </c>
      <c r="E42" s="69">
        <f>SUM('PROCEDENCIA ENERO - ABRIL'!K22)</f>
        <v>590</v>
      </c>
      <c r="F42" s="73">
        <f t="shared" si="5"/>
        <v>3.8614309154012843E-4</v>
      </c>
      <c r="G42" s="72">
        <f t="shared" si="7"/>
        <v>-496</v>
      </c>
      <c r="H42" s="73">
        <f>G42/C42</f>
        <v>-0.4567219152854512</v>
      </c>
    </row>
    <row r="43" spans="2:8">
      <c r="B43" s="71" t="s">
        <v>95</v>
      </c>
      <c r="C43" s="72">
        <v>193</v>
      </c>
      <c r="D43" s="73">
        <f t="shared" si="4"/>
        <v>1.3165227700457645E-4</v>
      </c>
      <c r="E43" s="69">
        <f>SUM('PROCEDENCIA ENERO - ABRIL'!K23)</f>
        <v>56</v>
      </c>
      <c r="F43" s="73">
        <f>E43/$E$61</f>
        <v>3.6650869705503717E-5</v>
      </c>
      <c r="G43" s="72">
        <f t="shared" si="7"/>
        <v>-137</v>
      </c>
      <c r="H43" s="73">
        <f>G43/C43</f>
        <v>-0.7098445595854922</v>
      </c>
    </row>
    <row r="44" spans="2:8">
      <c r="B44" s="71" t="s">
        <v>27</v>
      </c>
      <c r="C44" s="72">
        <v>26967</v>
      </c>
      <c r="D44" s="73">
        <f t="shared" si="4"/>
        <v>1.8395165564675717E-2</v>
      </c>
      <c r="E44" s="69">
        <f>SUM('PROCEDENCIA ENERO - ABRIL'!K24)</f>
        <v>23521</v>
      </c>
      <c r="F44" s="73">
        <f t="shared" si="5"/>
        <v>1.5394019756127732E-2</v>
      </c>
      <c r="G44" s="72">
        <f t="shared" si="7"/>
        <v>-3446</v>
      </c>
      <c r="H44" s="73">
        <f>G44/C44</f>
        <v>-0.12778581228909408</v>
      </c>
    </row>
    <row r="45" spans="2:8">
      <c r="B45" s="71" t="s">
        <v>57</v>
      </c>
      <c r="C45" s="72">
        <v>131</v>
      </c>
      <c r="D45" s="73">
        <f t="shared" si="4"/>
        <v>8.9359835687044124E-5</v>
      </c>
      <c r="E45" s="69">
        <f>SUM('PROCEDENCIA ENERO - ABRIL'!K25)</f>
        <v>90</v>
      </c>
      <c r="F45" s="73">
        <f t="shared" si="5"/>
        <v>5.8903183455273828E-5</v>
      </c>
      <c r="G45" s="72">
        <f t="shared" si="7"/>
        <v>-41</v>
      </c>
      <c r="H45" s="73">
        <f t="shared" si="6"/>
        <v>-0.31297709923664124</v>
      </c>
    </row>
    <row r="46" spans="2:8">
      <c r="B46" s="71" t="s">
        <v>96</v>
      </c>
      <c r="C46" s="72">
        <v>39</v>
      </c>
      <c r="D46" s="73">
        <f t="shared" si="4"/>
        <v>2.6603309861028403E-5</v>
      </c>
      <c r="E46" s="69">
        <f>SUM('PROCEDENCIA ENERO - ABRIL'!K26)</f>
        <v>20</v>
      </c>
      <c r="F46" s="73">
        <f t="shared" si="5"/>
        <v>1.3089596323394184E-5</v>
      </c>
      <c r="G46" s="72">
        <f t="shared" si="7"/>
        <v>-19</v>
      </c>
      <c r="H46" s="73">
        <f>G46/C46</f>
        <v>-0.48717948717948717</v>
      </c>
    </row>
    <row r="47" spans="2:8">
      <c r="B47" s="71" t="s">
        <v>28</v>
      </c>
      <c r="C47" s="72">
        <v>2869</v>
      </c>
      <c r="D47" s="73">
        <f t="shared" si="4"/>
        <v>1.9570486151612946E-3</v>
      </c>
      <c r="E47" s="69">
        <f>SUM('PROCEDENCIA ENERO - ABRIL'!K27)</f>
        <v>2293</v>
      </c>
      <c r="F47" s="73">
        <f t="shared" si="5"/>
        <v>1.5007222184771432E-3</v>
      </c>
      <c r="G47" s="72">
        <f t="shared" si="7"/>
        <v>-576</v>
      </c>
      <c r="H47" s="73">
        <f t="shared" si="6"/>
        <v>-0.20076681770651794</v>
      </c>
    </row>
    <row r="48" spans="2:8">
      <c r="B48" s="71" t="s">
        <v>47</v>
      </c>
      <c r="C48" s="72">
        <v>2033</v>
      </c>
      <c r="D48" s="73">
        <f t="shared" si="4"/>
        <v>1.3867827935248908E-3</v>
      </c>
      <c r="E48" s="69">
        <f>SUM('PROCEDENCIA ENERO - ABRIL'!K28)</f>
        <v>4513</v>
      </c>
      <c r="F48" s="73">
        <f t="shared" si="5"/>
        <v>2.9536674103738977E-3</v>
      </c>
      <c r="G48" s="72">
        <f t="shared" si="7"/>
        <v>2480</v>
      </c>
      <c r="H48" s="73">
        <f t="shared" si="6"/>
        <v>1.2198721101819971</v>
      </c>
    </row>
    <row r="49" spans="2:8">
      <c r="B49" s="71" t="s">
        <v>29</v>
      </c>
      <c r="C49" s="72">
        <v>629</v>
      </c>
      <c r="D49" s="73">
        <f t="shared" si="4"/>
        <v>4.2906363852786831E-4</v>
      </c>
      <c r="E49" s="69">
        <f>SUM('PROCEDENCIA ENERO - ABRIL'!K29)</f>
        <v>614</v>
      </c>
      <c r="F49" s="73">
        <f t="shared" si="5"/>
        <v>4.0185060712820148E-4</v>
      </c>
      <c r="G49" s="72">
        <f t="shared" si="7"/>
        <v>-15</v>
      </c>
      <c r="H49" s="73">
        <f t="shared" si="6"/>
        <v>-2.3847376788553261E-2</v>
      </c>
    </row>
    <row r="50" spans="2:8">
      <c r="B50" s="71" t="s">
        <v>46</v>
      </c>
      <c r="C50" s="72">
        <v>520</v>
      </c>
      <c r="D50" s="73">
        <f t="shared" si="4"/>
        <v>3.5471079814704536E-4</v>
      </c>
      <c r="E50" s="69">
        <f>SUM('PROCEDENCIA ENERO - ABRIL'!K30)</f>
        <v>662</v>
      </c>
      <c r="F50" s="73">
        <f t="shared" si="5"/>
        <v>4.3326563830434754E-4</v>
      </c>
      <c r="G50" s="72">
        <f t="shared" si="7"/>
        <v>142</v>
      </c>
      <c r="H50" s="73">
        <f>G50/C50</f>
        <v>0.27307692307692305</v>
      </c>
    </row>
    <row r="51" spans="2:8">
      <c r="B51" s="71" t="s">
        <v>104</v>
      </c>
      <c r="C51" s="72">
        <v>197</v>
      </c>
      <c r="D51" s="73">
        <f t="shared" si="4"/>
        <v>1.3438082160570757E-4</v>
      </c>
      <c r="E51" s="69">
        <f>SUM('PROCEDENCIA ENERO - ABRIL'!K31)</f>
        <v>159</v>
      </c>
      <c r="F51" s="73">
        <f t="shared" si="5"/>
        <v>1.0406229077098377E-4</v>
      </c>
      <c r="G51" s="72">
        <f t="shared" si="7"/>
        <v>-38</v>
      </c>
      <c r="H51" s="73">
        <f>G51/C51</f>
        <v>-0.19289340101522842</v>
      </c>
    </row>
    <row r="52" spans="2:8">
      <c r="B52" s="71" t="s">
        <v>107</v>
      </c>
      <c r="C52" s="72">
        <v>24108</v>
      </c>
      <c r="D52" s="73">
        <f t="shared" si="4"/>
        <v>1.6444938311017249E-2</v>
      </c>
      <c r="E52" s="69">
        <f>SUM('PROCEDENCIA ENERO - ABRIL'!K32)</f>
        <v>6369</v>
      </c>
      <c r="F52" s="73">
        <f t="shared" si="5"/>
        <v>4.1683819491848779E-3</v>
      </c>
      <c r="G52" s="72">
        <f t="shared" si="7"/>
        <v>-17739</v>
      </c>
      <c r="H52" s="73">
        <f t="shared" si="6"/>
        <v>-0.73581383773021403</v>
      </c>
    </row>
    <row r="53" spans="2:8">
      <c r="B53" s="71" t="s">
        <v>110</v>
      </c>
      <c r="C53" s="72">
        <v>78</v>
      </c>
      <c r="D53" s="73">
        <f t="shared" si="4"/>
        <v>5.3206619722056805E-5</v>
      </c>
      <c r="E53" s="69">
        <f>SUM('PROCEDENCIA ENERO - ABRIL'!K33)</f>
        <v>76</v>
      </c>
      <c r="F53" s="73">
        <f t="shared" si="5"/>
        <v>4.9740466028897901E-5</v>
      </c>
      <c r="G53" s="72">
        <f t="shared" si="7"/>
        <v>-2</v>
      </c>
      <c r="H53" s="73">
        <f t="shared" si="6"/>
        <v>-2.564102564102564E-2</v>
      </c>
    </row>
    <row r="54" spans="2:8">
      <c r="B54" s="71" t="s">
        <v>30</v>
      </c>
      <c r="C54" s="72">
        <v>22542</v>
      </c>
      <c r="D54" s="73">
        <f t="shared" si="4"/>
        <v>1.5376713099674416E-2</v>
      </c>
      <c r="E54" s="69">
        <f>SUM('PROCEDENCIA ENERO - ABRIL'!K34)</f>
        <v>19508</v>
      </c>
      <c r="F54" s="73">
        <f t="shared" si="5"/>
        <v>1.2767592253838687E-2</v>
      </c>
      <c r="G54" s="72">
        <f t="shared" si="7"/>
        <v>-3034</v>
      </c>
      <c r="H54" s="73">
        <f t="shared" si="6"/>
        <v>-0.13459320379735604</v>
      </c>
    </row>
    <row r="55" spans="2:8">
      <c r="B55" s="71" t="s">
        <v>31</v>
      </c>
      <c r="C55" s="72">
        <v>5001</v>
      </c>
      <c r="D55" s="73">
        <f t="shared" si="4"/>
        <v>3.4113628875641804E-3</v>
      </c>
      <c r="E55" s="69">
        <f>SUM('PROCEDENCIA ENERO - ABRIL'!K35)</f>
        <v>4978</v>
      </c>
      <c r="F55" s="73">
        <f t="shared" si="5"/>
        <v>3.2580005248928124E-3</v>
      </c>
      <c r="G55" s="72">
        <f t="shared" si="7"/>
        <v>-23</v>
      </c>
      <c r="H55" s="73">
        <f>G55/C55</f>
        <v>-4.5990801839632077E-3</v>
      </c>
    </row>
    <row r="56" spans="2:8">
      <c r="B56" s="71" t="s">
        <v>86</v>
      </c>
      <c r="C56" s="72">
        <v>7957</v>
      </c>
      <c r="D56" s="73">
        <f t="shared" si="4"/>
        <v>5.427757347800077E-3</v>
      </c>
      <c r="E56" s="69">
        <f>SUM('PROCEDENCIA ENERO - ABRIL'!K36)</f>
        <v>6301</v>
      </c>
      <c r="F56" s="73">
        <f>E56/$E$61</f>
        <v>4.1238773216853378E-3</v>
      </c>
      <c r="G56" s="72">
        <f t="shared" si="7"/>
        <v>-1656</v>
      </c>
      <c r="H56" s="73">
        <f>G56/C56</f>
        <v>-0.20811863767751665</v>
      </c>
    </row>
    <row r="57" spans="2:8">
      <c r="B57" s="74" t="s">
        <v>34</v>
      </c>
      <c r="C57" s="75">
        <f>SUM(C30:C56)</f>
        <v>307406</v>
      </c>
      <c r="D57" s="76">
        <f>C57/$C$61</f>
        <v>0.20969274541382812</v>
      </c>
      <c r="E57" s="75">
        <f>SUM(E30:E56)</f>
        <v>271889</v>
      </c>
      <c r="F57" s="76">
        <f>E57/$E$61</f>
        <v>0.17794586273856608</v>
      </c>
      <c r="G57" s="75">
        <f t="shared" si="7"/>
        <v>-35517</v>
      </c>
      <c r="H57" s="76">
        <f>G57/C57</f>
        <v>-0.11553775788371079</v>
      </c>
    </row>
    <row r="58" spans="2:8">
      <c r="C58" s="44"/>
      <c r="E58" s="44"/>
      <c r="H58" s="77"/>
    </row>
    <row r="59" spans="2:8">
      <c r="B59" s="394" t="s">
        <v>146</v>
      </c>
      <c r="C59" s="395">
        <v>9348</v>
      </c>
      <c r="D59" s="396">
        <f>C59/$C$61</f>
        <v>6.3766087328434229E-3</v>
      </c>
      <c r="E59" s="395">
        <v>13514</v>
      </c>
      <c r="F59" s="396">
        <f>E59/$E$61</f>
        <v>8.8446402357174499E-3</v>
      </c>
      <c r="G59" s="395">
        <f>E59-C59</f>
        <v>4166</v>
      </c>
      <c r="H59" s="397">
        <f>G59/C59</f>
        <v>0.44565682498930254</v>
      </c>
    </row>
    <row r="60" spans="2:8">
      <c r="C60" s="44"/>
      <c r="E60" s="44"/>
      <c r="H60" s="77"/>
    </row>
    <row r="61" spans="2:8" ht="15.75">
      <c r="B61" s="398" t="s">
        <v>6</v>
      </c>
      <c r="C61" s="399">
        <f>C59+C57+C27+C13</f>
        <v>1465983</v>
      </c>
      <c r="D61" s="400">
        <f>D59+D57+D27+D13</f>
        <v>1</v>
      </c>
      <c r="E61" s="399">
        <f>E59+E57+E27+E13</f>
        <v>1527931</v>
      </c>
      <c r="F61" s="400">
        <f>F59+F57+F27+F13</f>
        <v>1</v>
      </c>
      <c r="G61" s="401">
        <f>E61-C61</f>
        <v>61948</v>
      </c>
      <c r="H61" s="400">
        <f>G61/C61</f>
        <v>4.2256970237717628E-2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90" orientation="portrait" r:id="rId1"/>
  <headerFooter>
    <oddFooter>&amp;CBARÓMETRO TURÍSTICO DE LA RIVIERA MAYA
FIDEICOMISO DE PROMOCIÓN TURÍSTICA DE LA RIVIERA MAYA&amp;R22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89"/>
  <sheetViews>
    <sheetView topLeftCell="G49" workbookViewId="0">
      <selection activeCell="L15" sqref="L15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26" t="s">
        <v>198</v>
      </c>
      <c r="C2" s="526"/>
      <c r="D2" s="526"/>
      <c r="E2" s="526"/>
      <c r="F2" s="526"/>
      <c r="G2" s="526"/>
      <c r="H2" s="526"/>
      <c r="I2" s="526"/>
      <c r="J2" s="526"/>
      <c r="K2" s="526"/>
    </row>
    <row r="3" spans="2:16" ht="15.75" customHeight="1">
      <c r="B3" s="526" t="s">
        <v>201</v>
      </c>
      <c r="C3" s="526"/>
      <c r="D3" s="526"/>
      <c r="E3" s="526"/>
      <c r="F3" s="526"/>
      <c r="G3" s="526"/>
      <c r="H3" s="526"/>
      <c r="I3" s="526"/>
      <c r="J3" s="526"/>
      <c r="K3" s="526"/>
    </row>
    <row r="4" spans="2:16" ht="15" customHeight="1">
      <c r="B4" s="527" t="s">
        <v>416</v>
      </c>
      <c r="C4" s="527"/>
      <c r="D4" s="527"/>
      <c r="E4" s="527"/>
      <c r="F4" s="527"/>
      <c r="G4" s="527"/>
      <c r="H4" s="527"/>
      <c r="I4" s="527"/>
      <c r="J4" s="527"/>
      <c r="K4" s="527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28" t="s">
        <v>225</v>
      </c>
      <c r="C6" s="528"/>
      <c r="D6" s="424" t="s">
        <v>17</v>
      </c>
      <c r="E6" s="424"/>
      <c r="F6" s="424" t="s">
        <v>187</v>
      </c>
      <c r="G6" s="31"/>
      <c r="H6" s="402" t="s">
        <v>257</v>
      </c>
      <c r="I6" s="402" t="s">
        <v>208</v>
      </c>
      <c r="J6" s="402" t="s">
        <v>207</v>
      </c>
      <c r="K6" s="402" t="s">
        <v>33</v>
      </c>
      <c r="L6" s="31"/>
      <c r="M6" s="31"/>
      <c r="N6" s="233"/>
      <c r="O6" s="233"/>
      <c r="P6" s="233"/>
    </row>
    <row r="7" spans="2:16" ht="15">
      <c r="B7" s="294">
        <v>1</v>
      </c>
      <c r="C7" s="432" t="s">
        <v>396</v>
      </c>
      <c r="D7" s="433">
        <v>310</v>
      </c>
      <c r="E7" s="434"/>
      <c r="F7" s="435" t="s">
        <v>188</v>
      </c>
      <c r="G7" s="82"/>
      <c r="H7" s="299" t="s">
        <v>199</v>
      </c>
      <c r="I7" s="300">
        <f>SUM(D80)</f>
        <v>31679</v>
      </c>
      <c r="J7" s="300">
        <v>73</v>
      </c>
      <c r="K7" s="301">
        <f>I7/$I$8</f>
        <v>3.0075951770625653</v>
      </c>
      <c r="L7" s="83"/>
      <c r="M7" s="114"/>
      <c r="N7" s="114"/>
      <c r="O7" s="84"/>
      <c r="P7" s="85"/>
    </row>
    <row r="8" spans="2:16" ht="15">
      <c r="B8" s="214">
        <v>2</v>
      </c>
      <c r="C8" s="215" t="s">
        <v>322</v>
      </c>
      <c r="D8" s="216">
        <v>407</v>
      </c>
      <c r="E8" s="217"/>
      <c r="F8" s="218" t="s">
        <v>189</v>
      </c>
      <c r="G8" s="82"/>
      <c r="H8" s="302" t="s">
        <v>200</v>
      </c>
      <c r="I8" s="303">
        <v>10533</v>
      </c>
      <c r="J8" s="303">
        <v>327</v>
      </c>
      <c r="K8" s="304">
        <f>I8/$I$8</f>
        <v>1</v>
      </c>
      <c r="L8" s="83"/>
      <c r="M8" s="114"/>
      <c r="N8" s="114"/>
      <c r="O8" s="86"/>
      <c r="P8" s="85"/>
    </row>
    <row r="9" spans="2:16" ht="15">
      <c r="B9" s="294">
        <v>3</v>
      </c>
      <c r="C9" s="215" t="s">
        <v>177</v>
      </c>
      <c r="D9" s="216">
        <v>630</v>
      </c>
      <c r="E9" s="217"/>
      <c r="F9" s="218" t="s">
        <v>189</v>
      </c>
      <c r="G9" s="87"/>
      <c r="H9" s="409" t="s">
        <v>18</v>
      </c>
      <c r="I9" s="410">
        <f>SUM(I7:I8)</f>
        <v>42212</v>
      </c>
      <c r="J9" s="410">
        <f>SUM(J7:J8)</f>
        <v>400</v>
      </c>
      <c r="K9" s="411">
        <f>SUM(K7:K8)</f>
        <v>4.0075951770625657</v>
      </c>
      <c r="L9" s="83"/>
      <c r="M9" s="31"/>
      <c r="N9" s="56"/>
      <c r="O9" s="86"/>
      <c r="P9" s="85"/>
    </row>
    <row r="10" spans="2:16" ht="15">
      <c r="B10" s="214">
        <v>4</v>
      </c>
      <c r="C10" s="215" t="s">
        <v>206</v>
      </c>
      <c r="D10" s="216">
        <v>414</v>
      </c>
      <c r="E10" s="217"/>
      <c r="F10" s="218" t="s">
        <v>189</v>
      </c>
      <c r="G10" s="87"/>
      <c r="H10" s="221"/>
      <c r="I10" s="222"/>
      <c r="J10" s="222"/>
      <c r="K10" s="223"/>
      <c r="L10" s="83"/>
      <c r="M10" s="31"/>
      <c r="N10" s="56"/>
      <c r="O10" s="86"/>
      <c r="P10" s="85"/>
    </row>
    <row r="11" spans="2:16" ht="15">
      <c r="B11" s="294">
        <v>5</v>
      </c>
      <c r="C11" s="215" t="s">
        <v>222</v>
      </c>
      <c r="D11" s="216">
        <v>481</v>
      </c>
      <c r="E11" s="217"/>
      <c r="F11" s="218" t="s">
        <v>189</v>
      </c>
      <c r="G11" s="87"/>
      <c r="H11" s="31"/>
      <c r="I11" s="88"/>
      <c r="J11" s="88"/>
      <c r="K11" s="89"/>
      <c r="L11" s="83"/>
      <c r="N11" s="56"/>
      <c r="O11" s="86"/>
      <c r="P11" s="85"/>
    </row>
    <row r="12" spans="2:16" ht="15">
      <c r="B12" s="214">
        <v>6</v>
      </c>
      <c r="C12" s="215" t="s">
        <v>260</v>
      </c>
      <c r="D12" s="216">
        <v>756</v>
      </c>
      <c r="E12" s="217"/>
      <c r="F12" s="218" t="s">
        <v>189</v>
      </c>
      <c r="G12" s="82"/>
      <c r="H12" s="31"/>
      <c r="I12" s="31"/>
      <c r="J12" s="31"/>
      <c r="K12" s="31"/>
      <c r="L12" s="83"/>
      <c r="N12" s="56"/>
      <c r="O12" s="84"/>
      <c r="P12" s="85"/>
    </row>
    <row r="13" spans="2:16" ht="15">
      <c r="B13" s="294">
        <v>7</v>
      </c>
      <c r="C13" s="215" t="s">
        <v>223</v>
      </c>
      <c r="D13" s="216">
        <v>479</v>
      </c>
      <c r="E13" s="217"/>
      <c r="F13" s="218" t="s">
        <v>189</v>
      </c>
      <c r="G13" s="31"/>
      <c r="L13" s="90"/>
      <c r="M13" s="31"/>
      <c r="N13" s="91"/>
      <c r="O13" s="92"/>
      <c r="P13" s="93"/>
    </row>
    <row r="14" spans="2:16" ht="15">
      <c r="B14" s="214">
        <v>8</v>
      </c>
      <c r="C14" s="215" t="s">
        <v>325</v>
      </c>
      <c r="D14" s="216">
        <v>144</v>
      </c>
      <c r="E14" s="217"/>
      <c r="F14" s="218" t="s">
        <v>190</v>
      </c>
      <c r="G14" s="31"/>
      <c r="L14" s="90"/>
      <c r="M14" s="31"/>
      <c r="N14" s="91"/>
      <c r="O14" s="92"/>
      <c r="P14" s="93"/>
    </row>
    <row r="15" spans="2:16" ht="15">
      <c r="B15" s="294">
        <v>9</v>
      </c>
      <c r="C15" s="215" t="s">
        <v>247</v>
      </c>
      <c r="D15" s="216">
        <v>979</v>
      </c>
      <c r="E15" s="217"/>
      <c r="F15" s="218" t="s">
        <v>190</v>
      </c>
      <c r="G15" s="94"/>
      <c r="L15" s="95"/>
    </row>
    <row r="16" spans="2:16" ht="15">
      <c r="B16" s="214">
        <v>10</v>
      </c>
      <c r="C16" s="215" t="s">
        <v>332</v>
      </c>
      <c r="D16" s="216">
        <v>128</v>
      </c>
      <c r="E16" s="217"/>
      <c r="F16" s="218" t="s">
        <v>190</v>
      </c>
      <c r="G16" s="31"/>
    </row>
    <row r="17" spans="2:11" ht="15">
      <c r="B17" s="294">
        <v>11</v>
      </c>
      <c r="C17" s="215" t="s">
        <v>227</v>
      </c>
      <c r="D17" s="216">
        <v>404</v>
      </c>
      <c r="E17" s="217"/>
      <c r="F17" s="218" t="s">
        <v>189</v>
      </c>
      <c r="G17" s="31"/>
    </row>
    <row r="18" spans="2:11" ht="15">
      <c r="B18" s="214">
        <v>12</v>
      </c>
      <c r="C18" s="215" t="s">
        <v>307</v>
      </c>
      <c r="D18" s="216">
        <v>423</v>
      </c>
      <c r="E18" s="217"/>
      <c r="F18" s="218" t="s">
        <v>189</v>
      </c>
      <c r="G18" s="31"/>
    </row>
    <row r="19" spans="2:11" ht="15">
      <c r="B19" s="294">
        <v>13</v>
      </c>
      <c r="C19" s="215" t="s">
        <v>308</v>
      </c>
      <c r="D19" s="216">
        <v>288</v>
      </c>
      <c r="E19" s="217"/>
      <c r="F19" s="218" t="s">
        <v>189</v>
      </c>
      <c r="G19" s="94"/>
    </row>
    <row r="20" spans="2:11" ht="15">
      <c r="B20" s="214">
        <v>14</v>
      </c>
      <c r="C20" s="215" t="s">
        <v>309</v>
      </c>
      <c r="D20" s="216">
        <v>205</v>
      </c>
      <c r="E20" s="217"/>
      <c r="F20" s="218" t="s">
        <v>188</v>
      </c>
      <c r="G20" s="94"/>
    </row>
    <row r="21" spans="2:11" ht="15">
      <c r="B21" s="294">
        <v>15</v>
      </c>
      <c r="C21" s="215" t="s">
        <v>277</v>
      </c>
      <c r="D21" s="216">
        <v>305</v>
      </c>
      <c r="E21" s="217"/>
      <c r="F21" s="218" t="s">
        <v>189</v>
      </c>
      <c r="G21" s="31"/>
    </row>
    <row r="22" spans="2:11" ht="15">
      <c r="B22" s="214">
        <v>16</v>
      </c>
      <c r="C22" s="215" t="s">
        <v>310</v>
      </c>
      <c r="D22" s="216">
        <v>432</v>
      </c>
      <c r="E22" s="217"/>
      <c r="F22" s="218" t="s">
        <v>189</v>
      </c>
      <c r="G22" s="31"/>
    </row>
    <row r="23" spans="2:11" ht="15">
      <c r="B23" s="294">
        <v>17</v>
      </c>
      <c r="C23" s="215" t="s">
        <v>306</v>
      </c>
      <c r="D23" s="216">
        <v>101</v>
      </c>
      <c r="E23" s="217"/>
      <c r="F23" s="218" t="s">
        <v>189</v>
      </c>
      <c r="G23" s="31"/>
    </row>
    <row r="24" spans="2:11" ht="15">
      <c r="B24" s="214">
        <v>18</v>
      </c>
      <c r="C24" s="215" t="s">
        <v>182</v>
      </c>
      <c r="D24" s="216">
        <v>680</v>
      </c>
      <c r="E24" s="217"/>
      <c r="F24" s="218" t="s">
        <v>190</v>
      </c>
      <c r="G24" s="31"/>
    </row>
    <row r="25" spans="2:11" ht="15">
      <c r="B25" s="294">
        <v>19</v>
      </c>
      <c r="C25" s="215" t="s">
        <v>215</v>
      </c>
      <c r="D25" s="216">
        <v>380</v>
      </c>
      <c r="E25" s="217"/>
      <c r="F25" s="218" t="s">
        <v>189</v>
      </c>
      <c r="G25" s="31"/>
    </row>
    <row r="26" spans="2:11" ht="15">
      <c r="B26" s="214">
        <v>20</v>
      </c>
      <c r="C26" s="215" t="s">
        <v>367</v>
      </c>
      <c r="D26" s="216">
        <v>30</v>
      </c>
      <c r="E26" s="217"/>
      <c r="F26" s="218" t="s">
        <v>189</v>
      </c>
      <c r="G26" s="31"/>
    </row>
    <row r="27" spans="2:11" ht="15">
      <c r="B27" s="294">
        <v>21</v>
      </c>
      <c r="C27" s="215" t="s">
        <v>368</v>
      </c>
      <c r="D27" s="216">
        <v>144</v>
      </c>
      <c r="E27" s="217"/>
      <c r="F27" s="218" t="s">
        <v>189</v>
      </c>
      <c r="G27" s="31"/>
    </row>
    <row r="28" spans="2:11" ht="15">
      <c r="B28" s="214">
        <v>22</v>
      </c>
      <c r="C28" s="215" t="s">
        <v>264</v>
      </c>
      <c r="D28" s="216">
        <v>630</v>
      </c>
      <c r="E28" s="217"/>
      <c r="F28" s="218" t="s">
        <v>189</v>
      </c>
      <c r="G28" s="31"/>
    </row>
    <row r="29" spans="2:11" ht="15">
      <c r="B29" s="294">
        <v>23</v>
      </c>
      <c r="C29" s="215" t="s">
        <v>265</v>
      </c>
      <c r="D29" s="403">
        <v>1080</v>
      </c>
      <c r="E29" s="217"/>
      <c r="F29" s="218" t="s">
        <v>189</v>
      </c>
      <c r="G29" s="31"/>
      <c r="K29" s="31"/>
    </row>
    <row r="30" spans="2:11" ht="15">
      <c r="B30" s="214">
        <v>24</v>
      </c>
      <c r="C30" s="215" t="s">
        <v>326</v>
      </c>
      <c r="D30" s="216">
        <v>420</v>
      </c>
      <c r="E30" s="217"/>
      <c r="F30" s="218" t="s">
        <v>189</v>
      </c>
      <c r="G30" s="31"/>
      <c r="H30" s="412" t="s">
        <v>248</v>
      </c>
      <c r="I30" s="412" t="s">
        <v>208</v>
      </c>
      <c r="J30" s="412" t="s">
        <v>207</v>
      </c>
      <c r="K30" s="412" t="s">
        <v>33</v>
      </c>
    </row>
    <row r="31" spans="2:11" ht="15">
      <c r="B31" s="294">
        <v>25</v>
      </c>
      <c r="C31" s="215" t="s">
        <v>266</v>
      </c>
      <c r="D31" s="216">
        <v>978</v>
      </c>
      <c r="E31" s="217"/>
      <c r="F31" s="218" t="s">
        <v>189</v>
      </c>
      <c r="G31" s="31"/>
      <c r="H31" s="299" t="s">
        <v>249</v>
      </c>
      <c r="I31" s="305">
        <v>64</v>
      </c>
      <c r="J31" s="305">
        <v>2</v>
      </c>
      <c r="K31" s="301">
        <f>I31/$I$39</f>
        <v>1.5161565431630816E-3</v>
      </c>
    </row>
    <row r="32" spans="2:11" ht="15">
      <c r="B32" s="214">
        <v>26</v>
      </c>
      <c r="C32" s="215" t="s">
        <v>195</v>
      </c>
      <c r="D32" s="216">
        <v>287</v>
      </c>
      <c r="E32" s="217"/>
      <c r="F32" s="218" t="s">
        <v>189</v>
      </c>
      <c r="G32" s="31"/>
      <c r="H32" s="219" t="s">
        <v>250</v>
      </c>
      <c r="I32" s="224">
        <v>435</v>
      </c>
      <c r="J32" s="224">
        <v>22</v>
      </c>
      <c r="K32" s="220">
        <f>I32/$I$39</f>
        <v>1.0305126504311569E-2</v>
      </c>
    </row>
    <row r="33" spans="2:12" ht="15">
      <c r="B33" s="294">
        <v>27</v>
      </c>
      <c r="C33" s="215" t="s">
        <v>217</v>
      </c>
      <c r="D33" s="216">
        <v>414</v>
      </c>
      <c r="E33" s="217"/>
      <c r="F33" s="218" t="s">
        <v>189</v>
      </c>
      <c r="G33" s="31"/>
      <c r="H33" s="219" t="s">
        <v>251</v>
      </c>
      <c r="I33" s="224">
        <v>2162</v>
      </c>
      <c r="J33" s="224">
        <v>88</v>
      </c>
      <c r="K33" s="220">
        <f t="shared" ref="K33:K38" si="0">I33/$I$39</f>
        <v>5.1217663223727852E-2</v>
      </c>
    </row>
    <row r="34" spans="2:12" ht="15">
      <c r="B34" s="214">
        <v>28</v>
      </c>
      <c r="C34" s="215" t="s">
        <v>218</v>
      </c>
      <c r="D34" s="216">
        <v>422</v>
      </c>
      <c r="E34" s="217"/>
      <c r="F34" s="218" t="s">
        <v>189</v>
      </c>
      <c r="G34" s="31"/>
      <c r="H34" s="219" t="s">
        <v>252</v>
      </c>
      <c r="I34" s="225">
        <v>3475</v>
      </c>
      <c r="J34" s="226">
        <v>46</v>
      </c>
      <c r="K34" s="220">
        <f t="shared" si="0"/>
        <v>8.232256230455795E-2</v>
      </c>
    </row>
    <row r="35" spans="2:12" ht="15">
      <c r="B35" s="294">
        <v>29</v>
      </c>
      <c r="C35" s="215" t="s">
        <v>219</v>
      </c>
      <c r="D35" s="216">
        <v>324</v>
      </c>
      <c r="E35" s="217"/>
      <c r="F35" s="218" t="s">
        <v>189</v>
      </c>
      <c r="G35" s="31"/>
      <c r="H35" s="219" t="s">
        <v>253</v>
      </c>
      <c r="I35" s="225">
        <v>25088</v>
      </c>
      <c r="J35" s="226">
        <v>68</v>
      </c>
      <c r="K35" s="220">
        <f t="shared" si="0"/>
        <v>0.59433336491992794</v>
      </c>
    </row>
    <row r="36" spans="2:12" ht="15">
      <c r="B36" s="214">
        <v>30</v>
      </c>
      <c r="C36" s="215" t="s">
        <v>220</v>
      </c>
      <c r="D36" s="216">
        <v>264</v>
      </c>
      <c r="E36" s="217"/>
      <c r="F36" s="218" t="s">
        <v>189</v>
      </c>
      <c r="G36" s="31"/>
      <c r="H36" s="219" t="s">
        <v>254</v>
      </c>
      <c r="I36" s="225">
        <v>1474</v>
      </c>
      <c r="J36" s="226">
        <v>11</v>
      </c>
      <c r="K36" s="220">
        <f t="shared" si="0"/>
        <v>3.491898038472472E-2</v>
      </c>
    </row>
    <row r="37" spans="2:12" ht="15">
      <c r="B37" s="294">
        <v>31</v>
      </c>
      <c r="C37" s="215" t="s">
        <v>261</v>
      </c>
      <c r="D37" s="403">
        <v>1480</v>
      </c>
      <c r="E37" s="217"/>
      <c r="F37" s="218" t="s">
        <v>189</v>
      </c>
      <c r="G37" s="31"/>
      <c r="H37" s="219" t="s">
        <v>255</v>
      </c>
      <c r="I37" s="225">
        <v>7199</v>
      </c>
      <c r="J37" s="226">
        <v>20</v>
      </c>
      <c r="K37" s="220">
        <f t="shared" si="0"/>
        <v>0.17054392115985975</v>
      </c>
    </row>
    <row r="38" spans="2:12" ht="15">
      <c r="B38" s="214">
        <v>32</v>
      </c>
      <c r="C38" s="215" t="s">
        <v>262</v>
      </c>
      <c r="D38" s="216">
        <v>456</v>
      </c>
      <c r="E38" s="217"/>
      <c r="F38" s="218" t="s">
        <v>189</v>
      </c>
      <c r="G38" s="31"/>
      <c r="H38" s="302" t="s">
        <v>256</v>
      </c>
      <c r="I38" s="306">
        <v>2315</v>
      </c>
      <c r="J38" s="298">
        <v>143</v>
      </c>
      <c r="K38" s="304">
        <f t="shared" si="0"/>
        <v>5.4842224959727091E-2</v>
      </c>
    </row>
    <row r="39" spans="2:12" ht="15">
      <c r="B39" s="294">
        <v>33</v>
      </c>
      <c r="C39" s="215" t="s">
        <v>263</v>
      </c>
      <c r="D39" s="216">
        <v>504</v>
      </c>
      <c r="E39" s="217"/>
      <c r="F39" s="218" t="s">
        <v>189</v>
      </c>
      <c r="G39" s="31"/>
      <c r="H39" s="409" t="s">
        <v>18</v>
      </c>
      <c r="I39" s="410">
        <f>SUM(I31:I38)</f>
        <v>42212</v>
      </c>
      <c r="J39" s="410">
        <f>SUM(J31:J38)</f>
        <v>400</v>
      </c>
      <c r="K39" s="413">
        <f>SUM(K31:K38)</f>
        <v>1</v>
      </c>
    </row>
    <row r="40" spans="2:12" ht="15">
      <c r="B40" s="214">
        <v>34</v>
      </c>
      <c r="C40" s="215" t="s">
        <v>279</v>
      </c>
      <c r="D40" s="216">
        <v>539</v>
      </c>
      <c r="E40" s="217"/>
      <c r="F40" s="218" t="s">
        <v>278</v>
      </c>
      <c r="G40" s="94"/>
      <c r="L40" s="31"/>
    </row>
    <row r="41" spans="2:12" ht="15">
      <c r="B41" s="294">
        <v>35</v>
      </c>
      <c r="C41" s="215" t="s">
        <v>311</v>
      </c>
      <c r="D41" s="216">
        <v>320</v>
      </c>
      <c r="E41" s="217"/>
      <c r="F41" s="218" t="s">
        <v>189</v>
      </c>
      <c r="G41" s="87"/>
      <c r="L41" s="96"/>
    </row>
    <row r="42" spans="2:12" ht="15">
      <c r="B42" s="214">
        <v>36</v>
      </c>
      <c r="C42" s="215" t="s">
        <v>280</v>
      </c>
      <c r="D42" s="216">
        <v>259</v>
      </c>
      <c r="E42" s="217"/>
      <c r="F42" s="218" t="s">
        <v>190</v>
      </c>
      <c r="G42" s="82"/>
      <c r="L42" s="96"/>
    </row>
    <row r="43" spans="2:12" ht="15">
      <c r="B43" s="294">
        <v>37</v>
      </c>
      <c r="C43" s="215" t="s">
        <v>363</v>
      </c>
      <c r="D43" s="216">
        <v>1266</v>
      </c>
      <c r="E43" s="217"/>
      <c r="F43" s="218" t="s">
        <v>189</v>
      </c>
      <c r="G43" s="82"/>
      <c r="L43" s="96"/>
    </row>
    <row r="44" spans="2:12" ht="15">
      <c r="B44" s="214">
        <v>38</v>
      </c>
      <c r="C44" s="215" t="s">
        <v>196</v>
      </c>
      <c r="D44" s="216">
        <v>42</v>
      </c>
      <c r="E44" s="217"/>
      <c r="F44" s="218" t="s">
        <v>189</v>
      </c>
      <c r="G44" s="82"/>
      <c r="L44" s="96"/>
    </row>
    <row r="45" spans="2:12" ht="15">
      <c r="B45" s="294">
        <v>39</v>
      </c>
      <c r="C45" s="215" t="s">
        <v>246</v>
      </c>
      <c r="D45" s="216">
        <v>310</v>
      </c>
      <c r="E45" s="217"/>
      <c r="F45" s="218" t="s">
        <v>190</v>
      </c>
      <c r="G45" s="82"/>
      <c r="L45" s="96"/>
    </row>
    <row r="46" spans="2:12" ht="15">
      <c r="B46" s="214">
        <v>40</v>
      </c>
      <c r="C46" s="215" t="s">
        <v>186</v>
      </c>
      <c r="D46" s="216">
        <v>424</v>
      </c>
      <c r="E46" s="217"/>
      <c r="F46" s="218" t="s">
        <v>189</v>
      </c>
      <c r="G46" s="82"/>
      <c r="L46" s="96"/>
    </row>
    <row r="47" spans="2:12" ht="15">
      <c r="B47" s="294">
        <v>41</v>
      </c>
      <c r="C47" s="215" t="s">
        <v>185</v>
      </c>
      <c r="D47" s="216">
        <v>388</v>
      </c>
      <c r="E47" s="217"/>
      <c r="F47" s="218" t="s">
        <v>189</v>
      </c>
      <c r="G47" s="82"/>
      <c r="L47" s="31"/>
    </row>
    <row r="48" spans="2:12" ht="15">
      <c r="B48" s="214">
        <v>42</v>
      </c>
      <c r="C48" s="215" t="s">
        <v>202</v>
      </c>
      <c r="D48" s="216">
        <v>446</v>
      </c>
      <c r="E48" s="217"/>
      <c r="F48" s="218" t="s">
        <v>189</v>
      </c>
      <c r="G48" s="82"/>
      <c r="L48" s="31"/>
    </row>
    <row r="49" spans="1:12" ht="15">
      <c r="B49" s="294">
        <v>43</v>
      </c>
      <c r="C49" s="215" t="s">
        <v>212</v>
      </c>
      <c r="D49" s="216">
        <v>434</v>
      </c>
      <c r="E49" s="217"/>
      <c r="F49" s="218" t="s">
        <v>190</v>
      </c>
      <c r="G49" s="82"/>
      <c r="L49" s="31"/>
    </row>
    <row r="50" spans="1:12" ht="15">
      <c r="B50" s="214">
        <v>44</v>
      </c>
      <c r="C50" s="215" t="s">
        <v>168</v>
      </c>
      <c r="D50" s="216">
        <v>350</v>
      </c>
      <c r="E50" s="217"/>
      <c r="F50" s="218" t="s">
        <v>189</v>
      </c>
      <c r="G50" s="31"/>
      <c r="L50" s="96"/>
    </row>
    <row r="51" spans="1:12" ht="15">
      <c r="B51" s="294">
        <v>45</v>
      </c>
      <c r="C51" s="215" t="s">
        <v>166</v>
      </c>
      <c r="D51" s="216">
        <v>350</v>
      </c>
      <c r="E51" s="217"/>
      <c r="F51" s="218" t="s">
        <v>189</v>
      </c>
      <c r="G51" s="31"/>
      <c r="L51" s="96"/>
    </row>
    <row r="52" spans="1:12" ht="15">
      <c r="A52" s="31"/>
      <c r="B52" s="214">
        <v>46</v>
      </c>
      <c r="C52" s="215" t="s">
        <v>335</v>
      </c>
      <c r="D52" s="216">
        <v>310</v>
      </c>
      <c r="E52" s="217"/>
      <c r="F52" s="218" t="s">
        <v>189</v>
      </c>
      <c r="G52" s="94"/>
      <c r="L52" s="96"/>
    </row>
    <row r="53" spans="1:12" ht="15">
      <c r="A53" s="31"/>
      <c r="B53" s="294">
        <v>47</v>
      </c>
      <c r="C53" s="215" t="s">
        <v>364</v>
      </c>
      <c r="D53" s="216">
        <v>286</v>
      </c>
      <c r="E53" s="217"/>
      <c r="F53" s="218" t="s">
        <v>189</v>
      </c>
      <c r="G53" s="31"/>
      <c r="L53" s="96"/>
    </row>
    <row r="54" spans="1:12" ht="15">
      <c r="A54" s="31"/>
      <c r="B54" s="214">
        <v>48</v>
      </c>
      <c r="C54" s="215" t="s">
        <v>365</v>
      </c>
      <c r="D54" s="216">
        <v>750</v>
      </c>
      <c r="E54" s="217"/>
      <c r="F54" s="218" t="s">
        <v>189</v>
      </c>
      <c r="G54" s="31"/>
      <c r="L54" s="96"/>
    </row>
    <row r="55" spans="1:12" ht="15">
      <c r="A55" s="31"/>
      <c r="B55" s="294">
        <v>49</v>
      </c>
      <c r="C55" s="215" t="s">
        <v>267</v>
      </c>
      <c r="D55" s="216">
        <v>200</v>
      </c>
      <c r="E55" s="217"/>
      <c r="F55" s="218" t="s">
        <v>190</v>
      </c>
      <c r="G55" s="31"/>
    </row>
    <row r="56" spans="1:12" ht="15">
      <c r="A56" s="31"/>
      <c r="B56" s="214">
        <v>50</v>
      </c>
      <c r="C56" s="215" t="s">
        <v>323</v>
      </c>
      <c r="D56" s="216">
        <v>98</v>
      </c>
      <c r="E56" s="217"/>
      <c r="F56" s="218" t="s">
        <v>190</v>
      </c>
      <c r="G56" s="31"/>
    </row>
    <row r="57" spans="1:12" ht="15">
      <c r="A57" s="31"/>
      <c r="B57" s="294">
        <v>51</v>
      </c>
      <c r="C57" s="215" t="s">
        <v>327</v>
      </c>
      <c r="D57" s="216">
        <v>510</v>
      </c>
      <c r="E57" s="217"/>
      <c r="F57" s="218" t="s">
        <v>189</v>
      </c>
      <c r="G57" s="31"/>
    </row>
    <row r="58" spans="1:12" ht="15">
      <c r="A58" s="31"/>
      <c r="B58" s="214">
        <v>52</v>
      </c>
      <c r="C58" s="215" t="s">
        <v>328</v>
      </c>
      <c r="D58" s="216">
        <v>394</v>
      </c>
      <c r="E58" s="217"/>
      <c r="F58" s="218" t="s">
        <v>189</v>
      </c>
      <c r="G58" s="31"/>
    </row>
    <row r="59" spans="1:12" ht="15">
      <c r="A59" s="31"/>
      <c r="B59" s="294">
        <v>53</v>
      </c>
      <c r="C59" s="215" t="s">
        <v>336</v>
      </c>
      <c r="D59" s="216">
        <v>112</v>
      </c>
      <c r="E59" s="217"/>
      <c r="F59" s="218" t="s">
        <v>188</v>
      </c>
      <c r="G59" s="31"/>
    </row>
    <row r="60" spans="1:12" ht="15">
      <c r="A60" s="31"/>
      <c r="B60" s="214">
        <v>54</v>
      </c>
      <c r="C60" s="215" t="s">
        <v>397</v>
      </c>
      <c r="D60" s="216">
        <v>472</v>
      </c>
      <c r="E60" s="217"/>
      <c r="F60" s="218" t="s">
        <v>188</v>
      </c>
      <c r="G60" s="31"/>
    </row>
    <row r="61" spans="1:12" ht="15">
      <c r="A61" s="31"/>
      <c r="B61" s="294">
        <v>55</v>
      </c>
      <c r="C61" s="215" t="s">
        <v>211</v>
      </c>
      <c r="D61" s="216">
        <v>201</v>
      </c>
      <c r="E61" s="217"/>
      <c r="F61" s="218" t="s">
        <v>189</v>
      </c>
      <c r="G61" s="31"/>
    </row>
    <row r="62" spans="1:12" ht="15">
      <c r="A62" s="31"/>
      <c r="B62" s="214">
        <v>56</v>
      </c>
      <c r="C62" s="215" t="s">
        <v>216</v>
      </c>
      <c r="D62" s="216">
        <v>300</v>
      </c>
      <c r="E62" s="217"/>
      <c r="F62" s="218" t="s">
        <v>189</v>
      </c>
      <c r="G62" s="31"/>
    </row>
    <row r="63" spans="1:12" ht="15">
      <c r="A63" s="31"/>
      <c r="B63" s="294">
        <v>57</v>
      </c>
      <c r="C63" s="215" t="s">
        <v>281</v>
      </c>
      <c r="D63" s="216">
        <v>434</v>
      </c>
      <c r="E63" s="217"/>
      <c r="F63" s="218" t="s">
        <v>190</v>
      </c>
      <c r="G63" s="31"/>
      <c r="H63" s="412" t="s">
        <v>284</v>
      </c>
      <c r="I63" s="412" t="s">
        <v>208</v>
      </c>
      <c r="J63" s="412" t="s">
        <v>207</v>
      </c>
      <c r="K63" s="412" t="s">
        <v>33</v>
      </c>
    </row>
    <row r="64" spans="1:12" ht="15">
      <c r="A64" s="31"/>
      <c r="B64" s="214">
        <v>58</v>
      </c>
      <c r="C64" s="215" t="s">
        <v>224</v>
      </c>
      <c r="D64" s="216">
        <v>460</v>
      </c>
      <c r="E64" s="217"/>
      <c r="F64" s="218" t="s">
        <v>278</v>
      </c>
      <c r="G64" s="31"/>
      <c r="H64" s="299" t="s">
        <v>285</v>
      </c>
      <c r="I64" s="307">
        <v>7308</v>
      </c>
      <c r="J64" s="307">
        <v>317</v>
      </c>
      <c r="K64" s="301">
        <f>I64/$I$66</f>
        <v>0.17312612527243437</v>
      </c>
    </row>
    <row r="65" spans="1:11" ht="15">
      <c r="A65" s="31"/>
      <c r="B65" s="294">
        <v>59</v>
      </c>
      <c r="C65" s="215" t="s">
        <v>184</v>
      </c>
      <c r="D65" s="216">
        <v>388</v>
      </c>
      <c r="E65" s="217"/>
      <c r="F65" s="218" t="s">
        <v>189</v>
      </c>
      <c r="G65" s="31"/>
      <c r="H65" s="302" t="s">
        <v>286</v>
      </c>
      <c r="I65" s="303">
        <v>34904</v>
      </c>
      <c r="J65" s="303">
        <v>83</v>
      </c>
      <c r="K65" s="304">
        <f>I65/$I$66</f>
        <v>0.82687387472756557</v>
      </c>
    </row>
    <row r="66" spans="1:11" ht="15">
      <c r="A66" s="31"/>
      <c r="B66" s="214">
        <v>60</v>
      </c>
      <c r="C66" s="215" t="s">
        <v>167</v>
      </c>
      <c r="D66" s="216">
        <v>664</v>
      </c>
      <c r="E66" s="217"/>
      <c r="F66" s="218" t="s">
        <v>189</v>
      </c>
      <c r="G66" s="31"/>
      <c r="H66" s="409" t="s">
        <v>18</v>
      </c>
      <c r="I66" s="410">
        <f>SUM(I64:I65)</f>
        <v>42212</v>
      </c>
      <c r="J66" s="410">
        <f>SUM(J64:J65)</f>
        <v>400</v>
      </c>
      <c r="K66" s="411">
        <f>SUM(K64:K65)</f>
        <v>1</v>
      </c>
    </row>
    <row r="67" spans="1:11" ht="15">
      <c r="B67" s="294">
        <v>61</v>
      </c>
      <c r="C67" s="215" t="s">
        <v>165</v>
      </c>
      <c r="D67" s="216">
        <v>507</v>
      </c>
      <c r="E67" s="217"/>
      <c r="F67" s="218" t="s">
        <v>189</v>
      </c>
      <c r="G67" s="31"/>
    </row>
    <row r="68" spans="1:11" ht="15">
      <c r="B68" s="214">
        <v>62</v>
      </c>
      <c r="C68" s="215" t="s">
        <v>337</v>
      </c>
      <c r="D68" s="216">
        <v>956</v>
      </c>
      <c r="E68" s="217"/>
      <c r="F68" s="218" t="s">
        <v>189</v>
      </c>
      <c r="G68" s="31"/>
    </row>
    <row r="69" spans="1:11" ht="15">
      <c r="B69" s="294">
        <v>63</v>
      </c>
      <c r="C69" s="215" t="s">
        <v>338</v>
      </c>
      <c r="D69" s="216">
        <v>819</v>
      </c>
      <c r="E69" s="217"/>
      <c r="F69" s="218" t="s">
        <v>189</v>
      </c>
      <c r="G69" s="94"/>
    </row>
    <row r="70" spans="1:11" ht="15">
      <c r="B70" s="214">
        <v>64</v>
      </c>
      <c r="C70" s="215" t="s">
        <v>241</v>
      </c>
      <c r="D70" s="216">
        <v>291</v>
      </c>
      <c r="E70" s="217"/>
      <c r="F70" s="218" t="s">
        <v>190</v>
      </c>
      <c r="G70" s="94"/>
    </row>
    <row r="71" spans="1:11" ht="15">
      <c r="B71" s="294">
        <v>65</v>
      </c>
      <c r="C71" s="215" t="s">
        <v>282</v>
      </c>
      <c r="D71" s="216">
        <v>412</v>
      </c>
      <c r="E71" s="217"/>
      <c r="F71" s="218" t="s">
        <v>189</v>
      </c>
      <c r="G71" s="31"/>
    </row>
    <row r="72" spans="1:11" ht="15">
      <c r="B72" s="214">
        <v>66</v>
      </c>
      <c r="C72" s="215" t="s">
        <v>366</v>
      </c>
      <c r="D72" s="216">
        <v>94</v>
      </c>
      <c r="E72" s="217"/>
      <c r="F72" s="218" t="s">
        <v>189</v>
      </c>
      <c r="G72" s="31"/>
      <c r="H72" s="97"/>
    </row>
    <row r="73" spans="1:11" ht="15">
      <c r="B73" s="294">
        <v>67</v>
      </c>
      <c r="C73" s="215" t="s">
        <v>369</v>
      </c>
      <c r="D73" s="216">
        <v>196</v>
      </c>
      <c r="E73" s="217"/>
      <c r="F73" s="218" t="s">
        <v>189</v>
      </c>
      <c r="G73" s="31"/>
    </row>
    <row r="74" spans="1:11" ht="15">
      <c r="B74" s="214">
        <v>68</v>
      </c>
      <c r="C74" s="215" t="s">
        <v>203</v>
      </c>
      <c r="D74" s="216">
        <v>196</v>
      </c>
      <c r="E74" s="217"/>
      <c r="F74" s="218" t="s">
        <v>188</v>
      </c>
      <c r="G74" s="31"/>
    </row>
    <row r="75" spans="1:11" ht="15">
      <c r="B75" s="294">
        <v>69</v>
      </c>
      <c r="C75" s="215" t="s">
        <v>370</v>
      </c>
      <c r="D75" s="216">
        <v>513</v>
      </c>
      <c r="E75" s="217"/>
      <c r="F75" s="218" t="s">
        <v>190</v>
      </c>
      <c r="G75" s="31"/>
    </row>
    <row r="76" spans="1:11" ht="15">
      <c r="B76" s="214">
        <v>70</v>
      </c>
      <c r="C76" s="215" t="s">
        <v>329</v>
      </c>
      <c r="D76" s="216">
        <v>130</v>
      </c>
      <c r="E76" s="217"/>
      <c r="F76" s="218" t="s">
        <v>189</v>
      </c>
      <c r="G76" s="31"/>
    </row>
    <row r="77" spans="1:11" ht="15">
      <c r="B77" s="294">
        <v>71</v>
      </c>
      <c r="C77" s="215" t="s">
        <v>259</v>
      </c>
      <c r="D77" s="216">
        <v>540</v>
      </c>
      <c r="E77" s="217"/>
      <c r="F77" s="218" t="s">
        <v>189</v>
      </c>
      <c r="G77" s="31"/>
    </row>
    <row r="78" spans="1:11" ht="15">
      <c r="B78" s="214">
        <v>72</v>
      </c>
      <c r="C78" s="215" t="s">
        <v>209</v>
      </c>
      <c r="D78" s="216">
        <v>335</v>
      </c>
      <c r="E78" s="217"/>
      <c r="F78" s="218" t="s">
        <v>189</v>
      </c>
      <c r="G78" s="31"/>
    </row>
    <row r="79" spans="1:11" ht="15">
      <c r="B79" s="294">
        <v>73</v>
      </c>
      <c r="C79" s="295" t="s">
        <v>210</v>
      </c>
      <c r="D79" s="296">
        <v>604</v>
      </c>
      <c r="E79" s="297"/>
      <c r="F79" s="298" t="s">
        <v>188</v>
      </c>
    </row>
    <row r="80" spans="1:11" ht="15.75">
      <c r="B80" s="404"/>
      <c r="C80" s="405" t="s">
        <v>258</v>
      </c>
      <c r="D80" s="406">
        <f>SUM(D7:D79)</f>
        <v>31679</v>
      </c>
      <c r="E80" s="407"/>
      <c r="F80" s="408"/>
      <c r="G80" s="31"/>
    </row>
    <row r="89" spans="3:3">
      <c r="C89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4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topLeftCell="A10" workbookViewId="0">
      <selection activeCell="B8" sqref="B8:G8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29" t="s">
        <v>197</v>
      </c>
      <c r="C6" s="529"/>
      <c r="D6" s="529"/>
      <c r="E6" s="529"/>
      <c r="F6" s="529"/>
      <c r="G6" s="529"/>
    </row>
    <row r="7" spans="1:8" ht="18.75">
      <c r="B7" s="529" t="s">
        <v>204</v>
      </c>
      <c r="C7" s="529"/>
      <c r="D7" s="529"/>
      <c r="E7" s="529"/>
      <c r="F7" s="529"/>
      <c r="G7" s="529"/>
    </row>
    <row r="8" spans="1:8" ht="18.75">
      <c r="B8" s="529" t="s">
        <v>417</v>
      </c>
      <c r="C8" s="529"/>
      <c r="D8" s="529"/>
      <c r="E8" s="529"/>
      <c r="F8" s="529"/>
      <c r="G8" s="529"/>
    </row>
    <row r="9" spans="1:8" ht="4.5" customHeight="1">
      <c r="B9" s="530"/>
      <c r="C9" s="530"/>
      <c r="D9" s="530"/>
      <c r="E9" s="530"/>
      <c r="F9" s="530"/>
    </row>
    <row r="10" spans="1:8" ht="15.75">
      <c r="A10" s="31"/>
      <c r="B10" s="414" t="s">
        <v>205</v>
      </c>
      <c r="C10" s="414" t="s">
        <v>169</v>
      </c>
      <c r="D10" s="414" t="s">
        <v>33</v>
      </c>
      <c r="E10" s="414" t="s">
        <v>17</v>
      </c>
      <c r="F10" s="414" t="s">
        <v>33</v>
      </c>
      <c r="G10" s="31"/>
    </row>
    <row r="11" spans="1:8" ht="15.75">
      <c r="B11" s="227" t="s">
        <v>170</v>
      </c>
      <c r="C11" s="228">
        <v>24</v>
      </c>
      <c r="D11" s="229">
        <f>C11/$C$29</f>
        <v>0.06</v>
      </c>
      <c r="E11" s="241">
        <v>4000</v>
      </c>
      <c r="F11" s="229">
        <f>E11/$E$29</f>
        <v>9.4759783947692605E-2</v>
      </c>
      <c r="H11" s="99"/>
    </row>
    <row r="12" spans="1:8" ht="15.75">
      <c r="B12" s="227" t="s">
        <v>193</v>
      </c>
      <c r="C12" s="228">
        <v>2</v>
      </c>
      <c r="D12" s="229">
        <f t="shared" ref="D12:D28" si="0">C12/$C$29</f>
        <v>5.0000000000000001E-3</v>
      </c>
      <c r="E12" s="242">
        <v>49</v>
      </c>
      <c r="F12" s="229">
        <f t="shared" ref="F12:F28" si="1">E12/$E$29</f>
        <v>1.1608073533592343E-3</v>
      </c>
      <c r="H12" s="99"/>
    </row>
    <row r="13" spans="1:8" ht="15.75">
      <c r="A13" s="31"/>
      <c r="B13" s="227" t="s">
        <v>181</v>
      </c>
      <c r="C13" s="228">
        <v>9</v>
      </c>
      <c r="D13" s="229">
        <f t="shared" si="0"/>
        <v>2.2499999999999999E-2</v>
      </c>
      <c r="E13" s="242">
        <v>2936</v>
      </c>
      <c r="F13" s="229">
        <f t="shared" si="1"/>
        <v>6.9553681417606372E-2</v>
      </c>
      <c r="H13" s="99"/>
    </row>
    <row r="14" spans="1:8" ht="15.75">
      <c r="A14" s="31"/>
      <c r="B14" s="227" t="s">
        <v>171</v>
      </c>
      <c r="C14" s="228">
        <v>1</v>
      </c>
      <c r="D14" s="229">
        <f t="shared" si="0"/>
        <v>2.5000000000000001E-3</v>
      </c>
      <c r="E14" s="242">
        <v>20</v>
      </c>
      <c r="F14" s="229">
        <f t="shared" si="1"/>
        <v>4.7379891973846301E-4</v>
      </c>
      <c r="H14" s="99"/>
    </row>
    <row r="15" spans="1:8" ht="15.75">
      <c r="A15" s="31"/>
      <c r="B15" s="227" t="s">
        <v>172</v>
      </c>
      <c r="C15" s="228">
        <v>171</v>
      </c>
      <c r="D15" s="229">
        <f t="shared" si="0"/>
        <v>0.42749999999999999</v>
      </c>
      <c r="E15" s="242">
        <v>7745</v>
      </c>
      <c r="F15" s="229">
        <f t="shared" si="1"/>
        <v>0.1834786316687198</v>
      </c>
      <c r="H15" s="99"/>
    </row>
    <row r="16" spans="1:8" ht="15.75">
      <c r="A16" s="31"/>
      <c r="B16" s="227" t="s">
        <v>178</v>
      </c>
      <c r="C16" s="228">
        <v>1</v>
      </c>
      <c r="D16" s="229">
        <f t="shared" si="0"/>
        <v>2.5000000000000001E-3</v>
      </c>
      <c r="E16" s="242">
        <v>540</v>
      </c>
      <c r="F16" s="229">
        <f t="shared" si="1"/>
        <v>1.2792570832938501E-2</v>
      </c>
      <c r="H16" s="99"/>
    </row>
    <row r="17" spans="1:8" ht="15.75">
      <c r="A17" s="31"/>
      <c r="B17" s="227" t="s">
        <v>179</v>
      </c>
      <c r="C17" s="228">
        <v>12</v>
      </c>
      <c r="D17" s="229">
        <f t="shared" si="0"/>
        <v>0.03</v>
      </c>
      <c r="E17" s="242">
        <v>3856</v>
      </c>
      <c r="F17" s="229">
        <f t="shared" si="1"/>
        <v>9.1348431725575663E-2</v>
      </c>
      <c r="H17" s="99"/>
    </row>
    <row r="18" spans="1:8" ht="15.75">
      <c r="A18" s="31"/>
      <c r="B18" s="227" t="s">
        <v>180</v>
      </c>
      <c r="C18" s="228">
        <v>23</v>
      </c>
      <c r="D18" s="229">
        <f t="shared" si="0"/>
        <v>5.7500000000000002E-2</v>
      </c>
      <c r="E18" s="242">
        <v>6712</v>
      </c>
      <c r="F18" s="229">
        <f t="shared" si="1"/>
        <v>0.15900691746422818</v>
      </c>
      <c r="H18" s="99"/>
    </row>
    <row r="19" spans="1:8" ht="15.75">
      <c r="A19" s="31"/>
      <c r="B19" s="227" t="s">
        <v>173</v>
      </c>
      <c r="C19" s="228">
        <v>14</v>
      </c>
      <c r="D19" s="229">
        <f t="shared" si="0"/>
        <v>3.5000000000000003E-2</v>
      </c>
      <c r="E19" s="242">
        <v>5238</v>
      </c>
      <c r="F19" s="229">
        <f t="shared" si="1"/>
        <v>0.12408793707950345</v>
      </c>
      <c r="H19" s="99"/>
    </row>
    <row r="20" spans="1:8" ht="15.75">
      <c r="B20" s="227" t="s">
        <v>214</v>
      </c>
      <c r="C20" s="228">
        <v>5</v>
      </c>
      <c r="D20" s="229">
        <f t="shared" si="0"/>
        <v>1.2500000000000001E-2</v>
      </c>
      <c r="E20" s="242">
        <v>47</v>
      </c>
      <c r="F20" s="229">
        <f t="shared" si="1"/>
        <v>1.113427461385388E-3</v>
      </c>
      <c r="H20" s="99"/>
    </row>
    <row r="21" spans="1:8" ht="15.75">
      <c r="B21" s="227" t="s">
        <v>192</v>
      </c>
      <c r="C21" s="228">
        <v>15</v>
      </c>
      <c r="D21" s="229">
        <f t="shared" si="0"/>
        <v>3.7499999999999999E-2</v>
      </c>
      <c r="E21" s="242">
        <v>4669</v>
      </c>
      <c r="F21" s="229">
        <f t="shared" si="1"/>
        <v>0.11060835781294419</v>
      </c>
      <c r="H21" s="99"/>
    </row>
    <row r="22" spans="1:8" ht="15.75">
      <c r="B22" s="227" t="s">
        <v>183</v>
      </c>
      <c r="C22" s="228">
        <v>1</v>
      </c>
      <c r="D22" s="229">
        <f t="shared" si="0"/>
        <v>2.5000000000000001E-3</v>
      </c>
      <c r="E22" s="242">
        <v>680</v>
      </c>
      <c r="F22" s="229">
        <f t="shared" si="1"/>
        <v>1.6109163271107743E-2</v>
      </c>
      <c r="H22" s="99"/>
    </row>
    <row r="23" spans="1:8" ht="15.75">
      <c r="A23" s="31"/>
      <c r="B23" s="227" t="s">
        <v>174</v>
      </c>
      <c r="C23" s="228">
        <v>9</v>
      </c>
      <c r="D23" s="229">
        <f t="shared" si="0"/>
        <v>2.2499999999999999E-2</v>
      </c>
      <c r="E23" s="242">
        <v>2175</v>
      </c>
      <c r="F23" s="229">
        <f t="shared" si="1"/>
        <v>5.1525632521557854E-2</v>
      </c>
      <c r="H23" s="99"/>
    </row>
    <row r="24" spans="1:8" ht="15.75">
      <c r="B24" s="227" t="s">
        <v>213</v>
      </c>
      <c r="C24" s="228">
        <v>5</v>
      </c>
      <c r="D24" s="229">
        <f t="shared" si="0"/>
        <v>1.2500000000000001E-2</v>
      </c>
      <c r="E24" s="242">
        <v>76</v>
      </c>
      <c r="F24" s="229">
        <f t="shared" si="1"/>
        <v>1.8004358950061594E-3</v>
      </c>
      <c r="H24" s="99"/>
    </row>
    <row r="25" spans="1:8" ht="15.75">
      <c r="B25" s="227" t="s">
        <v>191</v>
      </c>
      <c r="C25" s="228">
        <v>4</v>
      </c>
      <c r="D25" s="229">
        <f t="shared" si="0"/>
        <v>0.01</v>
      </c>
      <c r="E25" s="242">
        <v>140</v>
      </c>
      <c r="F25" s="229">
        <f t="shared" si="1"/>
        <v>3.3165924381692411E-3</v>
      </c>
      <c r="H25" s="99"/>
    </row>
    <row r="26" spans="1:8" ht="15.75">
      <c r="B26" s="227" t="s">
        <v>175</v>
      </c>
      <c r="C26" s="228">
        <v>99</v>
      </c>
      <c r="D26" s="229">
        <f t="shared" si="0"/>
        <v>0.2475</v>
      </c>
      <c r="E26" s="242">
        <v>2110</v>
      </c>
      <c r="F26" s="229">
        <f t="shared" si="1"/>
        <v>4.9985786032407845E-2</v>
      </c>
      <c r="H26" s="99"/>
    </row>
    <row r="27" spans="1:8" ht="15.75">
      <c r="A27" s="31"/>
      <c r="B27" s="227" t="s">
        <v>194</v>
      </c>
      <c r="C27" s="228">
        <v>1</v>
      </c>
      <c r="D27" s="229">
        <f t="shared" si="0"/>
        <v>2.5000000000000001E-3</v>
      </c>
      <c r="E27" s="242">
        <v>750</v>
      </c>
      <c r="F27" s="229">
        <f t="shared" si="1"/>
        <v>1.7767459490192362E-2</v>
      </c>
      <c r="H27" s="99"/>
    </row>
    <row r="28" spans="1:8" ht="15.75">
      <c r="B28" s="227" t="s">
        <v>176</v>
      </c>
      <c r="C28" s="228">
        <v>4</v>
      </c>
      <c r="D28" s="229">
        <f t="shared" si="0"/>
        <v>0.01</v>
      </c>
      <c r="E28" s="243">
        <v>469</v>
      </c>
      <c r="F28" s="229">
        <f t="shared" si="1"/>
        <v>1.1110584667866958E-2</v>
      </c>
      <c r="H28" s="99"/>
    </row>
    <row r="29" spans="1:8" ht="15.75">
      <c r="A29" s="98"/>
      <c r="B29" s="415" t="s">
        <v>6</v>
      </c>
      <c r="C29" s="416">
        <f>SUM(C11:C28)</f>
        <v>400</v>
      </c>
      <c r="D29" s="417">
        <f>SUM(D11:D28)</f>
        <v>0.99999999999999978</v>
      </c>
      <c r="E29" s="418">
        <f>SUM(E11:E28)</f>
        <v>42212</v>
      </c>
      <c r="F29" s="417">
        <f>SUM(F11:F28)</f>
        <v>1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422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opLeftCell="B10" workbookViewId="0">
      <selection activeCell="J50" sqref="J50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45" t="s">
        <v>155</v>
      </c>
      <c r="B1" s="445"/>
      <c r="C1" s="445"/>
      <c r="D1" s="445"/>
      <c r="E1" s="445"/>
      <c r="F1" s="445"/>
      <c r="G1" s="445"/>
    </row>
    <row r="2" spans="1:10" ht="18.75">
      <c r="A2" s="446" t="s">
        <v>42</v>
      </c>
      <c r="B2" s="446"/>
      <c r="C2" s="446"/>
      <c r="D2" s="446"/>
      <c r="E2" s="446"/>
      <c r="F2" s="446"/>
      <c r="G2" s="446"/>
    </row>
    <row r="3" spans="1:10" ht="15.75">
      <c r="A3" s="447" t="s">
        <v>402</v>
      </c>
      <c r="B3" s="447"/>
      <c r="C3" s="447"/>
      <c r="D3" s="447"/>
      <c r="E3" s="447"/>
      <c r="F3" s="447"/>
      <c r="G3" s="447"/>
    </row>
    <row r="4" spans="1:10" ht="8.25" customHeight="1"/>
    <row r="5" spans="1:10" ht="15.75">
      <c r="A5" s="129"/>
      <c r="B5" s="310"/>
      <c r="C5" s="448" t="s">
        <v>403</v>
      </c>
      <c r="D5" s="448"/>
      <c r="E5" s="448" t="s">
        <v>160</v>
      </c>
      <c r="F5" s="449"/>
    </row>
    <row r="6" spans="1:10" ht="15.75">
      <c r="A6" s="129"/>
      <c r="B6" s="311" t="s">
        <v>49</v>
      </c>
      <c r="C6" s="313">
        <v>2014</v>
      </c>
      <c r="D6" s="313">
        <v>2015</v>
      </c>
      <c r="E6" s="313" t="s">
        <v>48</v>
      </c>
      <c r="F6" s="314" t="s">
        <v>33</v>
      </c>
    </row>
    <row r="7" spans="1:10" ht="6" customHeight="1"/>
    <row r="8" spans="1:10">
      <c r="B8" s="181" t="s">
        <v>0</v>
      </c>
      <c r="C8" s="182"/>
      <c r="D8" s="182"/>
      <c r="E8" s="182"/>
      <c r="F8" s="183"/>
    </row>
    <row r="9" spans="1:10">
      <c r="B9" s="184" t="s">
        <v>1</v>
      </c>
      <c r="C9" s="185">
        <v>40938</v>
      </c>
      <c r="D9" s="185">
        <v>42212</v>
      </c>
      <c r="E9" s="186">
        <f>D9-C9</f>
        <v>1274</v>
      </c>
      <c r="F9" s="187">
        <f>(D9/C9)-100%</f>
        <v>3.1120230592603493E-2</v>
      </c>
    </row>
    <row r="10" spans="1:10" ht="7.5" customHeight="1"/>
    <row r="11" spans="1:10">
      <c r="B11" s="188" t="s">
        <v>2</v>
      </c>
      <c r="C11" s="189">
        <v>4871718</v>
      </c>
      <c r="D11" s="189">
        <v>5024500</v>
      </c>
      <c r="E11" s="189">
        <f>D11-C11</f>
        <v>152782</v>
      </c>
      <c r="F11" s="190">
        <f>(D11/C11)-100%</f>
        <v>3.136101063320984E-2</v>
      </c>
    </row>
    <row r="12" spans="1:10">
      <c r="B12" s="191" t="s">
        <v>3</v>
      </c>
      <c r="C12" s="107">
        <v>4232223</v>
      </c>
      <c r="D12" s="107">
        <v>4434410</v>
      </c>
      <c r="E12" s="107">
        <f>D12-C12</f>
        <v>202187</v>
      </c>
      <c r="F12" s="192">
        <f>(D12/C12)-100%</f>
        <v>4.7773238792001349E-2</v>
      </c>
    </row>
    <row r="13" spans="1:10">
      <c r="B13" s="184" t="s">
        <v>4</v>
      </c>
      <c r="C13" s="193">
        <f>C12/C11</f>
        <v>0.86873316558963387</v>
      </c>
      <c r="D13" s="194">
        <f>D12/D11</f>
        <v>0.88255746840481641</v>
      </c>
      <c r="E13" s="193">
        <f>D13-C13</f>
        <v>1.3824302815182543E-2</v>
      </c>
      <c r="F13" s="187"/>
      <c r="J13" s="16"/>
    </row>
    <row r="14" spans="1:10" ht="9" customHeight="1"/>
    <row r="15" spans="1:10" ht="20.25" customHeight="1">
      <c r="B15" s="195" t="s">
        <v>5</v>
      </c>
      <c r="C15" s="196">
        <v>0.89</v>
      </c>
      <c r="D15" s="196">
        <v>0.89259999999999995</v>
      </c>
      <c r="E15" s="197">
        <f>D15-C15</f>
        <v>2.5999999999999357E-3</v>
      </c>
      <c r="F15" s="16"/>
    </row>
    <row r="16" spans="1:10" ht="8.25" customHeight="1"/>
    <row r="17" spans="2:8">
      <c r="B17" s="181" t="s">
        <v>14</v>
      </c>
      <c r="C17" s="182"/>
      <c r="D17" s="182"/>
      <c r="E17" s="183"/>
      <c r="F17" s="15" t="s">
        <v>142</v>
      </c>
      <c r="G17" s="15" t="s">
        <v>141</v>
      </c>
    </row>
    <row r="18" spans="2:8">
      <c r="B18" s="191" t="s">
        <v>13</v>
      </c>
      <c r="C18" s="104">
        <v>6.19</v>
      </c>
      <c r="D18" s="104">
        <v>6.26</v>
      </c>
      <c r="E18" s="198">
        <f>D18-C18</f>
        <v>6.9999999999999396E-2</v>
      </c>
      <c r="F18" s="16"/>
    </row>
    <row r="19" spans="2:8">
      <c r="B19" s="191" t="s">
        <v>15</v>
      </c>
      <c r="C19" s="105">
        <v>3.51</v>
      </c>
      <c r="D19" s="105">
        <v>3.84</v>
      </c>
      <c r="E19" s="198">
        <f>D19-C19</f>
        <v>0.33000000000000007</v>
      </c>
      <c r="F19" s="16"/>
    </row>
    <row r="20" spans="2:8">
      <c r="B20" s="184" t="s">
        <v>16</v>
      </c>
      <c r="C20" s="199">
        <v>6.82</v>
      </c>
      <c r="D20" s="199">
        <v>6.72</v>
      </c>
      <c r="E20" s="200">
        <f>D20-C20</f>
        <v>-0.10000000000000053</v>
      </c>
      <c r="F20" s="16"/>
    </row>
    <row r="22" spans="2:8">
      <c r="B22" s="201" t="s">
        <v>50</v>
      </c>
      <c r="C22" s="438">
        <v>3244.84</v>
      </c>
      <c r="D22" s="202">
        <v>4197.34</v>
      </c>
      <c r="E22" s="203">
        <f>D22-C22</f>
        <v>952.5</v>
      </c>
      <c r="F22" s="197">
        <f>(D22/C22)-100%</f>
        <v>0.29354297900666904</v>
      </c>
    </row>
    <row r="24" spans="2:8">
      <c r="B24" s="181" t="s">
        <v>35</v>
      </c>
      <c r="C24" s="258">
        <v>2014</v>
      </c>
      <c r="D24" s="258">
        <v>2015</v>
      </c>
      <c r="E24" s="182"/>
      <c r="F24" s="183"/>
    </row>
    <row r="25" spans="2:8">
      <c r="B25" s="191" t="s">
        <v>6</v>
      </c>
      <c r="C25" s="106">
        <v>1465983</v>
      </c>
      <c r="D25" s="106">
        <v>1527931</v>
      </c>
      <c r="E25" s="107">
        <f>D25-C25</f>
        <v>61948</v>
      </c>
      <c r="F25" s="192">
        <f>(D25/C25)-100%</f>
        <v>4.2256970237717573E-2</v>
      </c>
    </row>
    <row r="26" spans="2:8">
      <c r="B26" s="191" t="s">
        <v>7</v>
      </c>
      <c r="C26" s="107">
        <v>195983</v>
      </c>
      <c r="D26" s="107">
        <v>187562</v>
      </c>
      <c r="E26" s="107">
        <f>D26-C26</f>
        <v>-8421</v>
      </c>
      <c r="F26" s="192">
        <f>(D26/C26)-100%</f>
        <v>-4.2968012531699129E-2</v>
      </c>
      <c r="G26" s="17"/>
    </row>
    <row r="27" spans="2:8">
      <c r="B27" s="184" t="s">
        <v>8</v>
      </c>
      <c r="C27" s="186">
        <v>1270000</v>
      </c>
      <c r="D27" s="186">
        <v>1340369</v>
      </c>
      <c r="E27" s="186">
        <f>D27-C27</f>
        <v>70369</v>
      </c>
      <c r="F27" s="187">
        <f>(D27/C27)-100%</f>
        <v>5.5408661417322813E-2</v>
      </c>
      <c r="G27" s="17"/>
      <c r="H27" s="17"/>
    </row>
    <row r="29" spans="2:8">
      <c r="B29" s="205" t="s">
        <v>36</v>
      </c>
      <c r="C29" s="258">
        <v>2014</v>
      </c>
      <c r="D29" s="260"/>
      <c r="E29" s="258">
        <v>2015</v>
      </c>
      <c r="F29" s="206"/>
      <c r="G29" s="18"/>
    </row>
    <row r="30" spans="2:8">
      <c r="B30" s="191" t="s">
        <v>9</v>
      </c>
      <c r="C30" s="107">
        <v>307406</v>
      </c>
      <c r="D30" s="108">
        <f>C30/$C$35</f>
        <v>0.24205196850393701</v>
      </c>
      <c r="E30" s="107">
        <v>271889</v>
      </c>
      <c r="F30" s="192">
        <f>E30/$E$35</f>
        <v>0.20284638036242258</v>
      </c>
      <c r="G30" s="19"/>
    </row>
    <row r="31" spans="2:8">
      <c r="B31" s="191" t="s">
        <v>11</v>
      </c>
      <c r="C31" s="107">
        <v>517614</v>
      </c>
      <c r="D31" s="108">
        <f>C31/$C$35</f>
        <v>0.40757007874015749</v>
      </c>
      <c r="E31" s="107">
        <v>594402</v>
      </c>
      <c r="F31" s="192">
        <f>E31/$E$35</f>
        <v>0.44346146471605952</v>
      </c>
      <c r="G31" s="19"/>
    </row>
    <row r="32" spans="2:8">
      <c r="B32" s="191" t="s">
        <v>153</v>
      </c>
      <c r="C32" s="107">
        <v>363931</v>
      </c>
      <c r="D32" s="108">
        <f>C32/$C$35</f>
        <v>0.28655984251968503</v>
      </c>
      <c r="E32" s="107">
        <v>368368</v>
      </c>
      <c r="F32" s="192">
        <f>E32/$E$35</f>
        <v>0.27482581289182306</v>
      </c>
      <c r="G32" s="19"/>
    </row>
    <row r="33" spans="2:8">
      <c r="B33" s="191" t="s">
        <v>10</v>
      </c>
      <c r="C33" s="107">
        <v>71701</v>
      </c>
      <c r="D33" s="108">
        <f>C33/$C$35</f>
        <v>5.6457480314960631E-2</v>
      </c>
      <c r="E33" s="107">
        <v>92196</v>
      </c>
      <c r="F33" s="192">
        <f>E33/$E$35</f>
        <v>6.8784043796894734E-2</v>
      </c>
      <c r="G33" s="19"/>
    </row>
    <row r="34" spans="2:8">
      <c r="B34" s="191" t="s">
        <v>12</v>
      </c>
      <c r="C34" s="107">
        <v>9348</v>
      </c>
      <c r="D34" s="108">
        <f>C34/$C$35</f>
        <v>7.3606299212598423E-3</v>
      </c>
      <c r="E34" s="107">
        <v>13514</v>
      </c>
      <c r="F34" s="192">
        <f>E34/$E$35</f>
        <v>1.0082298232800073E-2</v>
      </c>
      <c r="G34" s="19"/>
    </row>
    <row r="35" spans="2:8">
      <c r="B35" s="184"/>
      <c r="C35" s="185">
        <f>SUM(C30:C34)</f>
        <v>1270000</v>
      </c>
      <c r="D35" s="193">
        <f>SUM(D30:D34)</f>
        <v>1</v>
      </c>
      <c r="E35" s="185">
        <f>SUM(E30:E34)</f>
        <v>1340369</v>
      </c>
      <c r="F35" s="187">
        <f>SUM(F30:F34)</f>
        <v>0.99999999999999989</v>
      </c>
      <c r="G35" s="20"/>
    </row>
    <row r="37" spans="2:8">
      <c r="B37" s="207" t="s">
        <v>156</v>
      </c>
      <c r="C37" s="258">
        <v>2014</v>
      </c>
      <c r="D37" s="258">
        <v>2015</v>
      </c>
      <c r="E37" s="182"/>
      <c r="F37" s="183"/>
    </row>
    <row r="38" spans="2:8">
      <c r="B38" s="191" t="s">
        <v>6</v>
      </c>
      <c r="C38" s="106">
        <v>4232223</v>
      </c>
      <c r="D38" s="106">
        <v>4434410</v>
      </c>
      <c r="E38" s="107">
        <f>D38-C38</f>
        <v>202187</v>
      </c>
      <c r="F38" s="192">
        <f>(D38/C38)-100%</f>
        <v>4.7773238792001349E-2</v>
      </c>
    </row>
    <row r="39" spans="2:8">
      <c r="B39" s="191" t="s">
        <v>7</v>
      </c>
      <c r="C39" s="107">
        <v>295820</v>
      </c>
      <c r="D39" s="107">
        <v>315934</v>
      </c>
      <c r="E39" s="107">
        <f>D39-C39</f>
        <v>20114</v>
      </c>
      <c r="F39" s="192">
        <f>(D39/C39)-100%</f>
        <v>6.7994050436076092E-2</v>
      </c>
      <c r="H39" s="17"/>
    </row>
    <row r="40" spans="2:8">
      <c r="B40" s="184" t="s">
        <v>287</v>
      </c>
      <c r="C40" s="186">
        <v>3936403</v>
      </c>
      <c r="D40" s="186">
        <v>4118476</v>
      </c>
      <c r="E40" s="186">
        <f>D40-C40</f>
        <v>182073</v>
      </c>
      <c r="F40" s="187">
        <f>(D40/C40)-100%</f>
        <v>4.6253648318020257E-2</v>
      </c>
      <c r="G40" s="17"/>
      <c r="H40" s="17"/>
    </row>
    <row r="42" spans="2:8">
      <c r="B42" s="207" t="s">
        <v>221</v>
      </c>
      <c r="C42" s="258">
        <v>2014</v>
      </c>
      <c r="D42" s="260"/>
      <c r="E42" s="258">
        <v>2015</v>
      </c>
      <c r="F42" s="210"/>
      <c r="G42" s="18"/>
    </row>
    <row r="43" spans="2:8">
      <c r="B43" s="191" t="s">
        <v>268</v>
      </c>
      <c r="C43" s="107">
        <v>1181497</v>
      </c>
      <c r="D43" s="109">
        <f>C43/$C$48</f>
        <v>0.30014635188521094</v>
      </c>
      <c r="E43" s="107">
        <v>1110377</v>
      </c>
      <c r="F43" s="211">
        <f>E43/$E$48</f>
        <v>0.2696087096294843</v>
      </c>
      <c r="G43" s="19"/>
    </row>
    <row r="44" spans="2:8">
      <c r="B44" s="191" t="s">
        <v>11</v>
      </c>
      <c r="C44" s="107">
        <v>1282289</v>
      </c>
      <c r="D44" s="109">
        <f>C44/$C$48</f>
        <v>0.32575145380185921</v>
      </c>
      <c r="E44" s="107">
        <v>1413408</v>
      </c>
      <c r="F44" s="211">
        <f>E44/$E$48</f>
        <v>0.34318714009745355</v>
      </c>
      <c r="G44" s="19"/>
    </row>
    <row r="45" spans="2:8">
      <c r="B45" s="191" t="s">
        <v>153</v>
      </c>
      <c r="C45" s="107">
        <v>1157484</v>
      </c>
      <c r="D45" s="109">
        <f>C45/$C$48</f>
        <v>0.29404611265665637</v>
      </c>
      <c r="E45" s="107">
        <v>1161859</v>
      </c>
      <c r="F45" s="211">
        <f>E45/$E$48</f>
        <v>0.28210896457815948</v>
      </c>
      <c r="G45" s="19"/>
    </row>
    <row r="46" spans="2:8">
      <c r="B46" s="191" t="s">
        <v>269</v>
      </c>
      <c r="C46" s="107">
        <v>184973</v>
      </c>
      <c r="D46" s="109">
        <f>C46/$C$48</f>
        <v>4.6990361505160928E-2</v>
      </c>
      <c r="E46" s="107">
        <v>245015</v>
      </c>
      <c r="F46" s="211">
        <f>E46/$E$48</f>
        <v>5.9491666334828705E-2</v>
      </c>
      <c r="G46" s="19"/>
    </row>
    <row r="47" spans="2:8">
      <c r="B47" s="212" t="s">
        <v>12</v>
      </c>
      <c r="C47" s="107">
        <v>130160</v>
      </c>
      <c r="D47" s="115">
        <f>C47/$C$48</f>
        <v>3.3065720151112574E-2</v>
      </c>
      <c r="E47" s="107">
        <v>187817</v>
      </c>
      <c r="F47" s="211">
        <f>E47/$E$48</f>
        <v>4.5603519360073966E-2</v>
      </c>
      <c r="G47" s="19"/>
    </row>
    <row r="48" spans="2:8">
      <c r="B48" s="213"/>
      <c r="C48" s="185">
        <f>SUM(C43:C47)</f>
        <v>3936403</v>
      </c>
      <c r="D48" s="193">
        <f>SUM(D43:D47)</f>
        <v>0.99999999999999989</v>
      </c>
      <c r="E48" s="185">
        <f>SUM(E43:E47)</f>
        <v>4118476</v>
      </c>
      <c r="F48" s="187">
        <f>SUM(F43:F47)</f>
        <v>1</v>
      </c>
      <c r="G48" s="20"/>
    </row>
    <row r="50" spans="2:6">
      <c r="B50" s="442"/>
      <c r="C50" s="443"/>
      <c r="D50" s="443"/>
      <c r="E50" s="443"/>
      <c r="F50" s="444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90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topLeftCell="A7" workbookViewId="0">
      <selection activeCell="C22" sqref="C22"/>
    </sheetView>
  </sheetViews>
  <sheetFormatPr baseColWidth="10" defaultRowHeight="12.75"/>
  <cols>
    <col min="1" max="1" width="2.7109375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8.140625" style="7" customWidth="1"/>
    <col min="8" max="11" width="9" style="7" customWidth="1"/>
    <col min="12" max="12" width="9.7109375" style="7" customWidth="1"/>
    <col min="13" max="14" width="9" style="7" customWidth="1"/>
    <col min="15" max="15" width="9.42578125" style="7" customWidth="1"/>
    <col min="16" max="16" width="9" style="7" customWidth="1"/>
    <col min="17" max="18" width="8.85546875" style="7" bestFit="1" customWidth="1"/>
    <col min="19" max="19" width="8.85546875" style="7" customWidth="1"/>
    <col min="20" max="20" width="8.855468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376</v>
      </c>
      <c r="L4" s="30"/>
      <c r="M4" s="30"/>
      <c r="N4" s="30"/>
      <c r="O4" s="30"/>
      <c r="P4" s="30"/>
      <c r="Q4" s="30"/>
      <c r="R4" s="30"/>
      <c r="S4" s="256"/>
    </row>
    <row r="5" spans="2:20" ht="18.75">
      <c r="B5" s="24"/>
      <c r="C5" s="5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6"/>
      <c r="S5" s="256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50" t="s">
        <v>61</v>
      </c>
      <c r="C8" s="452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4"/>
    </row>
    <row r="9" spans="2:20" s="23" customFormat="1" ht="15">
      <c r="B9" s="451"/>
      <c r="C9" s="425">
        <v>2011</v>
      </c>
      <c r="D9" s="425">
        <v>2012</v>
      </c>
      <c r="E9" s="425">
        <v>2013</v>
      </c>
      <c r="F9" s="425">
        <v>2014</v>
      </c>
      <c r="G9" s="425">
        <v>2015</v>
      </c>
      <c r="H9" s="425" t="s">
        <v>372</v>
      </c>
      <c r="I9" s="425" t="s">
        <v>373</v>
      </c>
      <c r="J9" s="425" t="s">
        <v>374</v>
      </c>
      <c r="K9" s="425" t="s">
        <v>375</v>
      </c>
      <c r="L9" s="425">
        <v>2011</v>
      </c>
      <c r="M9" s="425">
        <v>2012</v>
      </c>
      <c r="N9" s="425">
        <v>2013</v>
      </c>
      <c r="O9" s="425">
        <v>2014</v>
      </c>
      <c r="P9" s="425">
        <v>2015</v>
      </c>
      <c r="Q9" s="425" t="s">
        <v>372</v>
      </c>
      <c r="R9" s="425" t="s">
        <v>373</v>
      </c>
      <c r="S9" s="425" t="s">
        <v>374</v>
      </c>
      <c r="T9" s="425" t="s">
        <v>375</v>
      </c>
    </row>
    <row r="10" spans="2:20" ht="15">
      <c r="B10" s="261" t="s">
        <v>228</v>
      </c>
      <c r="C10" s="143">
        <v>0.79779999999999995</v>
      </c>
      <c r="D10" s="143">
        <v>0.82599999999999996</v>
      </c>
      <c r="E10" s="143">
        <v>0.85929999999999995</v>
      </c>
      <c r="F10" s="143">
        <v>0.85970000000000002</v>
      </c>
      <c r="G10" s="143">
        <v>0.87619999999999998</v>
      </c>
      <c r="H10" s="145">
        <f>G10-C10</f>
        <v>7.8400000000000025E-2</v>
      </c>
      <c r="I10" s="145">
        <f>G10-D10</f>
        <v>5.0200000000000022E-2</v>
      </c>
      <c r="J10" s="145">
        <f>G10-E10</f>
        <v>1.6900000000000026E-2</v>
      </c>
      <c r="K10" s="145">
        <f>G10-F10</f>
        <v>1.6499999999999959E-2</v>
      </c>
      <c r="L10" s="159">
        <v>299698</v>
      </c>
      <c r="M10" s="159">
        <v>330133</v>
      </c>
      <c r="N10" s="159">
        <v>332698</v>
      </c>
      <c r="O10" s="159">
        <v>352269</v>
      </c>
      <c r="P10" s="159">
        <v>372836</v>
      </c>
      <c r="Q10" s="147">
        <f>(P10/L10)-100%</f>
        <v>0.24403899925925421</v>
      </c>
      <c r="R10" s="147">
        <f>(P10/M10)-100%</f>
        <v>0.12935089797142374</v>
      </c>
      <c r="S10" s="147">
        <f>(P10/N10)-100%</f>
        <v>0.12064394736367512</v>
      </c>
      <c r="T10" s="147">
        <f>(P10/O10)-100%</f>
        <v>5.8384359679676701E-2</v>
      </c>
    </row>
    <row r="11" spans="2:20" ht="15">
      <c r="B11" s="261" t="s">
        <v>229</v>
      </c>
      <c r="C11" s="148">
        <v>0.85750000000000004</v>
      </c>
      <c r="D11" s="148">
        <v>0.85109999999999997</v>
      </c>
      <c r="E11" s="149">
        <v>0.90210000000000001</v>
      </c>
      <c r="F11" s="149">
        <v>0.90039999999999998</v>
      </c>
      <c r="G11" s="149">
        <v>0.9103</v>
      </c>
      <c r="H11" s="145">
        <f>G11-C11</f>
        <v>5.2799999999999958E-2</v>
      </c>
      <c r="I11" s="145">
        <f>G11-D11</f>
        <v>5.920000000000003E-2</v>
      </c>
      <c r="J11" s="145">
        <f>G11-E11</f>
        <v>8.1999999999999851E-3</v>
      </c>
      <c r="K11" s="145">
        <f>G11-F11</f>
        <v>9.9000000000000199E-3</v>
      </c>
      <c r="L11" s="146">
        <v>299938</v>
      </c>
      <c r="M11" s="146">
        <v>315725</v>
      </c>
      <c r="N11" s="146">
        <v>326017</v>
      </c>
      <c r="O11" s="146">
        <v>346915</v>
      </c>
      <c r="P11" s="146">
        <v>357883</v>
      </c>
      <c r="Q11" s="147">
        <f>(P11/L11)-100%</f>
        <v>0.19318992591802298</v>
      </c>
      <c r="R11" s="147">
        <f>(P11/M11)-100%</f>
        <v>0.13352759521735691</v>
      </c>
      <c r="S11" s="147">
        <f>(P11/N11)-100%</f>
        <v>9.7743369210808062E-2</v>
      </c>
      <c r="T11" s="147">
        <f>(P11/O11)-100%</f>
        <v>3.1615813671936888E-2</v>
      </c>
    </row>
    <row r="12" spans="2:20" ht="15">
      <c r="B12" s="261" t="s">
        <v>230</v>
      </c>
      <c r="C12" s="149">
        <v>0.84309999999999996</v>
      </c>
      <c r="D12" s="149">
        <v>0.82479999999999998</v>
      </c>
      <c r="E12" s="149">
        <v>0.88880000000000003</v>
      </c>
      <c r="F12" s="149">
        <v>0.85709999999999997</v>
      </c>
      <c r="G12" s="149">
        <v>0.85840000000000005</v>
      </c>
      <c r="H12" s="145">
        <f>G12-C12</f>
        <v>1.5300000000000091E-2</v>
      </c>
      <c r="I12" s="145">
        <f>G12-D12</f>
        <v>3.3600000000000074E-2</v>
      </c>
      <c r="J12" s="145">
        <f>G12-E12</f>
        <v>-3.0399999999999983E-2</v>
      </c>
      <c r="K12" s="145">
        <f>G12-F12</f>
        <v>1.3000000000000789E-3</v>
      </c>
      <c r="L12" s="146">
        <v>332838</v>
      </c>
      <c r="M12" s="146">
        <v>349647</v>
      </c>
      <c r="N12" s="146">
        <v>392852</v>
      </c>
      <c r="O12" s="146">
        <v>388619</v>
      </c>
      <c r="P12" s="146">
        <v>399907</v>
      </c>
      <c r="Q12" s="147">
        <f>(P12/L12)-100%</f>
        <v>0.20150643856771167</v>
      </c>
      <c r="R12" s="147">
        <f>(P12/M12)-100%</f>
        <v>0.14374497707688039</v>
      </c>
      <c r="S12" s="147">
        <f>(P12/N12)-100%</f>
        <v>1.795841691018496E-2</v>
      </c>
      <c r="T12" s="147">
        <f>(P12/O12)-100%</f>
        <v>2.9046443946384448E-2</v>
      </c>
    </row>
    <row r="13" spans="2:20" ht="15">
      <c r="B13" s="261" t="s">
        <v>231</v>
      </c>
      <c r="C13" s="149">
        <v>0.80689999999999995</v>
      </c>
      <c r="D13" s="149">
        <v>0.83489999999999998</v>
      </c>
      <c r="E13" s="149">
        <v>0.86360000000000003</v>
      </c>
      <c r="F13" s="149">
        <v>0.86040000000000005</v>
      </c>
      <c r="G13" s="149">
        <v>0.8881</v>
      </c>
      <c r="H13" s="145">
        <f>G13-C13</f>
        <v>8.120000000000005E-2</v>
      </c>
      <c r="I13" s="145">
        <f>G13-D13</f>
        <v>5.3200000000000025E-2</v>
      </c>
      <c r="J13" s="145">
        <f>G13-E13</f>
        <v>2.4499999999999966E-2</v>
      </c>
      <c r="K13" s="145">
        <f>G13-F13</f>
        <v>2.7699999999999947E-2</v>
      </c>
      <c r="L13" s="146">
        <v>333700</v>
      </c>
      <c r="M13" s="146">
        <v>350370</v>
      </c>
      <c r="N13" s="146">
        <v>350572</v>
      </c>
      <c r="O13" s="146">
        <v>378180</v>
      </c>
      <c r="P13" s="146">
        <v>397305</v>
      </c>
      <c r="Q13" s="147">
        <f>(P13/L13)-100%</f>
        <v>0.19060533413245428</v>
      </c>
      <c r="R13" s="147">
        <f>(P13/M13)-100%</f>
        <v>0.13395838684818906</v>
      </c>
      <c r="S13" s="147">
        <f>(P13/N13)-100%</f>
        <v>0.13330499868785872</v>
      </c>
      <c r="T13" s="147">
        <f>(P13/O13)-100%</f>
        <v>5.0571156592098987E-2</v>
      </c>
    </row>
    <row r="14" spans="2:20" ht="15">
      <c r="B14" s="261" t="s">
        <v>232</v>
      </c>
      <c r="C14" s="149"/>
      <c r="D14" s="149"/>
      <c r="E14" s="149"/>
      <c r="F14" s="149"/>
      <c r="G14" s="149"/>
      <c r="H14" s="149"/>
      <c r="I14" s="145"/>
      <c r="J14" s="145"/>
      <c r="K14" s="145"/>
      <c r="L14" s="146"/>
      <c r="M14" s="146"/>
      <c r="N14" s="146"/>
      <c r="O14" s="146"/>
      <c r="P14" s="146"/>
      <c r="Q14" s="147"/>
      <c r="R14" s="147"/>
      <c r="S14" s="147"/>
      <c r="T14" s="147"/>
    </row>
    <row r="15" spans="2:20" ht="15">
      <c r="B15" s="261" t="s">
        <v>234</v>
      </c>
      <c r="C15" s="149"/>
      <c r="D15" s="149"/>
      <c r="E15" s="149"/>
      <c r="F15" s="149"/>
      <c r="G15" s="149"/>
      <c r="H15" s="149"/>
      <c r="I15" s="145"/>
      <c r="J15" s="145"/>
      <c r="K15" s="145"/>
      <c r="L15" s="146"/>
      <c r="M15" s="146"/>
      <c r="N15" s="146"/>
      <c r="O15" s="146"/>
      <c r="P15" s="146"/>
      <c r="Q15" s="147"/>
      <c r="R15" s="147"/>
      <c r="S15" s="147"/>
      <c r="T15" s="147"/>
    </row>
    <row r="16" spans="2:20" ht="15">
      <c r="B16" s="261" t="s">
        <v>233</v>
      </c>
      <c r="C16" s="149"/>
      <c r="D16" s="149"/>
      <c r="E16" s="149"/>
      <c r="F16" s="149"/>
      <c r="G16" s="149"/>
      <c r="H16" s="149"/>
      <c r="I16" s="145"/>
      <c r="J16" s="145"/>
      <c r="K16" s="145"/>
      <c r="L16" s="146"/>
      <c r="M16" s="146"/>
      <c r="N16" s="146"/>
      <c r="O16" s="146"/>
      <c r="P16" s="146"/>
      <c r="Q16" s="147"/>
      <c r="R16" s="147"/>
      <c r="S16" s="147"/>
      <c r="T16" s="147"/>
    </row>
    <row r="17" spans="2:40" ht="15">
      <c r="B17" s="261" t="s">
        <v>235</v>
      </c>
      <c r="C17" s="143"/>
      <c r="D17" s="143"/>
      <c r="E17" s="143"/>
      <c r="F17" s="143"/>
      <c r="G17" s="143"/>
      <c r="H17" s="143"/>
      <c r="I17" s="145"/>
      <c r="J17" s="145"/>
      <c r="K17" s="145"/>
      <c r="L17" s="146"/>
      <c r="M17" s="146"/>
      <c r="N17" s="146"/>
      <c r="O17" s="146"/>
      <c r="P17" s="146"/>
      <c r="Q17" s="147"/>
      <c r="R17" s="147"/>
      <c r="S17" s="147"/>
      <c r="T17" s="147"/>
    </row>
    <row r="18" spans="2:40" ht="15">
      <c r="B18" s="261" t="s">
        <v>236</v>
      </c>
      <c r="C18" s="143"/>
      <c r="D18" s="143"/>
      <c r="E18" s="143"/>
      <c r="F18" s="143"/>
      <c r="G18" s="143"/>
      <c r="H18" s="143"/>
      <c r="I18" s="145"/>
      <c r="J18" s="145"/>
      <c r="K18" s="145"/>
      <c r="L18" s="146"/>
      <c r="M18" s="146"/>
      <c r="N18" s="146"/>
      <c r="O18" s="146"/>
      <c r="P18" s="146"/>
      <c r="Q18" s="147"/>
      <c r="R18" s="147"/>
      <c r="S18" s="147"/>
      <c r="T18" s="147"/>
    </row>
    <row r="19" spans="2:40" ht="15">
      <c r="B19" s="261" t="s">
        <v>237</v>
      </c>
      <c r="C19" s="143"/>
      <c r="D19" s="143"/>
      <c r="E19" s="143"/>
      <c r="F19" s="143"/>
      <c r="G19" s="143"/>
      <c r="H19" s="143"/>
      <c r="I19" s="145"/>
      <c r="J19" s="145"/>
      <c r="K19" s="145"/>
      <c r="L19" s="146"/>
      <c r="M19" s="146"/>
      <c r="N19" s="146"/>
      <c r="O19" s="146"/>
      <c r="P19" s="146"/>
      <c r="Q19" s="150"/>
      <c r="R19" s="150"/>
      <c r="S19" s="150"/>
      <c r="T19" s="150"/>
    </row>
    <row r="20" spans="2:40" ht="15">
      <c r="B20" s="261" t="s">
        <v>238</v>
      </c>
      <c r="C20" s="143"/>
      <c r="D20" s="143"/>
      <c r="E20" s="143"/>
      <c r="F20" s="143"/>
      <c r="G20" s="143"/>
      <c r="H20" s="143"/>
      <c r="I20" s="145"/>
      <c r="J20" s="145"/>
      <c r="K20" s="145"/>
      <c r="L20" s="146"/>
      <c r="M20" s="146"/>
      <c r="N20" s="146"/>
      <c r="O20" s="146"/>
      <c r="P20" s="146"/>
      <c r="Q20" s="150"/>
      <c r="R20" s="150"/>
      <c r="S20" s="150"/>
      <c r="T20" s="150"/>
    </row>
    <row r="21" spans="2:40" ht="15">
      <c r="B21" s="261" t="s">
        <v>239</v>
      </c>
      <c r="C21" s="143"/>
      <c r="D21" s="143"/>
      <c r="E21" s="143"/>
      <c r="F21" s="143"/>
      <c r="G21" s="143"/>
      <c r="H21" s="143"/>
      <c r="I21" s="145"/>
      <c r="J21" s="145"/>
      <c r="K21" s="145"/>
      <c r="L21" s="146"/>
      <c r="M21" s="146"/>
      <c r="N21" s="146"/>
      <c r="O21" s="146"/>
      <c r="P21" s="146"/>
      <c r="Q21" s="150"/>
      <c r="R21" s="150"/>
      <c r="S21" s="150"/>
      <c r="T21" s="150"/>
    </row>
    <row r="22" spans="2:40" s="27" customFormat="1" ht="15">
      <c r="B22" s="316" t="s">
        <v>240</v>
      </c>
      <c r="C22" s="317">
        <v>0.82569999999999999</v>
      </c>
      <c r="D22" s="317">
        <v>0.83389999999999997</v>
      </c>
      <c r="E22" s="317">
        <v>0.878</v>
      </c>
      <c r="F22" s="317">
        <v>0.86870000000000003</v>
      </c>
      <c r="G22" s="317">
        <f>SUM('RESUMEN ENERO-ABRIL'!D13)</f>
        <v>0.88255746840481641</v>
      </c>
      <c r="H22" s="318">
        <f>G22-C22</f>
        <v>5.6857468404816425E-2</v>
      </c>
      <c r="I22" s="318">
        <f>G22-D22</f>
        <v>4.865746840481644E-2</v>
      </c>
      <c r="J22" s="318">
        <f>G22-E22</f>
        <v>4.5574684048164116E-3</v>
      </c>
      <c r="K22" s="318">
        <f>G22-F22</f>
        <v>1.3857468404816387E-2</v>
      </c>
      <c r="L22" s="319">
        <f>SUM(L10:L21)</f>
        <v>1266174</v>
      </c>
      <c r="M22" s="319">
        <f>SUM(M10:M21)</f>
        <v>1345875</v>
      </c>
      <c r="N22" s="319">
        <f t="shared" ref="N22:P22" si="0">SUM(N10:N21)</f>
        <v>1402139</v>
      </c>
      <c r="O22" s="319">
        <f t="shared" si="0"/>
        <v>1465983</v>
      </c>
      <c r="P22" s="319">
        <f t="shared" si="0"/>
        <v>1527931</v>
      </c>
      <c r="Q22" s="320">
        <f>(P22/L22)-100%</f>
        <v>0.20673067050816085</v>
      </c>
      <c r="R22" s="320">
        <f>(P22/M22)-100%</f>
        <v>0.13526962013559962</v>
      </c>
      <c r="S22" s="320">
        <f>(P22/N22)-100%</f>
        <v>8.9714357848972082E-2</v>
      </c>
      <c r="T22" s="320">
        <f>(P22/O22)-100%</f>
        <v>4.2256970237717573E-2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2">
    <mergeCell ref="B8:B9"/>
    <mergeCell ref="C8:T8"/>
  </mergeCells>
  <phoneticPr fontId="5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workbookViewId="0">
      <selection activeCell="F5" sqref="F5:G5"/>
    </sheetView>
  </sheetViews>
  <sheetFormatPr baseColWidth="10" defaultRowHeight="12.75"/>
  <cols>
    <col min="1" max="1" width="2.7109375" style="7" customWidth="1"/>
    <col min="2" max="2" width="9.7109375" style="12" customWidth="1"/>
    <col min="3" max="7" width="9.285156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78"/>
      <c r="E4" s="179" t="s">
        <v>315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</row>
    <row r="5" spans="2:18" ht="18.75">
      <c r="B5" s="24"/>
      <c r="C5" s="5"/>
      <c r="D5" s="25"/>
      <c r="E5" s="25"/>
      <c r="F5" s="456" t="s">
        <v>377</v>
      </c>
      <c r="G5" s="456"/>
      <c r="H5" s="180"/>
      <c r="I5" s="25"/>
      <c r="J5" s="25"/>
      <c r="K5" s="25"/>
      <c r="L5" s="25"/>
      <c r="M5" s="25"/>
      <c r="N5" s="25"/>
      <c r="O5" s="25"/>
      <c r="P5" s="25"/>
      <c r="Q5" s="25"/>
      <c r="R5" s="168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55" t="s">
        <v>61</v>
      </c>
      <c r="C8" s="452" t="s">
        <v>314</v>
      </c>
      <c r="D8" s="453"/>
      <c r="E8" s="453"/>
      <c r="F8" s="453"/>
      <c r="G8" s="454"/>
      <c r="H8" s="452" t="s">
        <v>164</v>
      </c>
      <c r="I8" s="453"/>
      <c r="J8" s="453"/>
      <c r="K8" s="454"/>
      <c r="R8" s="26"/>
    </row>
    <row r="9" spans="2:18" s="23" customFormat="1" ht="15">
      <c r="B9" s="455"/>
      <c r="C9" s="420">
        <v>2011</v>
      </c>
      <c r="D9" s="322">
        <v>2012</v>
      </c>
      <c r="E9" s="420">
        <v>2013</v>
      </c>
      <c r="F9" s="322">
        <v>2014</v>
      </c>
      <c r="G9" s="420">
        <v>2015</v>
      </c>
      <c r="H9" s="425" t="s">
        <v>372</v>
      </c>
      <c r="I9" s="425" t="s">
        <v>373</v>
      </c>
      <c r="J9" s="425" t="s">
        <v>374</v>
      </c>
      <c r="K9" s="425" t="s">
        <v>375</v>
      </c>
      <c r="R9" s="26"/>
    </row>
    <row r="10" spans="2:18" ht="15">
      <c r="B10" s="169" t="s">
        <v>228</v>
      </c>
      <c r="C10" s="43">
        <v>943600</v>
      </c>
      <c r="D10" s="138">
        <v>1022135</v>
      </c>
      <c r="E10" s="138">
        <v>1070536</v>
      </c>
      <c r="F10" s="138">
        <v>1078745</v>
      </c>
      <c r="G10" s="138">
        <v>1134307</v>
      </c>
      <c r="H10" s="176">
        <f>(G10/C10)-100%</f>
        <v>0.20210576515472667</v>
      </c>
      <c r="I10" s="176">
        <f>(G10/D10)-100%</f>
        <v>0.10974284218816499</v>
      </c>
      <c r="J10" s="176">
        <f>(G10/E10)-100%</f>
        <v>5.9569225135819748E-2</v>
      </c>
      <c r="K10" s="176">
        <f>(G10/F10)-100%</f>
        <v>5.1506148348312131E-2</v>
      </c>
    </row>
    <row r="11" spans="2:18" ht="15">
      <c r="B11" s="169" t="s">
        <v>229</v>
      </c>
      <c r="C11" s="170">
        <v>918797</v>
      </c>
      <c r="D11" s="170">
        <v>986078</v>
      </c>
      <c r="E11" s="170">
        <v>1014572</v>
      </c>
      <c r="F11" s="175">
        <v>1025828</v>
      </c>
      <c r="G11" s="138">
        <v>1067830</v>
      </c>
      <c r="H11" s="176">
        <f>(G11/C11)-100%</f>
        <v>0.16220449130765546</v>
      </c>
      <c r="I11" s="176">
        <f>(G11/D11)-100%</f>
        <v>8.290622040041451E-2</v>
      </c>
      <c r="J11" s="176">
        <f>(G11/E11)-100%</f>
        <v>5.2493070969827693E-2</v>
      </c>
      <c r="K11" s="176">
        <f>(G11/F11)-100%</f>
        <v>4.0944485820235021E-2</v>
      </c>
    </row>
    <row r="12" spans="2:18" ht="15">
      <c r="B12" s="169" t="s">
        <v>230</v>
      </c>
      <c r="C12" s="170">
        <v>996709</v>
      </c>
      <c r="D12" s="170">
        <v>1024269</v>
      </c>
      <c r="E12" s="170">
        <v>1108163</v>
      </c>
      <c r="F12" s="175">
        <v>1080012</v>
      </c>
      <c r="G12" s="138">
        <v>1115291</v>
      </c>
      <c r="H12" s="176">
        <f>(G12/C12)-100%</f>
        <v>0.11897354192648013</v>
      </c>
      <c r="I12" s="176">
        <f>(G12/D12)-100%</f>
        <v>8.8865327370056146E-2</v>
      </c>
      <c r="J12" s="176">
        <f>(G12/E12)-100%</f>
        <v>6.4322667333234218E-3</v>
      </c>
      <c r="K12" s="176">
        <f>(G12/F12)-100%</f>
        <v>3.266537779209866E-2</v>
      </c>
    </row>
    <row r="13" spans="2:18" ht="15">
      <c r="B13" s="169" t="s">
        <v>231</v>
      </c>
      <c r="C13" s="170">
        <v>924224</v>
      </c>
      <c r="D13" s="170">
        <v>1001231</v>
      </c>
      <c r="E13" s="170">
        <v>1042957</v>
      </c>
      <c r="F13" s="175">
        <v>1047638</v>
      </c>
      <c r="G13" s="138">
        <v>1116982</v>
      </c>
      <c r="H13" s="176">
        <f>(G13/C13)-100%</f>
        <v>0.20856199362924999</v>
      </c>
      <c r="I13" s="176">
        <f>(G13/D13)-100%</f>
        <v>0.11560868570789351</v>
      </c>
      <c r="J13" s="176">
        <f>(G13/E13)-100%</f>
        <v>7.0976080509551176E-2</v>
      </c>
      <c r="K13" s="176">
        <f>(G13/F13)-100%</f>
        <v>6.6190802548208527E-2</v>
      </c>
    </row>
    <row r="14" spans="2:18" ht="15">
      <c r="B14" s="169" t="s">
        <v>232</v>
      </c>
      <c r="C14" s="170"/>
      <c r="D14" s="170"/>
      <c r="E14" s="170"/>
      <c r="F14" s="175"/>
      <c r="G14" s="138"/>
      <c r="H14" s="230"/>
      <c r="I14" s="176"/>
      <c r="J14" s="171"/>
      <c r="K14" s="171"/>
    </row>
    <row r="15" spans="2:18" ht="15">
      <c r="B15" s="169" t="s">
        <v>234</v>
      </c>
      <c r="C15" s="170"/>
      <c r="D15" s="170"/>
      <c r="E15" s="170"/>
      <c r="F15" s="175"/>
      <c r="G15" s="138"/>
      <c r="H15" s="230"/>
      <c r="I15" s="176"/>
      <c r="J15" s="171"/>
      <c r="K15" s="171"/>
    </row>
    <row r="16" spans="2:18" ht="15">
      <c r="B16" s="169" t="s">
        <v>233</v>
      </c>
      <c r="C16" s="170"/>
      <c r="D16" s="170"/>
      <c r="E16" s="170"/>
      <c r="F16" s="175"/>
      <c r="G16" s="138"/>
      <c r="H16" s="230"/>
      <c r="I16" s="176"/>
      <c r="J16" s="171"/>
      <c r="K16" s="171"/>
    </row>
    <row r="17" spans="2:39" ht="15">
      <c r="B17" s="169" t="s">
        <v>235</v>
      </c>
      <c r="C17" s="170"/>
      <c r="D17" s="170"/>
      <c r="E17" s="170"/>
      <c r="F17" s="175"/>
      <c r="G17" s="138"/>
      <c r="H17" s="230"/>
      <c r="I17" s="176"/>
      <c r="J17" s="171"/>
      <c r="K17" s="171"/>
    </row>
    <row r="18" spans="2:39" ht="15">
      <c r="B18" s="169" t="s">
        <v>236</v>
      </c>
      <c r="C18" s="172"/>
      <c r="D18" s="173"/>
      <c r="E18" s="172"/>
      <c r="F18" s="172"/>
      <c r="G18" s="138"/>
      <c r="H18" s="177"/>
      <c r="I18" s="172"/>
      <c r="J18" s="174"/>
      <c r="K18" s="174"/>
    </row>
    <row r="19" spans="2:39" ht="15">
      <c r="B19" s="169" t="s">
        <v>237</v>
      </c>
      <c r="C19" s="172"/>
      <c r="D19" s="173"/>
      <c r="E19" s="172"/>
      <c r="F19" s="172"/>
      <c r="G19" s="138"/>
      <c r="H19" s="172"/>
      <c r="I19" s="172"/>
      <c r="J19" s="174"/>
      <c r="K19" s="174"/>
    </row>
    <row r="20" spans="2:39" ht="15">
      <c r="B20" s="169" t="s">
        <v>238</v>
      </c>
      <c r="C20" s="172"/>
      <c r="D20" s="173"/>
      <c r="E20" s="172"/>
      <c r="F20" s="172"/>
      <c r="G20" s="138"/>
      <c r="H20" s="172"/>
      <c r="I20" s="172"/>
      <c r="J20" s="174"/>
      <c r="K20" s="174"/>
    </row>
    <row r="21" spans="2:39" ht="15">
      <c r="B21" s="169" t="s">
        <v>239</v>
      </c>
      <c r="C21" s="172"/>
      <c r="D21" s="173"/>
      <c r="E21" s="172"/>
      <c r="F21" s="172"/>
      <c r="G21" s="138"/>
      <c r="H21" s="172"/>
      <c r="I21" s="172"/>
      <c r="J21" s="174"/>
      <c r="K21" s="174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55" t="s">
        <v>61</v>
      </c>
      <c r="C23" s="457" t="s">
        <v>334</v>
      </c>
      <c r="D23" s="458"/>
      <c r="E23" s="458"/>
      <c r="F23" s="458"/>
      <c r="G23" s="458"/>
      <c r="H23" s="452" t="s">
        <v>164</v>
      </c>
      <c r="I23" s="453"/>
      <c r="J23" s="453"/>
      <c r="K23" s="454"/>
      <c r="AK23" s="18"/>
    </row>
    <row r="24" spans="2:39" ht="18" customHeight="1">
      <c r="B24" s="455"/>
      <c r="C24" s="420">
        <v>2011</v>
      </c>
      <c r="D24" s="322">
        <v>2012</v>
      </c>
      <c r="E24" s="420">
        <v>2013</v>
      </c>
      <c r="F24" s="322">
        <v>2014</v>
      </c>
      <c r="G24" s="420">
        <v>2015</v>
      </c>
      <c r="H24" s="437" t="s">
        <v>372</v>
      </c>
      <c r="I24" s="437" t="s">
        <v>373</v>
      </c>
      <c r="J24" s="437" t="s">
        <v>374</v>
      </c>
      <c r="K24" s="437" t="s">
        <v>375</v>
      </c>
      <c r="AM24" s="18"/>
    </row>
    <row r="25" spans="2:39" ht="15">
      <c r="B25" s="169" t="s">
        <v>126</v>
      </c>
      <c r="C25" s="170">
        <f>SUM(C10:C11)</f>
        <v>1862397</v>
      </c>
      <c r="D25" s="170">
        <f t="shared" ref="D25:F25" si="0">SUM(D10:D11)</f>
        <v>2008213</v>
      </c>
      <c r="E25" s="170">
        <f t="shared" si="0"/>
        <v>2085108</v>
      </c>
      <c r="F25" s="170">
        <f t="shared" si="0"/>
        <v>2104573</v>
      </c>
      <c r="G25" s="170">
        <f>SUM(G10:G11)</f>
        <v>2202137</v>
      </c>
      <c r="H25" s="176">
        <f>(G25/C25)-100%</f>
        <v>0.18242082649402902</v>
      </c>
      <c r="I25" s="176">
        <f>(G25/D25)-100%</f>
        <v>9.656545396329963E-2</v>
      </c>
      <c r="J25" s="171">
        <f>(G25/E25)-100%</f>
        <v>5.6126109534853752E-2</v>
      </c>
      <c r="K25" s="171">
        <f>(G25/F25)-100%</f>
        <v>4.6358097343261573E-2</v>
      </c>
    </row>
    <row r="26" spans="2:39" ht="15">
      <c r="B26" s="169" t="s">
        <v>127</v>
      </c>
      <c r="C26" s="170">
        <f>SUM(C10:C12)</f>
        <v>2859106</v>
      </c>
      <c r="D26" s="170">
        <f t="shared" ref="D26:G26" si="1">SUM(D10:D12)</f>
        <v>3032482</v>
      </c>
      <c r="E26" s="170">
        <f t="shared" si="1"/>
        <v>3193271</v>
      </c>
      <c r="F26" s="170">
        <f t="shared" si="1"/>
        <v>3184585</v>
      </c>
      <c r="G26" s="170">
        <f t="shared" si="1"/>
        <v>3317428</v>
      </c>
      <c r="H26" s="176">
        <f>(G26/C26)-100%</f>
        <v>0.16030255611369437</v>
      </c>
      <c r="I26" s="176">
        <f>(G26/D26)-100%</f>
        <v>9.3964613804797592E-2</v>
      </c>
      <c r="J26" s="171">
        <f>(G26/E26)-100%</f>
        <v>3.8880821577623736E-2</v>
      </c>
      <c r="K26" s="171">
        <f>(G26/F26)-100%</f>
        <v>4.1714383506799235E-2</v>
      </c>
    </row>
    <row r="27" spans="2:39" ht="15">
      <c r="B27" s="169" t="s">
        <v>128</v>
      </c>
      <c r="C27" s="170">
        <f>SUM(C10:C13)</f>
        <v>3783330</v>
      </c>
      <c r="D27" s="170">
        <f t="shared" ref="D27:F27" si="2">SUM(D10:D13)</f>
        <v>4033713</v>
      </c>
      <c r="E27" s="170">
        <f t="shared" si="2"/>
        <v>4236228</v>
      </c>
      <c r="F27" s="170">
        <f t="shared" si="2"/>
        <v>4232223</v>
      </c>
      <c r="G27" s="170">
        <f>SUM(G10:G13)</f>
        <v>4434410</v>
      </c>
      <c r="H27" s="176">
        <f>(G27/C27)-100%</f>
        <v>0.17209178157866223</v>
      </c>
      <c r="I27" s="176">
        <f>(G27/D27)-100%</f>
        <v>9.9337012821685722E-2</v>
      </c>
      <c r="J27" s="171">
        <f>(G27/E27)-100%</f>
        <v>4.6782656646431775E-2</v>
      </c>
      <c r="K27" s="171">
        <f>(G27/F27)-100%</f>
        <v>4.7773238792001349E-2</v>
      </c>
    </row>
    <row r="28" spans="2:39" ht="15">
      <c r="B28" s="169" t="s">
        <v>129</v>
      </c>
      <c r="C28" s="170"/>
      <c r="D28" s="170"/>
      <c r="E28" s="170"/>
      <c r="F28" s="175"/>
      <c r="G28" s="140"/>
      <c r="H28" s="230"/>
      <c r="I28" s="176"/>
      <c r="J28" s="171"/>
      <c r="K28" s="171"/>
    </row>
    <row r="29" spans="2:39" ht="15">
      <c r="B29" s="169" t="s">
        <v>130</v>
      </c>
      <c r="C29" s="170"/>
      <c r="D29" s="170"/>
      <c r="E29" s="170"/>
      <c r="F29" s="175"/>
      <c r="G29" s="140"/>
      <c r="H29" s="230"/>
      <c r="I29" s="176"/>
      <c r="J29" s="171"/>
      <c r="K29" s="171"/>
    </row>
    <row r="30" spans="2:39" ht="15">
      <c r="B30" s="169" t="s">
        <v>131</v>
      </c>
      <c r="C30" s="170"/>
      <c r="D30" s="170"/>
      <c r="E30" s="170"/>
      <c r="F30" s="175"/>
      <c r="G30" s="140"/>
      <c r="H30" s="230"/>
      <c r="I30" s="176"/>
      <c r="J30" s="171"/>
      <c r="K30" s="171"/>
    </row>
    <row r="31" spans="2:39" ht="15">
      <c r="B31" s="169" t="s">
        <v>132</v>
      </c>
      <c r="C31" s="170"/>
      <c r="D31" s="170"/>
      <c r="E31" s="170"/>
      <c r="F31" s="175"/>
      <c r="G31" s="140"/>
      <c r="H31" s="230"/>
      <c r="I31" s="176"/>
      <c r="J31" s="171"/>
      <c r="K31" s="171"/>
    </row>
    <row r="32" spans="2:39" ht="15">
      <c r="B32" s="169" t="s">
        <v>133</v>
      </c>
      <c r="C32" s="170"/>
      <c r="D32" s="170"/>
      <c r="E32" s="170"/>
      <c r="F32" s="175"/>
      <c r="G32" s="140"/>
      <c r="H32" s="230"/>
      <c r="I32" s="176"/>
      <c r="J32" s="171"/>
      <c r="K32" s="171"/>
    </row>
    <row r="33" spans="2:11" ht="15">
      <c r="B33" s="169" t="s">
        <v>134</v>
      </c>
      <c r="C33" s="172"/>
      <c r="D33" s="173"/>
      <c r="E33" s="172"/>
      <c r="F33" s="172"/>
      <c r="G33" s="177"/>
      <c r="H33" s="177"/>
      <c r="I33" s="172"/>
      <c r="J33" s="174"/>
      <c r="K33" s="174"/>
    </row>
    <row r="34" spans="2:11" ht="15">
      <c r="B34" s="169" t="s">
        <v>135</v>
      </c>
      <c r="C34" s="172"/>
      <c r="D34" s="173"/>
      <c r="E34" s="172"/>
      <c r="F34" s="172"/>
      <c r="G34" s="172"/>
      <c r="H34" s="172"/>
      <c r="I34" s="172"/>
      <c r="J34" s="174"/>
      <c r="K34" s="174"/>
    </row>
    <row r="35" spans="2:11" ht="15">
      <c r="B35" s="169" t="s">
        <v>136</v>
      </c>
      <c r="C35" s="172"/>
      <c r="D35" s="173"/>
      <c r="E35" s="172"/>
      <c r="F35" s="172"/>
      <c r="G35" s="172"/>
      <c r="H35" s="172"/>
      <c r="I35" s="172"/>
      <c r="J35" s="174"/>
      <c r="K35" s="174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workbookViewId="0">
      <selection activeCell="L31" sqref="L31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378</v>
      </c>
      <c r="G6" s="30"/>
      <c r="H6" s="30"/>
      <c r="I6" s="30"/>
      <c r="J6" s="30"/>
      <c r="K6" s="30"/>
      <c r="L6" s="30"/>
    </row>
    <row r="10" spans="2:12" ht="12.75" customHeight="1">
      <c r="B10" s="462" t="s">
        <v>61</v>
      </c>
      <c r="C10" s="464" t="s">
        <v>303</v>
      </c>
      <c r="D10" s="461" t="s">
        <v>58</v>
      </c>
      <c r="E10" s="461"/>
      <c r="F10" s="466" t="s">
        <v>305</v>
      </c>
      <c r="G10" s="461" t="s">
        <v>62</v>
      </c>
      <c r="H10" s="461"/>
      <c r="I10" s="461"/>
      <c r="J10" s="461"/>
      <c r="K10" s="461"/>
      <c r="L10" s="464" t="s">
        <v>304</v>
      </c>
    </row>
    <row r="11" spans="2:12">
      <c r="B11" s="463"/>
      <c r="C11" s="465"/>
      <c r="D11" s="323" t="s">
        <v>59</v>
      </c>
      <c r="E11" s="323" t="s">
        <v>60</v>
      </c>
      <c r="F11" s="467"/>
      <c r="G11" s="324" t="s">
        <v>63</v>
      </c>
      <c r="H11" s="324" t="s">
        <v>33</v>
      </c>
      <c r="I11" s="324" t="s">
        <v>64</v>
      </c>
      <c r="J11" s="324" t="s">
        <v>33</v>
      </c>
      <c r="K11" s="324" t="s">
        <v>6</v>
      </c>
      <c r="L11" s="465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52" t="s">
        <v>66</v>
      </c>
      <c r="C13" s="245">
        <v>42020</v>
      </c>
      <c r="D13" s="245">
        <v>1294534</v>
      </c>
      <c r="E13" s="245">
        <v>1134307</v>
      </c>
      <c r="F13" s="231">
        <f>E13/D13</f>
        <v>0.87622804808525689</v>
      </c>
      <c r="G13" s="245">
        <v>45956</v>
      </c>
      <c r="H13" s="246">
        <f>G13/K13*100%</f>
        <v>0.12326062933836861</v>
      </c>
      <c r="I13" s="244">
        <v>326880</v>
      </c>
      <c r="J13" s="246">
        <f>I13/K13*100%</f>
        <v>0.87673937066163143</v>
      </c>
      <c r="K13" s="308">
        <f>SUM(I13,G13,)</f>
        <v>372836</v>
      </c>
      <c r="L13" s="247">
        <v>6.42</v>
      </c>
    </row>
    <row r="14" spans="2:12" ht="15">
      <c r="B14" s="152" t="s">
        <v>67</v>
      </c>
      <c r="C14" s="245">
        <v>42115</v>
      </c>
      <c r="D14" s="245">
        <v>1173096</v>
      </c>
      <c r="E14" s="245">
        <v>1067830</v>
      </c>
      <c r="F14" s="231">
        <f>E14/D14</f>
        <v>0.91026650845284618</v>
      </c>
      <c r="G14" s="245">
        <v>35202</v>
      </c>
      <c r="H14" s="246">
        <f>G14/K14*100%</f>
        <v>9.8361755098733392E-2</v>
      </c>
      <c r="I14" s="245">
        <v>322681</v>
      </c>
      <c r="J14" s="246">
        <f>I14/K14*100%</f>
        <v>0.90163824490126665</v>
      </c>
      <c r="K14" s="308">
        <f>SUM(I14,G14,)</f>
        <v>357883</v>
      </c>
      <c r="L14" s="247">
        <v>6.33</v>
      </c>
    </row>
    <row r="15" spans="2:12" ht="15">
      <c r="B15" s="152" t="s">
        <v>68</v>
      </c>
      <c r="C15" s="245">
        <v>42154</v>
      </c>
      <c r="D15" s="245">
        <v>1299200</v>
      </c>
      <c r="E15" s="245">
        <v>1115291</v>
      </c>
      <c r="F15" s="231">
        <f>E15/D15</f>
        <v>0.85844442733990145</v>
      </c>
      <c r="G15" s="245">
        <v>47349</v>
      </c>
      <c r="H15" s="246">
        <f>G15/K15*100%</f>
        <v>0.11840002800651152</v>
      </c>
      <c r="I15" s="245">
        <v>352558</v>
      </c>
      <c r="J15" s="246">
        <f>I15/K15*100%</f>
        <v>0.8815999719934885</v>
      </c>
      <c r="K15" s="308">
        <f>SUM(I15,G15,)</f>
        <v>399907</v>
      </c>
      <c r="L15" s="247">
        <v>6.08</v>
      </c>
    </row>
    <row r="16" spans="2:12" ht="15">
      <c r="B16" s="152" t="s">
        <v>69</v>
      </c>
      <c r="C16" s="245">
        <v>42212</v>
      </c>
      <c r="D16" s="245">
        <v>1257670</v>
      </c>
      <c r="E16" s="245">
        <v>1116982</v>
      </c>
      <c r="F16" s="231">
        <f>E16/D16</f>
        <v>0.88813599751922201</v>
      </c>
      <c r="G16" s="245">
        <v>59055</v>
      </c>
      <c r="H16" s="246">
        <f>G16/K16*100%</f>
        <v>0.14863895495903651</v>
      </c>
      <c r="I16" s="245">
        <v>338250</v>
      </c>
      <c r="J16" s="246">
        <f>I16/K16*100%</f>
        <v>0.85136104504096344</v>
      </c>
      <c r="K16" s="308">
        <f>SUM(I16,G16,)</f>
        <v>397305</v>
      </c>
      <c r="L16" s="247">
        <v>6.18</v>
      </c>
    </row>
    <row r="17" spans="2:12" ht="15">
      <c r="B17" s="152" t="s">
        <v>70</v>
      </c>
      <c r="C17" s="245"/>
      <c r="D17" s="245"/>
      <c r="E17" s="245"/>
      <c r="F17" s="246"/>
      <c r="G17" s="245"/>
      <c r="H17" s="246"/>
      <c r="I17" s="245"/>
      <c r="J17" s="246"/>
      <c r="K17" s="245"/>
      <c r="L17" s="247"/>
    </row>
    <row r="18" spans="2:12" ht="15">
      <c r="B18" s="152" t="s">
        <v>71</v>
      </c>
      <c r="C18" s="245"/>
      <c r="D18" s="245"/>
      <c r="E18" s="245"/>
      <c r="F18" s="246"/>
      <c r="G18" s="245"/>
      <c r="H18" s="246"/>
      <c r="I18" s="245"/>
      <c r="J18" s="246"/>
      <c r="K18" s="245"/>
      <c r="L18" s="247"/>
    </row>
    <row r="19" spans="2:12" ht="15">
      <c r="B19" s="152" t="s">
        <v>72</v>
      </c>
      <c r="C19" s="245"/>
      <c r="D19" s="245"/>
      <c r="E19" s="245"/>
      <c r="F19" s="246"/>
      <c r="G19" s="245"/>
      <c r="H19" s="246"/>
      <c r="I19" s="245"/>
      <c r="J19" s="246"/>
      <c r="K19" s="245"/>
      <c r="L19" s="247"/>
    </row>
    <row r="20" spans="2:12" ht="15">
      <c r="B20" s="152" t="s">
        <v>52</v>
      </c>
      <c r="C20" s="245"/>
      <c r="D20" s="245"/>
      <c r="E20" s="245"/>
      <c r="F20" s="246"/>
      <c r="G20" s="245"/>
      <c r="H20" s="246"/>
      <c r="I20" s="245"/>
      <c r="J20" s="246"/>
      <c r="K20" s="245"/>
      <c r="L20" s="247"/>
    </row>
    <row r="21" spans="2:12" ht="15">
      <c r="B21" s="152" t="s">
        <v>53</v>
      </c>
      <c r="C21" s="245"/>
      <c r="D21" s="245"/>
      <c r="E21" s="245"/>
      <c r="F21" s="246"/>
      <c r="G21" s="245"/>
      <c r="H21" s="246"/>
      <c r="I21" s="245"/>
      <c r="J21" s="246"/>
      <c r="K21" s="245"/>
      <c r="L21" s="247"/>
    </row>
    <row r="22" spans="2:12" ht="15">
      <c r="B22" s="152" t="s">
        <v>44</v>
      </c>
      <c r="C22" s="245"/>
      <c r="D22" s="245"/>
      <c r="E22" s="245"/>
      <c r="F22" s="246"/>
      <c r="G22" s="245"/>
      <c r="H22" s="246"/>
      <c r="I22" s="245"/>
      <c r="J22" s="246"/>
      <c r="K22" s="245"/>
      <c r="L22" s="247"/>
    </row>
    <row r="23" spans="2:12" ht="15">
      <c r="B23" s="152" t="s">
        <v>45</v>
      </c>
      <c r="C23" s="245"/>
      <c r="D23" s="245"/>
      <c r="E23" s="245"/>
      <c r="F23" s="246"/>
      <c r="G23" s="245"/>
      <c r="H23" s="246"/>
      <c r="I23" s="245"/>
      <c r="J23" s="246"/>
      <c r="K23" s="245"/>
      <c r="L23" s="247"/>
    </row>
    <row r="24" spans="2:12" ht="15">
      <c r="B24" s="152" t="s">
        <v>51</v>
      </c>
      <c r="C24" s="146"/>
      <c r="D24" s="245"/>
      <c r="E24" s="245"/>
      <c r="F24" s="246"/>
      <c r="G24" s="245"/>
      <c r="H24" s="246"/>
      <c r="I24" s="245"/>
      <c r="J24" s="246"/>
      <c r="K24" s="245"/>
      <c r="L24" s="247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459" t="s">
        <v>125</v>
      </c>
      <c r="C27" s="460"/>
      <c r="D27" s="460"/>
      <c r="E27" s="460"/>
      <c r="F27" s="460"/>
      <c r="G27" s="460"/>
      <c r="H27" s="460"/>
      <c r="I27" s="460"/>
      <c r="J27" s="460"/>
      <c r="K27" s="460"/>
      <c r="L27" s="460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152" t="s">
        <v>126</v>
      </c>
      <c r="C29" s="245">
        <f>SUM(C14)</f>
        <v>42115</v>
      </c>
      <c r="D29" s="245">
        <f>SUM(D13:D14)</f>
        <v>2467630</v>
      </c>
      <c r="E29" s="245">
        <f>SUM(E13:E14)</f>
        <v>2202137</v>
      </c>
      <c r="F29" s="231">
        <f>E29/D29</f>
        <v>0.89240972106839356</v>
      </c>
      <c r="G29" s="245">
        <f>SUM(G13:G14)</f>
        <v>81158</v>
      </c>
      <c r="H29" s="246">
        <f>G29/K29*100%</f>
        <v>0.11106595011214981</v>
      </c>
      <c r="I29" s="245">
        <f>SUM(I13:I14)</f>
        <v>649561</v>
      </c>
      <c r="J29" s="246">
        <f>I29/K29*100%</f>
        <v>0.88893404988785019</v>
      </c>
      <c r="K29" s="308">
        <f>SUM(I29,G29,)</f>
        <v>730719</v>
      </c>
      <c r="L29" s="309">
        <f>AVERAGE(L13:L14)</f>
        <v>6.375</v>
      </c>
    </row>
    <row r="30" spans="2:12" ht="15">
      <c r="B30" s="152" t="s">
        <v>127</v>
      </c>
      <c r="C30" s="245">
        <v>42154</v>
      </c>
      <c r="D30" s="245">
        <f>SUM(D13:D15)</f>
        <v>3766830</v>
      </c>
      <c r="E30" s="245">
        <f>SUM(E13:E15)</f>
        <v>3317428</v>
      </c>
      <c r="F30" s="231">
        <f>E30/D30</f>
        <v>0.88069490791992211</v>
      </c>
      <c r="G30" s="245">
        <f>SUM(G13:G15)</f>
        <v>128507</v>
      </c>
      <c r="H30" s="246">
        <f>G30/K30*100%</f>
        <v>0.11366004319730839</v>
      </c>
      <c r="I30" s="245">
        <f>SUM(I13:I15)</f>
        <v>1002119</v>
      </c>
      <c r="J30" s="246">
        <f>I30/K30*100%</f>
        <v>0.88633995680269162</v>
      </c>
      <c r="K30" s="308">
        <f>SUM(I30,G30,)</f>
        <v>1130626</v>
      </c>
      <c r="L30" s="309">
        <f>AVERAGE(L13:L15)</f>
        <v>6.2766666666666664</v>
      </c>
    </row>
    <row r="31" spans="2:12" ht="15">
      <c r="B31" s="152" t="s">
        <v>128</v>
      </c>
      <c r="C31" s="245">
        <v>42155</v>
      </c>
      <c r="D31" s="245">
        <f>SUM(D13:D16)</f>
        <v>5024500</v>
      </c>
      <c r="E31" s="245">
        <f>SUM(E13:E16)</f>
        <v>4434410</v>
      </c>
      <c r="F31" s="231">
        <f>E31/D31</f>
        <v>0.88255746840481641</v>
      </c>
      <c r="G31" s="245">
        <f>SUM(G13:G16)</f>
        <v>187562</v>
      </c>
      <c r="H31" s="246">
        <f>G31/K31*100%</f>
        <v>0.122755543280423</v>
      </c>
      <c r="I31" s="245">
        <f>SUM(I13:I16)</f>
        <v>1340369</v>
      </c>
      <c r="J31" s="246">
        <f>I31/K31*100%</f>
        <v>0.87724445671957696</v>
      </c>
      <c r="K31" s="308">
        <f>SUM(I31,G31,)</f>
        <v>1527931</v>
      </c>
      <c r="L31" s="309">
        <f>AVERAGE(L13:L16)</f>
        <v>6.2524999999999995</v>
      </c>
    </row>
    <row r="32" spans="2:12">
      <c r="B32" s="152" t="s">
        <v>129</v>
      </c>
      <c r="C32" s="153"/>
      <c r="D32" s="153"/>
      <c r="E32" s="153"/>
      <c r="F32" s="154"/>
      <c r="G32" s="153"/>
      <c r="H32" s="154"/>
      <c r="I32" s="153"/>
      <c r="J32" s="154"/>
      <c r="K32" s="153"/>
      <c r="L32" s="155"/>
    </row>
    <row r="33" spans="2:12">
      <c r="B33" s="152" t="s">
        <v>130</v>
      </c>
      <c r="C33" s="153"/>
      <c r="D33" s="153"/>
      <c r="E33" s="153"/>
      <c r="F33" s="154"/>
      <c r="G33" s="153"/>
      <c r="H33" s="154"/>
      <c r="I33" s="153"/>
      <c r="J33" s="154"/>
      <c r="K33" s="153"/>
      <c r="L33" s="155"/>
    </row>
    <row r="34" spans="2:12">
      <c r="B34" s="152" t="s">
        <v>131</v>
      </c>
      <c r="C34" s="153"/>
      <c r="D34" s="153"/>
      <c r="E34" s="153"/>
      <c r="F34" s="154"/>
      <c r="G34" s="153"/>
      <c r="H34" s="154"/>
      <c r="I34" s="153"/>
      <c r="J34" s="154"/>
      <c r="K34" s="153"/>
      <c r="L34" s="155"/>
    </row>
    <row r="35" spans="2:12">
      <c r="B35" s="152" t="s">
        <v>132</v>
      </c>
      <c r="C35" s="153"/>
      <c r="D35" s="153"/>
      <c r="E35" s="153"/>
      <c r="F35" s="154"/>
      <c r="G35" s="153"/>
      <c r="H35" s="154"/>
      <c r="I35" s="153"/>
      <c r="J35" s="154"/>
      <c r="K35" s="153"/>
      <c r="L35" s="155"/>
    </row>
    <row r="36" spans="2:12">
      <c r="B36" s="152" t="s">
        <v>133</v>
      </c>
      <c r="C36" s="153"/>
      <c r="D36" s="153"/>
      <c r="E36" s="153"/>
      <c r="F36" s="154"/>
      <c r="G36" s="153"/>
      <c r="H36" s="154"/>
      <c r="I36" s="153"/>
      <c r="J36" s="154"/>
      <c r="K36" s="153"/>
      <c r="L36" s="155"/>
    </row>
    <row r="37" spans="2:12">
      <c r="B37" s="152" t="s">
        <v>134</v>
      </c>
      <c r="C37" s="153"/>
      <c r="D37" s="153"/>
      <c r="E37" s="153"/>
      <c r="F37" s="154"/>
      <c r="G37" s="153"/>
      <c r="H37" s="154"/>
      <c r="I37" s="153"/>
      <c r="J37" s="154"/>
      <c r="K37" s="153"/>
      <c r="L37" s="155"/>
    </row>
    <row r="38" spans="2:12">
      <c r="B38" s="152" t="s">
        <v>135</v>
      </c>
      <c r="C38" s="153"/>
      <c r="D38" s="153"/>
      <c r="E38" s="153"/>
      <c r="F38" s="154"/>
      <c r="G38" s="153"/>
      <c r="H38" s="154"/>
      <c r="I38" s="153"/>
      <c r="J38" s="154"/>
      <c r="K38" s="153"/>
      <c r="L38" s="155"/>
    </row>
    <row r="39" spans="2:12">
      <c r="B39" s="152" t="s">
        <v>136</v>
      </c>
      <c r="C39" s="153"/>
      <c r="D39" s="153"/>
      <c r="E39" s="153"/>
      <c r="F39" s="154"/>
      <c r="G39" s="153"/>
      <c r="H39" s="154"/>
      <c r="I39" s="153"/>
      <c r="J39" s="154"/>
      <c r="K39" s="153"/>
      <c r="L39" s="155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F73"/>
  <sheetViews>
    <sheetView topLeftCell="A2" zoomScaleNormal="100" workbookViewId="0">
      <selection activeCell="N5" sqref="N5"/>
    </sheetView>
  </sheetViews>
  <sheetFormatPr baseColWidth="10" defaultRowHeight="12.75"/>
  <cols>
    <col min="1" max="1" width="40.28515625" style="116" customWidth="1"/>
    <col min="2" max="2" width="8" bestFit="1" customWidth="1"/>
    <col min="3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7.7109375" bestFit="1" customWidth="1"/>
    <col min="10" max="11" width="9.28515625" bestFit="1" customWidth="1"/>
    <col min="12" max="12" width="7.42578125" customWidth="1"/>
    <col min="13" max="13" width="10.140625" bestFit="1" customWidth="1"/>
    <col min="14" max="14" width="9.140625" customWidth="1"/>
    <col min="15" max="15" width="7.42578125" customWidth="1"/>
    <col min="16" max="16" width="7.8554687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7.7109375" bestFit="1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10.140625" bestFit="1" customWidth="1"/>
    <col min="28" max="28" width="7.140625" bestFit="1" customWidth="1"/>
    <col min="29" max="29" width="8" bestFit="1" customWidth="1"/>
    <col min="30" max="30" width="10.42578125" customWidth="1"/>
  </cols>
  <sheetData>
    <row r="1" spans="1:32" ht="26.25">
      <c r="P1" s="130" t="s">
        <v>313</v>
      </c>
    </row>
    <row r="2" spans="1:32" s="117" customFormat="1" ht="26.25">
      <c r="F2" s="118"/>
      <c r="G2" s="118"/>
      <c r="H2" s="118"/>
      <c r="P2" s="131"/>
    </row>
    <row r="3" spans="1:32" s="119" customFormat="1" ht="26.25">
      <c r="F3" s="120"/>
      <c r="G3" s="120"/>
      <c r="H3" s="120"/>
      <c r="P3" s="130" t="s">
        <v>288</v>
      </c>
    </row>
    <row r="4" spans="1:32" s="117" customFormat="1" ht="26.25">
      <c r="F4" s="118"/>
      <c r="G4" s="118"/>
      <c r="H4" s="118"/>
      <c r="P4" s="132"/>
    </row>
    <row r="5" spans="1:32" s="119" customFormat="1" ht="23.25">
      <c r="E5" s="120"/>
      <c r="F5" s="120"/>
      <c r="G5" s="120"/>
      <c r="H5" s="120"/>
      <c r="I5" s="120"/>
      <c r="P5" s="131" t="s">
        <v>404</v>
      </c>
    </row>
    <row r="6" spans="1:32" s="119" customFormat="1" ht="16.5" customHeight="1">
      <c r="B6" s="468" t="s">
        <v>418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P6" s="126"/>
    </row>
    <row r="7" spans="1:32" ht="13.5" customHeight="1">
      <c r="B7" s="1"/>
      <c r="C7" s="263"/>
      <c r="D7" s="263"/>
      <c r="E7" s="263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11"/>
      <c r="W7" s="111"/>
      <c r="X7" s="111"/>
      <c r="Y7" s="111"/>
      <c r="AA7" s="122"/>
      <c r="AB7" s="122"/>
      <c r="AC7" s="122"/>
      <c r="AD7" s="122"/>
    </row>
    <row r="8" spans="1:32" s="134" customFormat="1" ht="16.5" thickBot="1">
      <c r="A8" s="133"/>
      <c r="B8" s="68" t="s">
        <v>294</v>
      </c>
      <c r="C8" s="233" t="s">
        <v>295</v>
      </c>
      <c r="D8" s="233" t="s">
        <v>289</v>
      </c>
      <c r="E8" s="233" t="s">
        <v>290</v>
      </c>
      <c r="F8" s="233" t="s">
        <v>291</v>
      </c>
      <c r="G8" s="68" t="s">
        <v>292</v>
      </c>
      <c r="H8" s="68" t="s">
        <v>293</v>
      </c>
      <c r="I8" s="68" t="s">
        <v>294</v>
      </c>
      <c r="J8" s="68" t="s">
        <v>295</v>
      </c>
      <c r="K8" s="68" t="s">
        <v>289</v>
      </c>
      <c r="L8" s="68" t="s">
        <v>290</v>
      </c>
      <c r="M8" s="68" t="s">
        <v>291</v>
      </c>
      <c r="N8" s="68" t="s">
        <v>292</v>
      </c>
      <c r="O8" s="68" t="s">
        <v>293</v>
      </c>
      <c r="P8" s="68" t="s">
        <v>294</v>
      </c>
      <c r="Q8" s="68" t="s">
        <v>295</v>
      </c>
      <c r="R8" s="68" t="s">
        <v>289</v>
      </c>
      <c r="S8" s="68" t="s">
        <v>290</v>
      </c>
      <c r="T8" s="68" t="s">
        <v>291</v>
      </c>
      <c r="U8" s="68" t="s">
        <v>292</v>
      </c>
      <c r="V8" s="68" t="s">
        <v>293</v>
      </c>
      <c r="W8" s="68" t="s">
        <v>294</v>
      </c>
      <c r="X8" s="68" t="s">
        <v>295</v>
      </c>
      <c r="Y8" s="68" t="s">
        <v>289</v>
      </c>
      <c r="Z8" s="68" t="s">
        <v>290</v>
      </c>
      <c r="AA8" s="68" t="s">
        <v>291</v>
      </c>
      <c r="AB8" s="68" t="s">
        <v>292</v>
      </c>
      <c r="AC8" s="68" t="s">
        <v>293</v>
      </c>
      <c r="AD8" s="68" t="s">
        <v>294</v>
      </c>
      <c r="AE8" s="68" t="s">
        <v>295</v>
      </c>
      <c r="AF8" s="234"/>
    </row>
    <row r="9" spans="1:32" s="135" customFormat="1" ht="17.25" thickTop="1" thickBot="1">
      <c r="A9" s="235" t="s">
        <v>296</v>
      </c>
      <c r="B9" s="262">
        <v>1</v>
      </c>
      <c r="C9" s="440">
        <v>2</v>
      </c>
      <c r="D9" s="440">
        <v>3</v>
      </c>
      <c r="E9" s="440">
        <v>4</v>
      </c>
      <c r="F9" s="440">
        <v>5</v>
      </c>
      <c r="G9" s="262">
        <v>6</v>
      </c>
      <c r="H9" s="262">
        <v>7</v>
      </c>
      <c r="I9" s="262">
        <v>8</v>
      </c>
      <c r="J9" s="262">
        <v>9</v>
      </c>
      <c r="K9" s="262">
        <v>10</v>
      </c>
      <c r="L9" s="262">
        <v>11</v>
      </c>
      <c r="M9" s="262">
        <v>12</v>
      </c>
      <c r="N9" s="262">
        <v>13</v>
      </c>
      <c r="O9" s="262">
        <v>14</v>
      </c>
      <c r="P9" s="262">
        <v>15</v>
      </c>
      <c r="Q9" s="262">
        <v>16</v>
      </c>
      <c r="R9" s="262">
        <v>17</v>
      </c>
      <c r="S9" s="262">
        <v>18</v>
      </c>
      <c r="T9" s="262">
        <v>19</v>
      </c>
      <c r="U9" s="262">
        <v>20</v>
      </c>
      <c r="V9" s="262">
        <v>21</v>
      </c>
      <c r="W9" s="262">
        <v>22</v>
      </c>
      <c r="X9" s="262">
        <v>23</v>
      </c>
      <c r="Y9" s="262">
        <v>24</v>
      </c>
      <c r="Z9" s="262">
        <v>25</v>
      </c>
      <c r="AA9" s="262">
        <v>26</v>
      </c>
      <c r="AB9" s="262">
        <v>27</v>
      </c>
      <c r="AC9" s="262">
        <v>28</v>
      </c>
      <c r="AD9" s="262">
        <v>29</v>
      </c>
      <c r="AE9" s="262">
        <v>30</v>
      </c>
      <c r="AF9" s="426" t="s">
        <v>65</v>
      </c>
    </row>
    <row r="10" spans="1:32" s="134" customFormat="1" ht="16.5" thickTop="1">
      <c r="A10" s="264" t="s">
        <v>297</v>
      </c>
      <c r="B10" s="325">
        <v>0.88949999999999996</v>
      </c>
      <c r="C10" s="326">
        <v>0.9002</v>
      </c>
      <c r="D10" s="325">
        <v>0.93989999999999996</v>
      </c>
      <c r="E10" s="326">
        <v>0.94679999999999997</v>
      </c>
      <c r="F10" s="325">
        <v>0.93759999999999999</v>
      </c>
      <c r="G10" s="326">
        <v>0.90289999999999992</v>
      </c>
      <c r="H10" s="325">
        <v>0.90269999999999995</v>
      </c>
      <c r="I10" s="326">
        <v>0.91609999999999991</v>
      </c>
      <c r="J10" s="325">
        <v>0.93240000000000001</v>
      </c>
      <c r="K10" s="326">
        <v>0.93109999999999993</v>
      </c>
      <c r="L10" s="325">
        <v>0.90039999999999998</v>
      </c>
      <c r="M10" s="326">
        <v>0.8657999999999999</v>
      </c>
      <c r="N10" s="325">
        <v>0.82579999999999998</v>
      </c>
      <c r="O10" s="326">
        <v>0.83039999999999992</v>
      </c>
      <c r="P10" s="325">
        <v>0.84029999999999994</v>
      </c>
      <c r="Q10" s="326">
        <v>0.86499999999999999</v>
      </c>
      <c r="R10" s="325">
        <v>0.91359999999999997</v>
      </c>
      <c r="S10" s="326">
        <v>0.92619999999999991</v>
      </c>
      <c r="T10" s="325">
        <v>0.92159999999999997</v>
      </c>
      <c r="U10" s="326">
        <v>0.9012</v>
      </c>
      <c r="V10" s="325">
        <v>0.88489999999999991</v>
      </c>
      <c r="W10" s="326">
        <v>0.87509999999999999</v>
      </c>
      <c r="X10" s="325">
        <v>0.90149999999999997</v>
      </c>
      <c r="Y10" s="326">
        <v>0.92899999999999994</v>
      </c>
      <c r="Z10" s="325">
        <v>0.94009999999999994</v>
      </c>
      <c r="AA10" s="326">
        <v>0.91709999999999992</v>
      </c>
      <c r="AB10" s="325">
        <v>0.83079999999999998</v>
      </c>
      <c r="AC10" s="326">
        <v>0.79509999999999992</v>
      </c>
      <c r="AD10" s="325">
        <v>0.78120000000000001</v>
      </c>
      <c r="AE10" s="325">
        <v>0.79909999999999992</v>
      </c>
      <c r="AF10" s="439">
        <f t="shared" ref="AF10:AF15" si="0">AVERAGE(B10:AE10)</f>
        <v>0.8881133333333332</v>
      </c>
    </row>
    <row r="11" spans="1:32" s="134" customFormat="1" ht="15.75">
      <c r="A11" s="265" t="s">
        <v>298</v>
      </c>
      <c r="B11" s="327">
        <v>0.92279999999999995</v>
      </c>
      <c r="C11" s="328">
        <v>0.92820000000000003</v>
      </c>
      <c r="D11" s="327">
        <v>0.9466</v>
      </c>
      <c r="E11" s="328">
        <v>0.95089999999999997</v>
      </c>
      <c r="F11" s="327">
        <v>0.94279999999999997</v>
      </c>
      <c r="G11" s="328">
        <v>0.89100000000000001</v>
      </c>
      <c r="H11" s="327">
        <v>0.92849999999999999</v>
      </c>
      <c r="I11" s="328">
        <v>0.9264</v>
      </c>
      <c r="J11" s="327">
        <v>0.93279999999999996</v>
      </c>
      <c r="K11" s="328">
        <v>0.92610000000000003</v>
      </c>
      <c r="L11" s="327">
        <v>0.9083</v>
      </c>
      <c r="M11" s="328">
        <v>0.89529999999999998</v>
      </c>
      <c r="N11" s="327">
        <v>0.89129999999999998</v>
      </c>
      <c r="O11" s="328">
        <v>0.89180000000000004</v>
      </c>
      <c r="P11" s="327">
        <v>0.89800000000000002</v>
      </c>
      <c r="Q11" s="328">
        <v>0.92390000000000005</v>
      </c>
      <c r="R11" s="327">
        <v>0.95330000000000004</v>
      </c>
      <c r="S11" s="328">
        <v>0.9425</v>
      </c>
      <c r="T11" s="327">
        <v>0.94899999999999995</v>
      </c>
      <c r="U11" s="328">
        <v>0.9264</v>
      </c>
      <c r="V11" s="327">
        <v>0.93359999999999999</v>
      </c>
      <c r="W11" s="328">
        <v>0.92989999999999995</v>
      </c>
      <c r="X11" s="327">
        <v>0.93959999999999999</v>
      </c>
      <c r="Y11" s="328">
        <v>0.95660000000000001</v>
      </c>
      <c r="Z11" s="327">
        <v>0.96740000000000004</v>
      </c>
      <c r="AA11" s="328">
        <v>0.95789999999999997</v>
      </c>
      <c r="AB11" s="327">
        <v>0.94820000000000004</v>
      </c>
      <c r="AC11" s="328">
        <v>0.9264</v>
      </c>
      <c r="AD11" s="327">
        <v>0.91120000000000001</v>
      </c>
      <c r="AE11" s="327">
        <v>0.93530000000000002</v>
      </c>
      <c r="AF11" s="427">
        <f t="shared" si="0"/>
        <v>0.92940000000000011</v>
      </c>
    </row>
    <row r="12" spans="1:32" s="134" customFormat="1" ht="15.75">
      <c r="A12" s="266" t="s">
        <v>299</v>
      </c>
      <c r="B12" s="327">
        <v>0.85729999999999995</v>
      </c>
      <c r="C12" s="328">
        <v>0.88870000000000005</v>
      </c>
      <c r="D12" s="327">
        <v>0.95269999999999999</v>
      </c>
      <c r="E12" s="328">
        <v>0.96</v>
      </c>
      <c r="F12" s="327">
        <v>0.94350000000000001</v>
      </c>
      <c r="G12" s="328">
        <v>0.86229999999999996</v>
      </c>
      <c r="H12" s="327">
        <v>0.82809999999999995</v>
      </c>
      <c r="I12" s="328">
        <v>0.84970000000000001</v>
      </c>
      <c r="J12" s="327">
        <v>0.86429999999999996</v>
      </c>
      <c r="K12" s="328">
        <v>0.86980000000000002</v>
      </c>
      <c r="L12" s="327">
        <v>0.84289999999999998</v>
      </c>
      <c r="M12" s="328">
        <v>0.81120000000000003</v>
      </c>
      <c r="N12" s="327">
        <v>0.72409999999999997</v>
      </c>
      <c r="O12" s="328">
        <v>0.73570000000000002</v>
      </c>
      <c r="P12" s="327">
        <v>0.76160000000000005</v>
      </c>
      <c r="Q12" s="328">
        <v>0.76970000000000005</v>
      </c>
      <c r="R12" s="327">
        <v>0.84099999999999997</v>
      </c>
      <c r="S12" s="328">
        <v>0.86550000000000005</v>
      </c>
      <c r="T12" s="327">
        <v>0.85389999999999999</v>
      </c>
      <c r="U12" s="328">
        <v>0.80600000000000005</v>
      </c>
      <c r="V12" s="327">
        <v>0.7772</v>
      </c>
      <c r="W12" s="328">
        <v>0.77300000000000002</v>
      </c>
      <c r="X12" s="327">
        <v>0.81069999999999998</v>
      </c>
      <c r="Y12" s="328">
        <v>0.8901</v>
      </c>
      <c r="Z12" s="327">
        <v>0.90820000000000001</v>
      </c>
      <c r="AA12" s="328">
        <v>0.90749999999999997</v>
      </c>
      <c r="AB12" s="327">
        <v>0.84989999999999999</v>
      </c>
      <c r="AC12" s="328">
        <v>0.78169999999999995</v>
      </c>
      <c r="AD12" s="327">
        <v>0.77710000000000001</v>
      </c>
      <c r="AE12" s="327">
        <v>0.77359999999999995</v>
      </c>
      <c r="AF12" s="427">
        <f t="shared" si="0"/>
        <v>0.83790000000000009</v>
      </c>
    </row>
    <row r="13" spans="1:32" s="134" customFormat="1" ht="15.75">
      <c r="A13" s="267" t="s">
        <v>300</v>
      </c>
      <c r="B13" s="327">
        <v>0.83330000000000004</v>
      </c>
      <c r="C13" s="328">
        <v>0.83050000000000002</v>
      </c>
      <c r="D13" s="327">
        <v>0.88870000000000005</v>
      </c>
      <c r="E13" s="328">
        <v>0.91100000000000003</v>
      </c>
      <c r="F13" s="327">
        <v>0.88029999999999997</v>
      </c>
      <c r="G13" s="328">
        <v>0.82889999999999997</v>
      </c>
      <c r="H13" s="327">
        <v>0.80569999999999997</v>
      </c>
      <c r="I13" s="328">
        <v>0.81330000000000002</v>
      </c>
      <c r="J13" s="327">
        <v>0.83450000000000002</v>
      </c>
      <c r="K13" s="328">
        <v>0.79920000000000002</v>
      </c>
      <c r="L13" s="327">
        <v>0.77500000000000002</v>
      </c>
      <c r="M13" s="328">
        <v>0.77090000000000003</v>
      </c>
      <c r="N13" s="327">
        <v>0.69</v>
      </c>
      <c r="O13" s="328">
        <v>0.68930000000000002</v>
      </c>
      <c r="P13" s="327">
        <v>0.70169999999999999</v>
      </c>
      <c r="Q13" s="328">
        <v>0.69579999999999997</v>
      </c>
      <c r="R13" s="327">
        <v>0.75600000000000001</v>
      </c>
      <c r="S13" s="328">
        <v>0.76780000000000004</v>
      </c>
      <c r="T13" s="327">
        <v>0.77580000000000005</v>
      </c>
      <c r="U13" s="328">
        <v>0.74199999999999999</v>
      </c>
      <c r="V13" s="327">
        <v>0.75470000000000004</v>
      </c>
      <c r="W13" s="328">
        <v>0.754</v>
      </c>
      <c r="X13" s="327">
        <v>0.78139999999999998</v>
      </c>
      <c r="Y13" s="328">
        <v>0.81399999999999995</v>
      </c>
      <c r="Z13" s="327">
        <v>0.82840000000000003</v>
      </c>
      <c r="AA13" s="328">
        <v>0.78879999999999995</v>
      </c>
      <c r="AB13" s="327">
        <v>0.74070000000000003</v>
      </c>
      <c r="AC13" s="328">
        <v>0.70679999999999998</v>
      </c>
      <c r="AD13" s="327">
        <v>0.71730000000000005</v>
      </c>
      <c r="AE13" s="327">
        <v>0.74129999999999996</v>
      </c>
      <c r="AF13" s="427">
        <f t="shared" si="0"/>
        <v>0.7805700000000001</v>
      </c>
    </row>
    <row r="14" spans="1:32" s="134" customFormat="1" ht="15.75">
      <c r="A14" s="268" t="s">
        <v>301</v>
      </c>
      <c r="B14" s="327">
        <v>0.89439999999999997</v>
      </c>
      <c r="C14" s="328">
        <v>0.90739999999999998</v>
      </c>
      <c r="D14" s="327">
        <v>0.94409999999999994</v>
      </c>
      <c r="E14" s="328">
        <v>0.94830000000000003</v>
      </c>
      <c r="F14" s="327">
        <v>0.94269999999999998</v>
      </c>
      <c r="G14" s="328">
        <v>0.91089999999999993</v>
      </c>
      <c r="H14" s="327">
        <v>0.91459999999999997</v>
      </c>
      <c r="I14" s="328">
        <v>0.92889999999999995</v>
      </c>
      <c r="J14" s="327">
        <v>0.94450000000000001</v>
      </c>
      <c r="K14" s="328">
        <v>0.94899999999999995</v>
      </c>
      <c r="L14" s="327">
        <v>0.91679999999999995</v>
      </c>
      <c r="M14" s="328">
        <v>0.87709999999999999</v>
      </c>
      <c r="N14" s="327">
        <v>0.84389999999999998</v>
      </c>
      <c r="O14" s="328">
        <v>0.8498</v>
      </c>
      <c r="P14" s="327">
        <v>0.85919999999999996</v>
      </c>
      <c r="Q14" s="328">
        <v>0.88919999999999999</v>
      </c>
      <c r="R14" s="327">
        <v>0.93579999999999997</v>
      </c>
      <c r="S14" s="328">
        <v>0.9486</v>
      </c>
      <c r="T14" s="327">
        <v>0.94179999999999997</v>
      </c>
      <c r="U14" s="328">
        <v>0.92369999999999997</v>
      </c>
      <c r="V14" s="327">
        <v>0.90229999999999999</v>
      </c>
      <c r="W14" s="328">
        <v>0.8911</v>
      </c>
      <c r="X14" s="327">
        <v>0.9173</v>
      </c>
      <c r="Y14" s="328">
        <v>0.94389999999999996</v>
      </c>
      <c r="Z14" s="327">
        <v>0.95429999999999993</v>
      </c>
      <c r="AA14" s="328">
        <v>0.93409999999999993</v>
      </c>
      <c r="AB14" s="327">
        <v>0.84129999999999994</v>
      </c>
      <c r="AC14" s="328">
        <v>0.80559999999999998</v>
      </c>
      <c r="AD14" s="327">
        <v>0.78759999999999997</v>
      </c>
      <c r="AE14" s="327">
        <v>0.80449999999999999</v>
      </c>
      <c r="AF14" s="427">
        <f t="shared" si="0"/>
        <v>0.90175666666666687</v>
      </c>
    </row>
    <row r="15" spans="1:32" s="134" customFormat="1" ht="15.75">
      <c r="A15" s="269" t="s">
        <v>302</v>
      </c>
      <c r="B15" s="327">
        <v>0.73250000000000004</v>
      </c>
      <c r="C15" s="328">
        <v>0.77869999999999995</v>
      </c>
      <c r="D15" s="327">
        <v>0.85309999999999997</v>
      </c>
      <c r="E15" s="328">
        <v>0.89890000000000003</v>
      </c>
      <c r="F15" s="327">
        <v>0.87319999999999998</v>
      </c>
      <c r="G15" s="328">
        <v>0.7833</v>
      </c>
      <c r="H15" s="327">
        <v>0.73</v>
      </c>
      <c r="I15" s="328">
        <v>0.753</v>
      </c>
      <c r="J15" s="327">
        <v>0.76259999999999994</v>
      </c>
      <c r="K15" s="328">
        <v>0.75619999999999998</v>
      </c>
      <c r="L15" s="327">
        <v>0.73119999999999996</v>
      </c>
      <c r="M15" s="328">
        <v>0.71289999999999998</v>
      </c>
      <c r="N15" s="327">
        <v>0.63419999999999999</v>
      </c>
      <c r="O15" s="328">
        <v>0.59940000000000004</v>
      </c>
      <c r="P15" s="327">
        <v>0.60099999999999998</v>
      </c>
      <c r="Q15" s="328">
        <v>0.58689999999999998</v>
      </c>
      <c r="R15" s="327">
        <v>0.64190000000000003</v>
      </c>
      <c r="S15" s="328">
        <v>0.6754</v>
      </c>
      <c r="T15" s="327">
        <v>0.69640000000000002</v>
      </c>
      <c r="U15" s="328">
        <v>0.64629999999999999</v>
      </c>
      <c r="V15" s="327">
        <v>0.64070000000000005</v>
      </c>
      <c r="W15" s="328">
        <v>0.61739999999999995</v>
      </c>
      <c r="X15" s="327">
        <v>0.66080000000000005</v>
      </c>
      <c r="Y15" s="328">
        <v>0.70520000000000005</v>
      </c>
      <c r="Z15" s="327">
        <v>0.74990000000000001</v>
      </c>
      <c r="AA15" s="328">
        <v>0.73860000000000003</v>
      </c>
      <c r="AB15" s="327">
        <v>0.66190000000000004</v>
      </c>
      <c r="AC15" s="328">
        <v>0.62949999999999995</v>
      </c>
      <c r="AD15" s="327">
        <v>0.61070000000000002</v>
      </c>
      <c r="AE15" s="327">
        <v>0.625</v>
      </c>
      <c r="AF15" s="427">
        <f t="shared" si="0"/>
        <v>0.70289333333333348</v>
      </c>
    </row>
    <row r="16" spans="1:32" s="124" customFormat="1" ht="14.85" customHeight="1">
      <c r="A16" s="123"/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</row>
    <row r="17" spans="3:24" ht="14.85" customHeight="1">
      <c r="C17" s="112"/>
      <c r="G17" s="112"/>
      <c r="X17" s="113"/>
    </row>
    <row r="18" spans="3:24" ht="14.25">
      <c r="C18" s="112"/>
    </row>
    <row r="40" spans="1:1" s="1" customFormat="1">
      <c r="A40" s="125"/>
    </row>
    <row r="41" spans="1:1" s="1" customFormat="1">
      <c r="A41" s="125"/>
    </row>
    <row r="42" spans="1:1" s="1" customFormat="1">
      <c r="A42" s="125"/>
    </row>
    <row r="43" spans="1:1" s="1" customFormat="1">
      <c r="A43" s="125"/>
    </row>
    <row r="44" spans="1:1" s="1" customFormat="1">
      <c r="A44" s="125"/>
    </row>
    <row r="45" spans="1:1" s="1" customFormat="1">
      <c r="A45" s="125"/>
    </row>
    <row r="46" spans="1:1" s="1" customFormat="1">
      <c r="A46" s="125"/>
    </row>
    <row r="47" spans="1:1" s="1" customFormat="1">
      <c r="A47" s="125"/>
    </row>
    <row r="48" spans="1:1" s="1" customFormat="1">
      <c r="A48" s="125"/>
    </row>
    <row r="49" spans="1:1" s="1" customFormat="1">
      <c r="A49" s="125"/>
    </row>
    <row r="50" spans="1:1" s="1" customFormat="1">
      <c r="A50" s="125"/>
    </row>
    <row r="51" spans="1:1" s="1" customFormat="1">
      <c r="A51" s="125"/>
    </row>
    <row r="52" spans="1:1" s="1" customFormat="1">
      <c r="A52" s="125"/>
    </row>
    <row r="53" spans="1:1" s="1" customFormat="1">
      <c r="A53" s="125"/>
    </row>
    <row r="54" spans="1:1" s="1" customFormat="1">
      <c r="A54" s="125"/>
    </row>
    <row r="55" spans="1:1" s="1" customFormat="1">
      <c r="A55" s="125"/>
    </row>
    <row r="56" spans="1:1" s="1" customFormat="1">
      <c r="A56" s="125"/>
    </row>
    <row r="57" spans="1:1" s="1" customFormat="1">
      <c r="A57" s="125"/>
    </row>
    <row r="58" spans="1:1" s="1" customFormat="1">
      <c r="A58" s="125"/>
    </row>
    <row r="59" spans="1:1" s="1" customFormat="1">
      <c r="A59" s="125"/>
    </row>
    <row r="60" spans="1:1" s="1" customFormat="1">
      <c r="A60" s="125"/>
    </row>
    <row r="61" spans="1:1" s="1" customFormat="1">
      <c r="A61" s="125"/>
    </row>
    <row r="62" spans="1:1" s="1" customFormat="1">
      <c r="A62" s="125"/>
    </row>
    <row r="63" spans="1:1" s="1" customFormat="1">
      <c r="A63" s="125"/>
    </row>
    <row r="64" spans="1:1" s="1" customFormat="1">
      <c r="A64" s="125"/>
    </row>
    <row r="65" spans="1:1" s="1" customFormat="1">
      <c r="A65" s="125"/>
    </row>
    <row r="66" spans="1:1" s="1" customFormat="1">
      <c r="A66" s="125"/>
    </row>
    <row r="67" spans="1:1" s="1" customFormat="1">
      <c r="A67" s="125"/>
    </row>
    <row r="68" spans="1:1" s="1" customFormat="1">
      <c r="A68" s="125"/>
    </row>
    <row r="69" spans="1:1" s="1" customFormat="1">
      <c r="A69" s="125"/>
    </row>
    <row r="70" spans="1:1" s="1" customFormat="1">
      <c r="A70" s="125"/>
    </row>
    <row r="71" spans="1:1" s="1" customFormat="1">
      <c r="A71" s="125"/>
    </row>
    <row r="72" spans="1:1" s="1" customFormat="1">
      <c r="A72" s="125"/>
    </row>
    <row r="73" spans="1:1" s="1" customFormat="1">
      <c r="A73" s="125"/>
    </row>
  </sheetData>
  <mergeCells count="1">
    <mergeCell ref="B6:M6"/>
  </mergeCells>
  <phoneticPr fontId="0" type="noConversion"/>
  <pageMargins left="0.31496062992125984" right="0.55118110236220474" top="0" bottom="0.55118110236220474" header="0" footer="0.6692913385826772"/>
  <pageSetup scale="40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topLeftCell="I1" workbookViewId="0">
      <selection activeCell="O11" sqref="O11:O16"/>
    </sheetView>
  </sheetViews>
  <sheetFormatPr baseColWidth="10" defaultRowHeight="15.75"/>
  <cols>
    <col min="1" max="1" width="3.28515625" style="133" customWidth="1"/>
    <col min="2" max="2" width="33.42578125" style="133" customWidth="1"/>
    <col min="3" max="9" width="11.7109375" style="133" customWidth="1"/>
    <col min="10" max="10" width="10.85546875" style="133" customWidth="1"/>
    <col min="11" max="11" width="8.42578125" style="337" customWidth="1"/>
    <col min="12" max="12" width="8.42578125" style="133" customWidth="1"/>
    <col min="13" max="13" width="8.28515625" style="133" customWidth="1"/>
    <col min="14" max="14" width="8.85546875" style="133" customWidth="1"/>
    <col min="15" max="15" width="14.7109375" style="329" customWidth="1"/>
    <col min="16" max="16" width="11.7109375" style="133" customWidth="1"/>
    <col min="17" max="18" width="15.7109375" style="133" customWidth="1"/>
    <col min="19" max="16384" width="11.42578125" style="133"/>
  </cols>
  <sheetData>
    <row r="1" spans="2:236" s="329" customFormat="1" ht="26.25">
      <c r="G1" s="129"/>
      <c r="H1" s="129"/>
      <c r="I1" s="130" t="s">
        <v>339</v>
      </c>
      <c r="K1" s="330"/>
    </row>
    <row r="2" spans="2:236" s="329" customFormat="1" ht="23.25">
      <c r="G2" s="129"/>
      <c r="H2" s="129"/>
      <c r="I2" s="131" t="s">
        <v>340</v>
      </c>
      <c r="K2" s="330"/>
    </row>
    <row r="3" spans="2:236" s="329" customFormat="1" ht="26.25">
      <c r="G3" s="129"/>
      <c r="H3" s="129"/>
      <c r="I3" s="130" t="s">
        <v>341</v>
      </c>
      <c r="K3" s="330"/>
    </row>
    <row r="4" spans="2:236" s="129" customFormat="1" ht="23.25">
      <c r="I4" s="132"/>
      <c r="K4" s="331"/>
    </row>
    <row r="5" spans="2:236" s="329" customFormat="1" ht="23.25">
      <c r="G5" s="129"/>
      <c r="H5" s="129"/>
      <c r="I5" s="131" t="s">
        <v>379</v>
      </c>
      <c r="K5" s="330"/>
      <c r="IB5" s="330"/>
    </row>
    <row r="6" spans="2:236" s="329" customFormat="1" ht="7.5" customHeight="1">
      <c r="G6" s="129"/>
      <c r="H6" s="129"/>
      <c r="J6" s="129"/>
      <c r="K6" s="330"/>
    </row>
    <row r="7" spans="2:236" s="329" customFormat="1" ht="12.75" customHeight="1">
      <c r="G7" s="129"/>
      <c r="H7" s="129"/>
      <c r="I7" s="129"/>
      <c r="K7" s="330"/>
      <c r="L7" s="332"/>
      <c r="M7" s="333"/>
    </row>
    <row r="8" spans="2:236" ht="6.75" customHeight="1">
      <c r="E8" s="334"/>
      <c r="G8" s="335"/>
      <c r="H8" s="336"/>
      <c r="L8" s="338"/>
      <c r="M8" s="339"/>
    </row>
    <row r="9" spans="2:236" s="342" customFormat="1">
      <c r="B9" s="340" t="s">
        <v>61</v>
      </c>
      <c r="C9" s="340" t="s">
        <v>228</v>
      </c>
      <c r="D9" s="340" t="s">
        <v>229</v>
      </c>
      <c r="E9" s="340" t="s">
        <v>230</v>
      </c>
      <c r="F9" s="340" t="s">
        <v>231</v>
      </c>
      <c r="G9" s="340" t="s">
        <v>232</v>
      </c>
      <c r="H9" s="340" t="s">
        <v>234</v>
      </c>
      <c r="I9" s="340" t="s">
        <v>233</v>
      </c>
      <c r="J9" s="340" t="s">
        <v>235</v>
      </c>
      <c r="K9" s="340" t="s">
        <v>342</v>
      </c>
      <c r="L9" s="340" t="s">
        <v>237</v>
      </c>
      <c r="M9" s="340" t="s">
        <v>238</v>
      </c>
      <c r="N9" s="340" t="s">
        <v>239</v>
      </c>
      <c r="O9" s="341" t="s">
        <v>343</v>
      </c>
    </row>
    <row r="10" spans="2:236" s="347" customFormat="1" ht="7.5" customHeight="1">
      <c r="B10" s="343"/>
      <c r="C10" s="344"/>
      <c r="D10" s="344"/>
      <c r="E10" s="344"/>
      <c r="F10" s="344"/>
      <c r="G10" s="344"/>
      <c r="H10" s="344"/>
      <c r="I10" s="344"/>
      <c r="J10" s="344"/>
      <c r="K10" s="345"/>
      <c r="L10" s="344"/>
      <c r="M10" s="344"/>
      <c r="N10" s="344"/>
      <c r="O10" s="346"/>
    </row>
    <row r="11" spans="2:236" ht="20.100000000000001" customHeight="1">
      <c r="B11" s="348" t="s">
        <v>297</v>
      </c>
      <c r="C11" s="349">
        <v>0.87617096774193526</v>
      </c>
      <c r="D11" s="349">
        <v>0.91029285714285713</v>
      </c>
      <c r="E11" s="349">
        <v>0.85837741935483891</v>
      </c>
      <c r="F11" s="349">
        <v>0.8881133333333332</v>
      </c>
      <c r="G11" s="350"/>
      <c r="H11" s="350"/>
      <c r="I11" s="350"/>
      <c r="J11" s="350"/>
      <c r="K11" s="350"/>
      <c r="L11" s="350"/>
      <c r="M11" s="349"/>
      <c r="N11" s="349"/>
      <c r="O11" s="349">
        <f>SUM('RESUMEN ENERO-ABRIL'!D13)</f>
        <v>0.88255746840481641</v>
      </c>
      <c r="P11" s="351"/>
      <c r="Q11" s="352"/>
    </row>
    <row r="12" spans="2:236" ht="20.100000000000001" customHeight="1">
      <c r="B12" s="353" t="s">
        <v>298</v>
      </c>
      <c r="C12" s="354">
        <v>0.92295483870967743</v>
      </c>
      <c r="D12" s="354">
        <v>0.94016785714285711</v>
      </c>
      <c r="E12" s="354">
        <v>0.91087419354838717</v>
      </c>
      <c r="F12" s="354">
        <v>0.92940000000000011</v>
      </c>
      <c r="G12" s="355"/>
      <c r="H12" s="355"/>
      <c r="I12" s="355"/>
      <c r="J12" s="355"/>
      <c r="K12" s="355"/>
      <c r="L12" s="355"/>
      <c r="M12" s="354"/>
      <c r="N12" s="354"/>
      <c r="O12" s="349">
        <f t="shared" ref="O12:O16" si="0">AVERAGE(C12:N12)</f>
        <v>0.92584922235023048</v>
      </c>
      <c r="P12" s="351"/>
      <c r="Q12" s="356"/>
    </row>
    <row r="13" spans="2:236" ht="20.100000000000001" customHeight="1">
      <c r="B13" s="357" t="s">
        <v>299</v>
      </c>
      <c r="C13" s="354">
        <v>0.85156129032258077</v>
      </c>
      <c r="D13" s="354">
        <v>0.87939642857142852</v>
      </c>
      <c r="E13" s="354">
        <v>0.85384838709677424</v>
      </c>
      <c r="F13" s="354">
        <v>0.83790000000000009</v>
      </c>
      <c r="G13" s="355"/>
      <c r="H13" s="355"/>
      <c r="I13" s="355"/>
      <c r="J13" s="355"/>
      <c r="K13" s="355"/>
      <c r="L13" s="355"/>
      <c r="M13" s="354"/>
      <c r="N13" s="354"/>
      <c r="O13" s="349">
        <f t="shared" si="0"/>
        <v>0.85567652649769599</v>
      </c>
      <c r="P13" s="351"/>
      <c r="Q13" s="358"/>
    </row>
    <row r="14" spans="2:236" ht="20.100000000000001" customHeight="1">
      <c r="B14" s="359" t="s">
        <v>300</v>
      </c>
      <c r="C14" s="354">
        <v>0.83409677419354844</v>
      </c>
      <c r="D14" s="354">
        <v>0.84513928571428565</v>
      </c>
      <c r="E14" s="354">
        <v>0.8219483870967742</v>
      </c>
      <c r="F14" s="354">
        <v>0.7805700000000001</v>
      </c>
      <c r="G14" s="355"/>
      <c r="H14" s="355"/>
      <c r="I14" s="355"/>
      <c r="J14" s="355"/>
      <c r="K14" s="355"/>
      <c r="L14" s="355"/>
      <c r="M14" s="354"/>
      <c r="N14" s="354"/>
      <c r="O14" s="349">
        <f t="shared" si="0"/>
        <v>0.82043861175115207</v>
      </c>
      <c r="P14" s="351"/>
      <c r="Q14" s="360"/>
    </row>
    <row r="15" spans="2:236" s="335" customFormat="1" ht="20.100000000000001" customHeight="1">
      <c r="B15" s="361" t="s">
        <v>301</v>
      </c>
      <c r="C15" s="354">
        <v>0.88253225806451596</v>
      </c>
      <c r="D15" s="354">
        <v>0.91911428571428577</v>
      </c>
      <c r="E15" s="354">
        <v>0.867090322580645</v>
      </c>
      <c r="F15" s="354">
        <v>0.90175666666666687</v>
      </c>
      <c r="G15" s="362"/>
      <c r="H15" s="355"/>
      <c r="I15" s="355"/>
      <c r="J15" s="355"/>
      <c r="K15" s="355"/>
      <c r="L15" s="355"/>
      <c r="M15" s="354"/>
      <c r="N15" s="354"/>
      <c r="O15" s="349">
        <f t="shared" si="0"/>
        <v>0.89262338325652846</v>
      </c>
      <c r="P15" s="351"/>
      <c r="Q15" s="363"/>
    </row>
    <row r="16" spans="2:236" s="335" customFormat="1" ht="20.100000000000001" customHeight="1">
      <c r="B16" s="364" t="s">
        <v>344</v>
      </c>
      <c r="C16" s="354">
        <v>0.76198064516129016</v>
      </c>
      <c r="D16" s="354">
        <v>0.79592142857142856</v>
      </c>
      <c r="E16" s="354">
        <v>0.77429677419354848</v>
      </c>
      <c r="F16" s="354">
        <v>0.70289333333333348</v>
      </c>
      <c r="G16" s="355"/>
      <c r="H16" s="355"/>
      <c r="I16" s="355"/>
      <c r="J16" s="355"/>
      <c r="K16" s="355"/>
      <c r="L16" s="355"/>
      <c r="M16" s="354"/>
      <c r="N16" s="354"/>
      <c r="O16" s="349">
        <f t="shared" si="0"/>
        <v>0.75877304531490009</v>
      </c>
      <c r="P16" s="351"/>
      <c r="Q16" s="363"/>
    </row>
    <row r="17" spans="2:17">
      <c r="B17" s="365"/>
      <c r="P17" s="366"/>
      <c r="Q17" s="367"/>
    </row>
    <row r="18" spans="2:17">
      <c r="P18" s="366"/>
      <c r="Q18" s="368"/>
    </row>
    <row r="19" spans="2:17">
      <c r="L19" s="337"/>
    </row>
    <row r="20" spans="2:17">
      <c r="L20" s="337"/>
    </row>
  </sheetData>
  <printOptions horizontalCentered="1" verticalCentered="1"/>
  <pageMargins left="0" right="0" top="0" bottom="0" header="0" footer="0"/>
  <pageSetup scale="77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zoomScaleNormal="100" workbookViewId="0">
      <selection activeCell="A25" sqref="A25"/>
    </sheetView>
  </sheetViews>
  <sheetFormatPr baseColWidth="10" defaultRowHeight="12.75"/>
  <cols>
    <col min="1" max="1" width="4.7109375" style="7" customWidth="1"/>
    <col min="2" max="2" width="16.7109375" style="7" customWidth="1"/>
    <col min="3" max="3" width="9.140625" style="7" customWidth="1"/>
    <col min="4" max="4" width="8.140625" style="7" bestFit="1" customWidth="1"/>
    <col min="5" max="5" width="9" style="7" bestFit="1" customWidth="1"/>
    <col min="6" max="6" width="9.140625" style="7" customWidth="1"/>
    <col min="7" max="7" width="9.140625" style="7" bestFit="1" customWidth="1"/>
    <col min="8" max="8" width="9.140625" style="7" customWidth="1"/>
    <col min="9" max="9" width="9.140625" style="7" bestFit="1" customWidth="1"/>
    <col min="10" max="11" width="8.85546875" style="7" customWidth="1"/>
    <col min="12" max="12" width="9.140625" style="7" customWidth="1"/>
    <col min="13" max="16384" width="11.42578125" style="7"/>
  </cols>
  <sheetData>
    <row r="1" spans="1:16" ht="31.5">
      <c r="A1" s="38"/>
      <c r="F1" s="236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G3" s="41"/>
      <c r="H3" s="254" t="s">
        <v>401</v>
      </c>
      <c r="I3" s="41"/>
      <c r="J3" s="41"/>
      <c r="K3" s="41"/>
      <c r="L3" s="41"/>
      <c r="M3" s="41"/>
      <c r="N3" s="41"/>
    </row>
    <row r="5" spans="1:16" ht="15" customHeight="1">
      <c r="B5" s="470" t="s">
        <v>35</v>
      </c>
      <c r="C5" s="469">
        <v>2011</v>
      </c>
      <c r="D5" s="454"/>
      <c r="E5" s="469">
        <v>2012</v>
      </c>
      <c r="F5" s="454"/>
      <c r="G5" s="469">
        <v>2013</v>
      </c>
      <c r="H5" s="454"/>
      <c r="I5" s="469">
        <v>2014</v>
      </c>
      <c r="J5" s="454"/>
      <c r="K5" s="469">
        <v>2015</v>
      </c>
      <c r="L5" s="454"/>
      <c r="M5" s="457" t="s">
        <v>164</v>
      </c>
      <c r="N5" s="457"/>
      <c r="O5" s="457"/>
      <c r="P5" s="457"/>
    </row>
    <row r="6" spans="1:16" ht="15">
      <c r="B6" s="471"/>
      <c r="C6" s="321" t="s">
        <v>54</v>
      </c>
      <c r="D6" s="321" t="s">
        <v>33</v>
      </c>
      <c r="E6" s="321" t="s">
        <v>54</v>
      </c>
      <c r="F6" s="321" t="s">
        <v>33</v>
      </c>
      <c r="G6" s="321" t="s">
        <v>54</v>
      </c>
      <c r="H6" s="321" t="s">
        <v>33</v>
      </c>
      <c r="I6" s="321" t="s">
        <v>54</v>
      </c>
      <c r="J6" s="321" t="s">
        <v>33</v>
      </c>
      <c r="K6" s="321" t="s">
        <v>54</v>
      </c>
      <c r="L6" s="321" t="s">
        <v>33</v>
      </c>
      <c r="M6" s="425" t="s">
        <v>372</v>
      </c>
      <c r="N6" s="425" t="s">
        <v>373</v>
      </c>
      <c r="O6" s="425" t="s">
        <v>374</v>
      </c>
      <c r="P6" s="425" t="s">
        <v>375</v>
      </c>
    </row>
    <row r="7" spans="1:16" ht="15">
      <c r="B7" s="42" t="s">
        <v>6</v>
      </c>
      <c r="C7" s="141">
        <v>333700</v>
      </c>
      <c r="D7" s="232">
        <f>SUM(D8:D9)</f>
        <v>1</v>
      </c>
      <c r="E7" s="141">
        <v>350370</v>
      </c>
      <c r="F7" s="232">
        <f>SUM(F8:F9)</f>
        <v>1</v>
      </c>
      <c r="G7" s="141">
        <v>350572</v>
      </c>
      <c r="H7" s="232">
        <f>SUM(H8:H9)</f>
        <v>1</v>
      </c>
      <c r="I7" s="141">
        <f>SUM('RESUMEN ABRIL'!C25)</f>
        <v>378180</v>
      </c>
      <c r="J7" s="232">
        <f>SUM(J8:J9)</f>
        <v>1</v>
      </c>
      <c r="K7" s="141">
        <f>SUM('RESUMEN ABRIL'!D25)</f>
        <v>397305</v>
      </c>
      <c r="L7" s="232">
        <f>SUM(L8:L9)</f>
        <v>1</v>
      </c>
      <c r="M7" s="171">
        <f>(K7/C7)-100%</f>
        <v>0.19060533413245428</v>
      </c>
      <c r="N7" s="171">
        <f>(K7/E7)-100%</f>
        <v>0.13395838684818906</v>
      </c>
      <c r="O7" s="171">
        <f>(K7/G7)-100%</f>
        <v>0.13330499868785872</v>
      </c>
      <c r="P7" s="171">
        <f>(K7/I7)-100%</f>
        <v>5.0571156592098987E-2</v>
      </c>
    </row>
    <row r="8" spans="1:16" ht="15">
      <c r="B8" s="42" t="s">
        <v>7</v>
      </c>
      <c r="C8" s="138">
        <v>63377</v>
      </c>
      <c r="D8" s="232">
        <f>C8/$C$7</f>
        <v>0.18992208570572369</v>
      </c>
      <c r="E8" s="138">
        <v>67910</v>
      </c>
      <c r="F8" s="232">
        <f>E8/$E$7</f>
        <v>0.19382367211804663</v>
      </c>
      <c r="G8" s="138">
        <v>59804</v>
      </c>
      <c r="H8" s="232">
        <f>G8/$G$7</f>
        <v>0.17058977898976529</v>
      </c>
      <c r="I8" s="138">
        <f>SUM('RESUMEN ABRIL'!C26)</f>
        <v>69834</v>
      </c>
      <c r="J8" s="232">
        <f>I8/$I$7</f>
        <v>0.18465809931778518</v>
      </c>
      <c r="K8" s="138">
        <f>SUM('RESUMEN ABRIL'!D26)</f>
        <v>59055</v>
      </c>
      <c r="L8" s="232">
        <f>K8/$K$7</f>
        <v>0.14863895495903651</v>
      </c>
      <c r="M8" s="171">
        <f t="shared" ref="M8:M9" si="0">(K8/C8)-100%</f>
        <v>-6.8195086545592254E-2</v>
      </c>
      <c r="N8" s="171">
        <f>(K8/E8)-100%</f>
        <v>-0.13039316742747753</v>
      </c>
      <c r="O8" s="171">
        <f>(K8/G8)-100%</f>
        <v>-1.2524245869841466E-2</v>
      </c>
      <c r="P8" s="171">
        <f>(K8/I8)-100%</f>
        <v>-0.15435174843199584</v>
      </c>
    </row>
    <row r="9" spans="1:16" ht="15">
      <c r="B9" s="42" t="s">
        <v>8</v>
      </c>
      <c r="C9" s="138">
        <v>270323</v>
      </c>
      <c r="D9" s="232">
        <f>C9/$C$7</f>
        <v>0.81007791429427634</v>
      </c>
      <c r="E9" s="138">
        <v>282460</v>
      </c>
      <c r="F9" s="232">
        <f>E9/$E$7</f>
        <v>0.80617632788195337</v>
      </c>
      <c r="G9" s="138">
        <v>290768</v>
      </c>
      <c r="H9" s="232">
        <f>G9/$G$7</f>
        <v>0.82941022101023465</v>
      </c>
      <c r="I9" s="138">
        <f>SUM('RESUMEN ABRIL'!C27)</f>
        <v>308346</v>
      </c>
      <c r="J9" s="232">
        <f>I9/$I$7</f>
        <v>0.81534190068221479</v>
      </c>
      <c r="K9" s="138">
        <f>SUM('RESUMEN ABRIL'!D27)</f>
        <v>338250</v>
      </c>
      <c r="L9" s="232">
        <f>K9/$K$7</f>
        <v>0.85136104504096344</v>
      </c>
      <c r="M9" s="171">
        <f t="shared" si="0"/>
        <v>0.25128087510126784</v>
      </c>
      <c r="N9" s="171">
        <f>(K9/E9)-100%</f>
        <v>0.19751469234581887</v>
      </c>
      <c r="O9" s="171">
        <f>(K9/G9)-100%</f>
        <v>0.16329857480878229</v>
      </c>
      <c r="P9" s="171">
        <f>(K9/I9)-100%</f>
        <v>9.6981961822108831E-2</v>
      </c>
    </row>
    <row r="10" spans="1:16">
      <c r="E10" s="44"/>
    </row>
    <row r="12" spans="1:16">
      <c r="G12" s="44"/>
    </row>
    <row r="27" spans="2:16" ht="19.5" customHeight="1">
      <c r="H27" s="254" t="s">
        <v>405</v>
      </c>
      <c r="N27" s="255"/>
    </row>
    <row r="29" spans="2:16" ht="15" customHeight="1">
      <c r="B29" s="470" t="s">
        <v>35</v>
      </c>
      <c r="C29" s="469">
        <v>2011</v>
      </c>
      <c r="D29" s="454"/>
      <c r="E29" s="469">
        <v>2012</v>
      </c>
      <c r="F29" s="454"/>
      <c r="G29" s="469">
        <v>2013</v>
      </c>
      <c r="H29" s="454"/>
      <c r="I29" s="469">
        <v>2014</v>
      </c>
      <c r="J29" s="454"/>
      <c r="K29" s="469">
        <v>2015</v>
      </c>
      <c r="L29" s="454"/>
      <c r="M29" s="457" t="s">
        <v>164</v>
      </c>
      <c r="N29" s="457"/>
      <c r="O29" s="457"/>
      <c r="P29" s="457"/>
    </row>
    <row r="30" spans="2:16" ht="15">
      <c r="B30" s="471"/>
      <c r="C30" s="321" t="s">
        <v>54</v>
      </c>
      <c r="D30" s="321" t="s">
        <v>33</v>
      </c>
      <c r="E30" s="321" t="s">
        <v>54</v>
      </c>
      <c r="F30" s="321" t="s">
        <v>33</v>
      </c>
      <c r="G30" s="321" t="s">
        <v>54</v>
      </c>
      <c r="H30" s="321" t="s">
        <v>33</v>
      </c>
      <c r="I30" s="321" t="s">
        <v>54</v>
      </c>
      <c r="J30" s="321" t="s">
        <v>33</v>
      </c>
      <c r="K30" s="321" t="s">
        <v>54</v>
      </c>
      <c r="L30" s="321" t="s">
        <v>33</v>
      </c>
      <c r="M30" s="425" t="s">
        <v>372</v>
      </c>
      <c r="N30" s="425" t="s">
        <v>373</v>
      </c>
      <c r="O30" s="425" t="s">
        <v>374</v>
      </c>
      <c r="P30" s="425" t="s">
        <v>375</v>
      </c>
    </row>
    <row r="31" spans="2:16" ht="15">
      <c r="B31" s="42" t="s">
        <v>6</v>
      </c>
      <c r="C31" s="141">
        <v>1266174</v>
      </c>
      <c r="D31" s="232">
        <f>SUM(D32:D33)</f>
        <v>1</v>
      </c>
      <c r="E31" s="141">
        <v>1345875</v>
      </c>
      <c r="F31" s="232">
        <f>SUM(F32:F33)</f>
        <v>1</v>
      </c>
      <c r="G31" s="141">
        <v>1402139</v>
      </c>
      <c r="H31" s="232">
        <f>SUM(H32:H33)</f>
        <v>1</v>
      </c>
      <c r="I31" s="141">
        <f>SUM('RESUMEN ENERO-ABRIL'!C25)</f>
        <v>1465983</v>
      </c>
      <c r="J31" s="232">
        <f>SUM(J32:J33)</f>
        <v>1</v>
      </c>
      <c r="K31" s="141">
        <f>SUM('RESUMEN ENERO-ABRIL'!D25)</f>
        <v>1527931</v>
      </c>
      <c r="L31" s="232">
        <f>SUM(L32:L33)</f>
        <v>1</v>
      </c>
      <c r="M31" s="171">
        <f>(K31/C31)-100%</f>
        <v>0.20673067050816085</v>
      </c>
      <c r="N31" s="171">
        <f>(K31/E31)-100%</f>
        <v>0.13526962013559962</v>
      </c>
      <c r="O31" s="171">
        <f>(K31/G31)-100%</f>
        <v>8.9714357848972082E-2</v>
      </c>
      <c r="P31" s="171">
        <f>(K31/I31)-100%</f>
        <v>4.2256970237717573E-2</v>
      </c>
    </row>
    <row r="32" spans="2:16" ht="15">
      <c r="B32" s="42" t="s">
        <v>7</v>
      </c>
      <c r="C32" s="138">
        <v>151389</v>
      </c>
      <c r="D32" s="232">
        <f>C32/$C$31</f>
        <v>0.11956413573489899</v>
      </c>
      <c r="E32" s="138">
        <v>176008</v>
      </c>
      <c r="F32" s="232">
        <f>E32/$E$31</f>
        <v>0.1307758892913532</v>
      </c>
      <c r="G32" s="138">
        <v>202800</v>
      </c>
      <c r="H32" s="232">
        <f>G32/$G$31</f>
        <v>0.14463615946778458</v>
      </c>
      <c r="I32" s="138">
        <f>SUM('RESUMEN ENERO-ABRIL'!C26)</f>
        <v>195983</v>
      </c>
      <c r="J32" s="232">
        <f>I32/$I$31</f>
        <v>0.13368708914086999</v>
      </c>
      <c r="K32" s="138">
        <f>SUM('RESUMEN ENERO-ABRIL'!D26)</f>
        <v>187562</v>
      </c>
      <c r="L32" s="232">
        <f>K32/$K$31</f>
        <v>0.122755543280423</v>
      </c>
      <c r="M32" s="171">
        <f>(K32/C32)-100%</f>
        <v>0.23894074206184079</v>
      </c>
      <c r="N32" s="171">
        <f t="shared" ref="N32:N33" si="1">(K32/E32)-100%</f>
        <v>6.564474342075366E-2</v>
      </c>
      <c r="O32" s="171">
        <f t="shared" ref="O32:O33" si="2">(K32/G32)-100%</f>
        <v>-7.5138067061144009E-2</v>
      </c>
      <c r="P32" s="171">
        <f t="shared" ref="P32:P33" si="3">(K32/I32)-100%</f>
        <v>-4.2968012531699129E-2</v>
      </c>
    </row>
    <row r="33" spans="2:16" ht="15">
      <c r="B33" s="42" t="s">
        <v>8</v>
      </c>
      <c r="C33" s="138">
        <v>1114785</v>
      </c>
      <c r="D33" s="232">
        <f>C33/$C$31</f>
        <v>0.88043586426510101</v>
      </c>
      <c r="E33" s="138">
        <v>1169867</v>
      </c>
      <c r="F33" s="232">
        <f>E33/$E$31</f>
        <v>0.8692241107086468</v>
      </c>
      <c r="G33" s="138">
        <v>1199339</v>
      </c>
      <c r="H33" s="232">
        <f>G33/$G$31</f>
        <v>0.85536384053221537</v>
      </c>
      <c r="I33" s="138">
        <f>SUM('RESUMEN ENERO-ABRIL'!C27)</f>
        <v>1270000</v>
      </c>
      <c r="J33" s="232">
        <f>I33/$I$31</f>
        <v>0.86631291085912998</v>
      </c>
      <c r="K33" s="138">
        <f>SUM('RESUMEN ENERO-ABRIL'!D27)</f>
        <v>1340369</v>
      </c>
      <c r="L33" s="232">
        <f>K33/$K$31</f>
        <v>0.87724445671957696</v>
      </c>
      <c r="M33" s="171">
        <f>(K33/C33)-100%</f>
        <v>0.20235650820561801</v>
      </c>
      <c r="N33" s="171">
        <f t="shared" si="1"/>
        <v>0.14574477269638342</v>
      </c>
      <c r="O33" s="171">
        <f t="shared" si="2"/>
        <v>0.11758977236627843</v>
      </c>
      <c r="P33" s="171">
        <f t="shared" si="3"/>
        <v>5.5408661417322813E-2</v>
      </c>
    </row>
  </sheetData>
  <mergeCells count="14">
    <mergeCell ref="K29:L29"/>
    <mergeCell ref="M29:P29"/>
    <mergeCell ref="B29:B30"/>
    <mergeCell ref="C29:D29"/>
    <mergeCell ref="E29:F29"/>
    <mergeCell ref="G29:H29"/>
    <mergeCell ref="I29:J29"/>
    <mergeCell ref="M5:P5"/>
    <mergeCell ref="I5:J5"/>
    <mergeCell ref="C5:D5"/>
    <mergeCell ref="B5:B6"/>
    <mergeCell ref="G5:H5"/>
    <mergeCell ref="E5:F5"/>
    <mergeCell ref="K5:L5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</vt:i4>
      </vt:variant>
    </vt:vector>
  </HeadingPairs>
  <TitlesOfParts>
    <vt:vector size="26" baseType="lpstr">
      <vt:lpstr>PORTADA</vt:lpstr>
      <vt:lpstr>RESUMEN ABRIL</vt:lpstr>
      <vt:lpstr>RESUMEN ENERO-ABRIL</vt:lpstr>
      <vt:lpstr>COMPART. OCUP. AFLU. 2011-2015</vt:lpstr>
      <vt:lpstr>COMP.CTOS.NOCHE OCUP. 2011-2015</vt:lpstr>
      <vt:lpstr>ANUAL OCUPACIÓN</vt:lpstr>
      <vt:lpstr>RESUMEN OCUP. DIARIA ABRIL</vt:lpstr>
      <vt:lpstr>RESUMEN OCUP. ANUAL</vt:lpstr>
      <vt:lpstr>PROCEDENCIA</vt:lpstr>
      <vt:lpstr>PROCEDENCIA ABRIL</vt:lpstr>
      <vt:lpstr>PROCEDENCIA ENERO - ABRIL</vt:lpstr>
      <vt:lpstr>REGIONES ABRIL</vt:lpstr>
      <vt:lpstr>REGIONES ANUAL</vt:lpstr>
      <vt:lpstr>GRAFICA REGIONES </vt:lpstr>
      <vt:lpstr>EUROPA ABRIL</vt:lpstr>
      <vt:lpstr>EUROPA ENERO-ABRIL</vt:lpstr>
      <vt:lpstr>DESGLOSE EUROPA I</vt:lpstr>
      <vt:lpstr>PRINCIPALES MERCADOS I</vt:lpstr>
      <vt:lpstr>GRAFICA PRINC. MERCADOS</vt:lpstr>
      <vt:lpstr>PRINC. MDOS. PROD.CTOS. NOCH.I</vt:lpstr>
      <vt:lpstr>GRAFICA CTOS. NOCH.</vt:lpstr>
      <vt:lpstr>COMPARATIVO PAISES ABRIL</vt:lpstr>
      <vt:lpstr>COMPARATIVO PAÍSES ENE-ABR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2015-05-27T17:32:59Z</cp:lastPrinted>
  <dcterms:created xsi:type="dcterms:W3CDTF">1999-09-30T00:30:26Z</dcterms:created>
  <dcterms:modified xsi:type="dcterms:W3CDTF">2015-06-18T15:50:16Z</dcterms:modified>
</cp:coreProperties>
</file>