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17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15.xml" ContentType="application/vnd.openxmlformats-officedocument.drawing+xml"/>
  <Override PartName="/xl/worksheets/sheet3.xml" ContentType="application/vnd.openxmlformats-officedocument.spreadsheetml.worksheet+xml"/>
  <Override PartName="/xl/externalLinks/externalLink3.xml" ContentType="application/vnd.openxmlformats-officedocument.spreadsheetml.externalLink+xml"/>
  <Override PartName="/xl/drawings/drawing13.xml" ContentType="application/vnd.openxmlformats-officedocument.drawing+xml"/>
  <Override PartName="/xl/charts/chart18.xml" ContentType="application/vnd.openxmlformats-officedocument.drawingml.chart+xml"/>
  <Override PartName="/xl/drawings/drawing22.xml" ContentType="application/vnd.openxmlformats-officedocument.drawing+xml"/>
  <Override PartName="/xl/drawings/drawing24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drawings/drawing11.xml" ContentType="application/vnd.openxmlformats-officedocument.drawing+xml"/>
  <Override PartName="/xl/charts/chart16.xml" ContentType="application/vnd.openxmlformats-officedocument.drawingml.chart+xml"/>
  <Override PartName="/xl/drawings/drawing20.xml" ContentType="application/vnd.openxmlformats-officedocument.drawing+xml"/>
  <Override PartName="/xl/sharedStrings.xml" ContentType="application/vnd.openxmlformats-officedocument.spreadsheetml.sharedStrings+xml"/>
  <Override PartName="/xl/charts/chart14.xml" ContentType="application/vnd.openxmlformats-officedocument.drawingml.chart+xml"/>
  <Override PartName="/xl/charts/chart23.xml" ContentType="application/vnd.openxmlformats-officedocument.drawingml.char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Default Extension="jpeg" ContentType="image/jpeg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drawings/drawing18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16.xml" ContentType="application/vnd.openxmlformats-officedocument.drawing+xml"/>
  <Override PartName="/xl/drawings/drawing25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drawings/drawing14.xml" ContentType="application/vnd.openxmlformats-officedocument.drawing+xml"/>
  <Override PartName="/xl/charts/chart19.xml" ContentType="application/vnd.openxmlformats-officedocument.drawingml.chart+xml"/>
  <Override PartName="/xl/drawings/drawing23.xml" ContentType="application/vnd.openxmlformats-officedocument.drawing+xml"/>
  <Override PartName="/xl/drawings/drawing12.xml" ContentType="application/vnd.openxmlformats-officedocument.drawing+xml"/>
  <Override PartName="/xl/charts/chart17.xml" ContentType="application/vnd.openxmlformats-officedocument.drawingml.chart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drawings/drawing10.xml" ContentType="application/vnd.openxmlformats-officedocument.drawing+xml"/>
  <Override PartName="/xl/charts/chart13.xml" ContentType="application/vnd.openxmlformats-officedocument.drawingml.chart+xml"/>
  <Override PartName="/xl/charts/chart15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0905" yWindow="75" windowWidth="9735" windowHeight="7500" tabRatio="874"/>
  </bookViews>
  <sheets>
    <sheet name="PORTADA" sheetId="23" r:id="rId1"/>
    <sheet name="RESUMEN FEBRERO" sheetId="1" r:id="rId2"/>
    <sheet name="RESUMEN ENERO-FEBRERO" sheetId="47" r:id="rId3"/>
    <sheet name="COMPART. OCUP. AFLU. 2011-2015" sheetId="27" r:id="rId4"/>
    <sheet name="COMP.CTOS.NOCHE OCUP. 2011-2015" sheetId="46" r:id="rId5"/>
    <sheet name="ANUAL OCUPACIÓN" sheetId="2" r:id="rId6"/>
    <sheet name="RESUMEN OCUP. DIARIA FEBRERO" sheetId="3" r:id="rId7"/>
    <sheet name="RESUMEN OCUP. ANUAL" sheetId="51" r:id="rId8"/>
    <sheet name="PROCEDENCIA" sheetId="4" r:id="rId9"/>
    <sheet name="PROCEDENCIA FEBRERO" sheetId="5" r:id="rId10"/>
    <sheet name="PROCEDENCIA ENERO - FEBRERO" sheetId="48" r:id="rId11"/>
    <sheet name="REGIONES FEBRERO" sheetId="7" r:id="rId12"/>
    <sheet name="REGIONES ANUAL" sheetId="8" r:id="rId13"/>
    <sheet name="GRAFICA REGIONES " sheetId="9" r:id="rId14"/>
    <sheet name="EUROPA FEBRERO" sheetId="10" r:id="rId15"/>
    <sheet name="EUROPA ENERO-FEBRERO" sheetId="49" r:id="rId16"/>
    <sheet name="DESGLOSE EUROPA I" sheetId="11" r:id="rId17"/>
    <sheet name="PRINCIPALES MERCADOS I" sheetId="14" r:id="rId18"/>
    <sheet name="GRAFICA PRINC. MERCADOS" sheetId="41" r:id="rId19"/>
    <sheet name="PRINC. MDOS. PROD.CTOS. NOCH.I" sheetId="25" r:id="rId20"/>
    <sheet name="GRAFICA CTOS. NOCH." sheetId="35" r:id="rId21"/>
    <sheet name="COMPARATIVO PAISES FEBRERO" sheetId="45" r:id="rId22"/>
    <sheet name="COMPARATIVO PAÍSES ENE-FEB" sheetId="50" r:id="rId23"/>
    <sheet name="CUARTOS POR PLAN" sheetId="17" r:id="rId24"/>
    <sheet name="CUARTOS POR LOCALIDAD" sheetId="18" r:id="rId25"/>
  </sheets>
  <externalReferences>
    <externalReference r:id="rId26"/>
    <externalReference r:id="rId27"/>
    <externalReference r:id="rId28"/>
  </externalReferences>
  <definedNames>
    <definedName name="OLE_LINK1" localSheetId="0">PORTADA!$E$8</definedName>
  </definedNames>
  <calcPr calcId="125725"/>
</workbook>
</file>

<file path=xl/calcChain.xml><?xml version="1.0" encoding="utf-8"?>
<calcChain xmlns="http://schemas.openxmlformats.org/spreadsheetml/2006/main">
  <c r="E33" i="10"/>
  <c r="E31"/>
  <c r="O34" i="25"/>
  <c r="O27"/>
  <c r="F39"/>
  <c r="K11" i="46" l="1"/>
  <c r="J11"/>
  <c r="I11"/>
  <c r="H11"/>
  <c r="H10"/>
  <c r="T22" i="27"/>
  <c r="S22"/>
  <c r="R22"/>
  <c r="Q22"/>
  <c r="K22"/>
  <c r="J22"/>
  <c r="I22"/>
  <c r="H22"/>
  <c r="D80" i="17" l="1"/>
  <c r="E31" i="45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30"/>
  <c r="E17"/>
  <c r="E18"/>
  <c r="E19"/>
  <c r="E20"/>
  <c r="E21"/>
  <c r="E22"/>
  <c r="E23"/>
  <c r="E24"/>
  <c r="E25"/>
  <c r="E26"/>
  <c r="E16"/>
  <c r="E12"/>
  <c r="E11"/>
  <c r="E10"/>
  <c r="E34" i="25"/>
  <c r="E27"/>
  <c r="E14"/>
  <c r="O39"/>
  <c r="N39"/>
  <c r="J39"/>
  <c r="N36"/>
  <c r="M36"/>
  <c r="L36"/>
  <c r="K36"/>
  <c r="L39" s="1"/>
  <c r="J36"/>
  <c r="I36"/>
  <c r="H36"/>
  <c r="G36"/>
  <c r="H39" s="1"/>
  <c r="C34"/>
  <c r="O33"/>
  <c r="O32"/>
  <c r="O31"/>
  <c r="O30"/>
  <c r="C27"/>
  <c r="O26"/>
  <c r="O25"/>
  <c r="O24"/>
  <c r="O23"/>
  <c r="O22"/>
  <c r="O21"/>
  <c r="O20"/>
  <c r="O19"/>
  <c r="O18"/>
  <c r="O17"/>
  <c r="C14"/>
  <c r="C36" s="1"/>
  <c r="O13"/>
  <c r="O12"/>
  <c r="O11"/>
  <c r="G12" i="14"/>
  <c r="G13"/>
  <c r="G14"/>
  <c r="G15"/>
  <c r="G16"/>
  <c r="G17"/>
  <c r="G18"/>
  <c r="G19"/>
  <c r="G20"/>
  <c r="G21"/>
  <c r="G22"/>
  <c r="G23"/>
  <c r="G24"/>
  <c r="G25"/>
  <c r="G26"/>
  <c r="G27"/>
  <c r="G11"/>
  <c r="E36" i="25" l="1"/>
  <c r="F22"/>
  <c r="F18"/>
  <c r="F31"/>
  <c r="F17"/>
  <c r="F23"/>
  <c r="F19"/>
  <c r="F32"/>
  <c r="O14"/>
  <c r="D39"/>
  <c r="D32"/>
  <c r="D30"/>
  <c r="D25"/>
  <c r="D23"/>
  <c r="D21"/>
  <c r="D19"/>
  <c r="D17"/>
  <c r="D12"/>
  <c r="D33"/>
  <c r="D31"/>
  <c r="D26"/>
  <c r="D24"/>
  <c r="D22"/>
  <c r="D20"/>
  <c r="D18"/>
  <c r="D13"/>
  <c r="D11"/>
  <c r="D14" s="1"/>
  <c r="P34" i="14"/>
  <c r="Q14" s="1"/>
  <c r="O34"/>
  <c r="M34"/>
  <c r="K34"/>
  <c r="I34"/>
  <c r="G34"/>
  <c r="P27"/>
  <c r="Q27" s="1"/>
  <c r="E27"/>
  <c r="P26"/>
  <c r="Q26" s="1"/>
  <c r="E26"/>
  <c r="P25"/>
  <c r="Q25" s="1"/>
  <c r="E25"/>
  <c r="P24"/>
  <c r="Q24" s="1"/>
  <c r="E24"/>
  <c r="P23"/>
  <c r="Q23" s="1"/>
  <c r="E23"/>
  <c r="Q22"/>
  <c r="E22"/>
  <c r="P21"/>
  <c r="Q21" s="1"/>
  <c r="E21"/>
  <c r="P20"/>
  <c r="Q20" s="1"/>
  <c r="E20"/>
  <c r="P19"/>
  <c r="Q19" s="1"/>
  <c r="E19"/>
  <c r="Q18"/>
  <c r="P18"/>
  <c r="E18"/>
  <c r="P17"/>
  <c r="E17"/>
  <c r="P16"/>
  <c r="E16"/>
  <c r="P15"/>
  <c r="E15"/>
  <c r="P14"/>
  <c r="E14"/>
  <c r="P13"/>
  <c r="Q13" s="1"/>
  <c r="E13"/>
  <c r="P12"/>
  <c r="Q12" s="1"/>
  <c r="E12"/>
  <c r="P11"/>
  <c r="Q11" s="1"/>
  <c r="E11"/>
  <c r="O10" i="8"/>
  <c r="N10"/>
  <c r="L10"/>
  <c r="J10"/>
  <c r="H10"/>
  <c r="F10"/>
  <c r="D10"/>
  <c r="P10" s="1"/>
  <c r="AD15" i="3"/>
  <c r="AD14"/>
  <c r="AD13"/>
  <c r="AD12"/>
  <c r="AD11"/>
  <c r="AD10"/>
  <c r="K13" i="2"/>
  <c r="J13" s="1"/>
  <c r="H13"/>
  <c r="F13"/>
  <c r="K10" i="46"/>
  <c r="J10"/>
  <c r="I10"/>
  <c r="K11" i="27"/>
  <c r="J11"/>
  <c r="I11"/>
  <c r="H11"/>
  <c r="L22"/>
  <c r="T10"/>
  <c r="S10"/>
  <c r="R10"/>
  <c r="Q10"/>
  <c r="K10"/>
  <c r="J10"/>
  <c r="I10"/>
  <c r="H10"/>
  <c r="F30" i="25" l="1"/>
  <c r="F21"/>
  <c r="F25"/>
  <c r="F13"/>
  <c r="F33"/>
  <c r="F20"/>
  <c r="F24"/>
  <c r="F12"/>
  <c r="F26"/>
  <c r="F11"/>
  <c r="F34"/>
  <c r="Q15" i="14"/>
  <c r="Q16"/>
  <c r="Q34" s="1"/>
  <c r="Q17"/>
  <c r="O36" i="25"/>
  <c r="D34"/>
  <c r="D36"/>
  <c r="D27"/>
  <c r="E34" i="14"/>
  <c r="P12" i="25" l="1"/>
  <c r="P39"/>
  <c r="F14"/>
  <c r="F27"/>
  <c r="F36" s="1"/>
  <c r="P11"/>
  <c r="P22"/>
  <c r="P33"/>
  <c r="P32"/>
  <c r="P23"/>
  <c r="P18"/>
  <c r="P26"/>
  <c r="P25"/>
  <c r="P19"/>
  <c r="P13"/>
  <c r="P20"/>
  <c r="P24"/>
  <c r="P31"/>
  <c r="P21"/>
  <c r="P30"/>
  <c r="P17"/>
  <c r="E37" i="11"/>
  <c r="F12" s="1"/>
  <c r="E35" i="47"/>
  <c r="P14" i="25" l="1"/>
  <c r="P34"/>
  <c r="P27"/>
  <c r="F35" i="11"/>
  <c r="F31"/>
  <c r="F27"/>
  <c r="F23"/>
  <c r="F19"/>
  <c r="F15"/>
  <c r="F11"/>
  <c r="F10"/>
  <c r="F33"/>
  <c r="F29"/>
  <c r="F25"/>
  <c r="F21"/>
  <c r="F17"/>
  <c r="F13"/>
  <c r="F36"/>
  <c r="F34"/>
  <c r="F32"/>
  <c r="F30"/>
  <c r="F28"/>
  <c r="F26"/>
  <c r="F24"/>
  <c r="F22"/>
  <c r="F20"/>
  <c r="F18"/>
  <c r="F16"/>
  <c r="F14"/>
  <c r="Q11" i="27"/>
  <c r="R11"/>
  <c r="S11"/>
  <c r="T11"/>
  <c r="P36" i="25" l="1"/>
  <c r="E29" i="18"/>
  <c r="F27" s="1"/>
  <c r="C29"/>
  <c r="D28" s="1"/>
  <c r="D27"/>
  <c r="D26"/>
  <c r="D25"/>
  <c r="D24"/>
  <c r="D23"/>
  <c r="D22"/>
  <c r="D21"/>
  <c r="D20"/>
  <c r="D19"/>
  <c r="D18"/>
  <c r="D17"/>
  <c r="D16"/>
  <c r="D15"/>
  <c r="D14"/>
  <c r="D13"/>
  <c r="D12"/>
  <c r="D11"/>
  <c r="J66" i="17"/>
  <c r="I66"/>
  <c r="K65" s="1"/>
  <c r="J39"/>
  <c r="I39"/>
  <c r="K38" s="1"/>
  <c r="J9"/>
  <c r="K8"/>
  <c r="I7"/>
  <c r="I9" s="1"/>
  <c r="F28" i="18" l="1"/>
  <c r="F11"/>
  <c r="F12"/>
  <c r="F13"/>
  <c r="F14"/>
  <c r="F15"/>
  <c r="F16"/>
  <c r="F17"/>
  <c r="F18"/>
  <c r="F19"/>
  <c r="F20"/>
  <c r="F21"/>
  <c r="F22"/>
  <c r="F23"/>
  <c r="F24"/>
  <c r="F25"/>
  <c r="F26"/>
  <c r="K31" i="17"/>
  <c r="D29" i="18"/>
  <c r="K35" i="17"/>
  <c r="K64"/>
  <c r="K66" s="1"/>
  <c r="K33"/>
  <c r="K37"/>
  <c r="K32"/>
  <c r="K34"/>
  <c r="K36"/>
  <c r="K7"/>
  <c r="K9" s="1"/>
  <c r="F29" i="18" l="1"/>
  <c r="K39" i="17"/>
  <c r="N37" i="11" l="1"/>
  <c r="M37"/>
  <c r="L37"/>
  <c r="K37"/>
  <c r="J37"/>
  <c r="I37"/>
  <c r="H37"/>
  <c r="G37"/>
  <c r="F37"/>
  <c r="C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G44" i="5"/>
  <c r="G37"/>
  <c r="I31" i="4"/>
  <c r="I32"/>
  <c r="I33"/>
  <c r="H9"/>
  <c r="H8"/>
  <c r="F9"/>
  <c r="F8"/>
  <c r="F7" s="1"/>
  <c r="D9"/>
  <c r="D8"/>
  <c r="D7" s="1"/>
  <c r="H7" l="1"/>
  <c r="D12" i="11"/>
  <c r="D14"/>
  <c r="D16"/>
  <c r="D18"/>
  <c r="D20"/>
  <c r="D22"/>
  <c r="D24"/>
  <c r="D26"/>
  <c r="D28"/>
  <c r="D30"/>
  <c r="D32"/>
  <c r="D34"/>
  <c r="D36"/>
  <c r="D11"/>
  <c r="D13"/>
  <c r="D15"/>
  <c r="D17"/>
  <c r="D19"/>
  <c r="D21"/>
  <c r="D23"/>
  <c r="D25"/>
  <c r="D27"/>
  <c r="D29"/>
  <c r="D31"/>
  <c r="D33"/>
  <c r="D35"/>
  <c r="D10"/>
  <c r="O37"/>
  <c r="P11" s="1"/>
  <c r="O12" i="51"/>
  <c r="O13"/>
  <c r="O14"/>
  <c r="O15"/>
  <c r="O16"/>
  <c r="F14" i="2"/>
  <c r="P32" i="11" l="1"/>
  <c r="P36"/>
  <c r="P28"/>
  <c r="P34"/>
  <c r="P30"/>
  <c r="P26"/>
  <c r="P22"/>
  <c r="P18"/>
  <c r="P14"/>
  <c r="P10"/>
  <c r="P33"/>
  <c r="P29"/>
  <c r="P25"/>
  <c r="P21"/>
  <c r="P17"/>
  <c r="P13"/>
  <c r="D37"/>
  <c r="P24"/>
  <c r="P20"/>
  <c r="P16"/>
  <c r="P12"/>
  <c r="P35"/>
  <c r="P31"/>
  <c r="P27"/>
  <c r="P23"/>
  <c r="P19"/>
  <c r="P15"/>
  <c r="L29" i="2"/>
  <c r="C25" i="46"/>
  <c r="P22" i="27"/>
  <c r="O22"/>
  <c r="N22"/>
  <c r="M22"/>
  <c r="O11" i="8"/>
  <c r="D11" s="1"/>
  <c r="P37" i="11" l="1"/>
  <c r="L11" i="8"/>
  <c r="F11"/>
  <c r="J11"/>
  <c r="N11"/>
  <c r="H11"/>
  <c r="P11" l="1"/>
  <c r="K14" i="2"/>
  <c r="J14" s="1"/>
  <c r="H14" l="1"/>
  <c r="M25" i="8" l="1"/>
  <c r="K25"/>
  <c r="I25"/>
  <c r="G25"/>
  <c r="E25"/>
  <c r="C25"/>
  <c r="K8" i="4"/>
  <c r="M8" s="1"/>
  <c r="K9"/>
  <c r="M9" s="1"/>
  <c r="K7"/>
  <c r="I9"/>
  <c r="I8"/>
  <c r="I7"/>
  <c r="I29" i="2"/>
  <c r="G29"/>
  <c r="E29"/>
  <c r="D29"/>
  <c r="C29"/>
  <c r="C10" i="49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9"/>
  <c r="C10" i="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2"/>
  <c r="E34"/>
  <c r="E35"/>
  <c r="E9"/>
  <c r="C7" i="7"/>
  <c r="E7"/>
  <c r="C8"/>
  <c r="E8"/>
  <c r="C9"/>
  <c r="E9"/>
  <c r="C10"/>
  <c r="E10"/>
  <c r="G10" s="1"/>
  <c r="C11"/>
  <c r="E11"/>
  <c r="C12"/>
  <c r="E12"/>
  <c r="C13"/>
  <c r="D8" s="1"/>
  <c r="N9" i="4"/>
  <c r="P8"/>
  <c r="G25" i="46"/>
  <c r="E31" i="50"/>
  <c r="E10" i="49" s="1"/>
  <c r="E32" i="50"/>
  <c r="E11" i="49" s="1"/>
  <c r="E33" i="50"/>
  <c r="E12" i="49" s="1"/>
  <c r="E34" i="50"/>
  <c r="E13" i="49" s="1"/>
  <c r="E35" i="50"/>
  <c r="E14" i="49" s="1"/>
  <c r="E36" i="50"/>
  <c r="E15" i="49" s="1"/>
  <c r="E37" i="50"/>
  <c r="E16" i="49" s="1"/>
  <c r="E38" i="50"/>
  <c r="E17" i="49" s="1"/>
  <c r="E39" i="50"/>
  <c r="E18" i="49" s="1"/>
  <c r="E40" i="50"/>
  <c r="E19" i="49" s="1"/>
  <c r="E41" i="50"/>
  <c r="E20" i="49" s="1"/>
  <c r="E42" i="50"/>
  <c r="E21" i="49" s="1"/>
  <c r="E43" i="50"/>
  <c r="E22" i="49" s="1"/>
  <c r="E44" i="50"/>
  <c r="E23" i="49" s="1"/>
  <c r="E45" i="50"/>
  <c r="E24" i="49" s="1"/>
  <c r="E46" i="50"/>
  <c r="E25" i="49" s="1"/>
  <c r="E47" i="50"/>
  <c r="E26" i="49" s="1"/>
  <c r="E48" i="50"/>
  <c r="E27" i="49" s="1"/>
  <c r="E49" i="50"/>
  <c r="E28" i="49" s="1"/>
  <c r="E50" i="50"/>
  <c r="E29" i="49" s="1"/>
  <c r="E51" i="50"/>
  <c r="E30" i="49" s="1"/>
  <c r="E52" i="50"/>
  <c r="E31" i="49" s="1"/>
  <c r="E53" i="50"/>
  <c r="E32" i="49" s="1"/>
  <c r="E54" i="50"/>
  <c r="E33" i="49" s="1"/>
  <c r="E55" i="50"/>
  <c r="E34" i="49" s="1"/>
  <c r="E56" i="50"/>
  <c r="E35" i="49" s="1"/>
  <c r="E30" i="50"/>
  <c r="E9" i="49" s="1"/>
  <c r="E17" i="50"/>
  <c r="E18"/>
  <c r="E19"/>
  <c r="E20"/>
  <c r="E21"/>
  <c r="E22"/>
  <c r="E23"/>
  <c r="E24"/>
  <c r="E25"/>
  <c r="E26"/>
  <c r="E16"/>
  <c r="G16" s="1"/>
  <c r="H16" s="1"/>
  <c r="E12"/>
  <c r="E11"/>
  <c r="E10"/>
  <c r="G10" s="1"/>
  <c r="H10" s="1"/>
  <c r="D25" i="46"/>
  <c r="E25"/>
  <c r="F25"/>
  <c r="O9" i="4" l="1"/>
  <c r="G12" i="7"/>
  <c r="G11"/>
  <c r="J8" i="4"/>
  <c r="J9"/>
  <c r="P7"/>
  <c r="L9"/>
  <c r="L8"/>
  <c r="C36" i="10"/>
  <c r="D35" s="1"/>
  <c r="O25" i="8"/>
  <c r="L25" s="1"/>
  <c r="D9" i="7"/>
  <c r="D7"/>
  <c r="D11"/>
  <c r="G9"/>
  <c r="G8"/>
  <c r="G7"/>
  <c r="E36" i="10"/>
  <c r="F32" s="1"/>
  <c r="D25" i="8"/>
  <c r="J25" i="46"/>
  <c r="H25"/>
  <c r="K25"/>
  <c r="I25"/>
  <c r="E13" i="7"/>
  <c r="F8" s="1"/>
  <c r="M7" i="4"/>
  <c r="O7"/>
  <c r="N7"/>
  <c r="K29" i="2"/>
  <c r="J29" s="1"/>
  <c r="F29"/>
  <c r="D10" i="10"/>
  <c r="D18"/>
  <c r="D26"/>
  <c r="D34"/>
  <c r="D12" i="7"/>
  <c r="D10"/>
  <c r="O8" i="4"/>
  <c r="P9"/>
  <c r="N8"/>
  <c r="C14" i="48"/>
  <c r="G19"/>
  <c r="G24"/>
  <c r="C26"/>
  <c r="G37"/>
  <c r="K37"/>
  <c r="C41"/>
  <c r="G44"/>
  <c r="D30" i="10" l="1"/>
  <c r="D22"/>
  <c r="D14"/>
  <c r="D32"/>
  <c r="D28"/>
  <c r="D24"/>
  <c r="D20"/>
  <c r="D16"/>
  <c r="D12"/>
  <c r="J7" i="4"/>
  <c r="F17" i="10"/>
  <c r="F33"/>
  <c r="F18"/>
  <c r="H25" i="8"/>
  <c r="F25"/>
  <c r="L7" i="4"/>
  <c r="D33" i="10"/>
  <c r="D31"/>
  <c r="D29"/>
  <c r="D27"/>
  <c r="D25"/>
  <c r="D23"/>
  <c r="D21"/>
  <c r="D19"/>
  <c r="D17"/>
  <c r="D15"/>
  <c r="D13"/>
  <c r="D11"/>
  <c r="D9"/>
  <c r="F25"/>
  <c r="F10"/>
  <c r="F34"/>
  <c r="N25" i="8"/>
  <c r="J25"/>
  <c r="F10" i="7"/>
  <c r="F12"/>
  <c r="F7"/>
  <c r="D13"/>
  <c r="F11"/>
  <c r="F26" i="10"/>
  <c r="F9"/>
  <c r="F29"/>
  <c r="F21"/>
  <c r="F13"/>
  <c r="F14"/>
  <c r="F22"/>
  <c r="F30"/>
  <c r="F35"/>
  <c r="F31"/>
  <c r="F27"/>
  <c r="F23"/>
  <c r="F19"/>
  <c r="F15"/>
  <c r="F11"/>
  <c r="F12"/>
  <c r="F16"/>
  <c r="F20"/>
  <c r="F24"/>
  <c r="F28"/>
  <c r="F9" i="7"/>
  <c r="G13"/>
  <c r="H29" i="2"/>
  <c r="K42" i="48"/>
  <c r="F13" i="7" l="1"/>
  <c r="D36" i="10"/>
  <c r="P25" i="8"/>
  <c r="H29" i="48"/>
  <c r="H30"/>
  <c r="D26"/>
  <c r="F36" i="10"/>
  <c r="D14" i="48"/>
  <c r="L10"/>
  <c r="H11"/>
  <c r="D12"/>
  <c r="L12"/>
  <c r="H13"/>
  <c r="H14"/>
  <c r="H15"/>
  <c r="H16"/>
  <c r="H17"/>
  <c r="H18"/>
  <c r="D19"/>
  <c r="H19"/>
  <c r="D20"/>
  <c r="D21"/>
  <c r="D22"/>
  <c r="L22"/>
  <c r="H23"/>
  <c r="D24"/>
  <c r="H24"/>
  <c r="D25"/>
  <c r="L26"/>
  <c r="L27"/>
  <c r="L28"/>
  <c r="L29"/>
  <c r="H31"/>
  <c r="D31"/>
  <c r="L31"/>
  <c r="H33"/>
  <c r="D33"/>
  <c r="L33"/>
  <c r="H35"/>
  <c r="D35"/>
  <c r="L35"/>
  <c r="L36"/>
  <c r="D38"/>
  <c r="H40"/>
  <c r="H41"/>
  <c r="D41"/>
  <c r="H43"/>
  <c r="L42"/>
  <c r="H44"/>
  <c r="H10"/>
  <c r="D11"/>
  <c r="L11"/>
  <c r="H12"/>
  <c r="D13"/>
  <c r="L13"/>
  <c r="L14"/>
  <c r="L15"/>
  <c r="L16"/>
  <c r="L17"/>
  <c r="L18"/>
  <c r="L19"/>
  <c r="L20"/>
  <c r="L21"/>
  <c r="H22"/>
  <c r="D23"/>
  <c r="L23"/>
  <c r="L24"/>
  <c r="L25"/>
  <c r="H27"/>
  <c r="H28"/>
  <c r="D30"/>
  <c r="L30"/>
  <c r="H32"/>
  <c r="D32"/>
  <c r="L32"/>
  <c r="H34"/>
  <c r="D34"/>
  <c r="L34"/>
  <c r="H36"/>
  <c r="D36"/>
  <c r="D37"/>
  <c r="D39"/>
  <c r="D40"/>
  <c r="H42"/>
  <c r="H37"/>
  <c r="L37"/>
  <c r="G59" i="50" l="1"/>
  <c r="H59" s="1"/>
  <c r="C57"/>
  <c r="G56"/>
  <c r="H56" s="1"/>
  <c r="G54"/>
  <c r="H54" s="1"/>
  <c r="G52"/>
  <c r="H52" s="1"/>
  <c r="G50"/>
  <c r="H50" s="1"/>
  <c r="G48"/>
  <c r="H48" s="1"/>
  <c r="G46"/>
  <c r="H46" s="1"/>
  <c r="G44"/>
  <c r="H44" s="1"/>
  <c r="G42"/>
  <c r="H42" s="1"/>
  <c r="G40"/>
  <c r="H40" s="1"/>
  <c r="G38"/>
  <c r="H38" s="1"/>
  <c r="G36"/>
  <c r="H36" s="1"/>
  <c r="G34"/>
  <c r="H34" s="1"/>
  <c r="G33"/>
  <c r="H33" s="1"/>
  <c r="G32"/>
  <c r="H32" s="1"/>
  <c r="E57"/>
  <c r="C27"/>
  <c r="G25"/>
  <c r="H25" s="1"/>
  <c r="G23"/>
  <c r="H23" s="1"/>
  <c r="G21"/>
  <c r="H21" s="1"/>
  <c r="G19"/>
  <c r="H19" s="1"/>
  <c r="G17"/>
  <c r="H17" s="1"/>
  <c r="C13"/>
  <c r="G12"/>
  <c r="H12" s="1"/>
  <c r="E13"/>
  <c r="E35" i="7"/>
  <c r="E33"/>
  <c r="E34"/>
  <c r="E32"/>
  <c r="E37"/>
  <c r="E36"/>
  <c r="C37"/>
  <c r="C36"/>
  <c r="C35"/>
  <c r="C33"/>
  <c r="C34"/>
  <c r="C32"/>
  <c r="G35"/>
  <c r="H33" i="4"/>
  <c r="H32"/>
  <c r="F33"/>
  <c r="F32"/>
  <c r="D33"/>
  <c r="D32"/>
  <c r="K32"/>
  <c r="K33"/>
  <c r="K31"/>
  <c r="J33"/>
  <c r="F31" l="1"/>
  <c r="L32"/>
  <c r="C38" i="7"/>
  <c r="D35" s="1"/>
  <c r="G37"/>
  <c r="G34"/>
  <c r="G36"/>
  <c r="G32"/>
  <c r="G33"/>
  <c r="J32" i="4"/>
  <c r="J31" s="1"/>
  <c r="P31"/>
  <c r="L33"/>
  <c r="N31"/>
  <c r="M31"/>
  <c r="O31"/>
  <c r="C61" i="50"/>
  <c r="D27" s="1"/>
  <c r="G13"/>
  <c r="H13" s="1"/>
  <c r="G57"/>
  <c r="H57" s="1"/>
  <c r="G11"/>
  <c r="H11" s="1"/>
  <c r="G18"/>
  <c r="H18" s="1"/>
  <c r="G20"/>
  <c r="H20" s="1"/>
  <c r="G22"/>
  <c r="H22" s="1"/>
  <c r="G24"/>
  <c r="H24" s="1"/>
  <c r="G26"/>
  <c r="H26" s="1"/>
  <c r="E27"/>
  <c r="E61" s="1"/>
  <c r="G31"/>
  <c r="H31" s="1"/>
  <c r="G35"/>
  <c r="H35" s="1"/>
  <c r="G37"/>
  <c r="H37" s="1"/>
  <c r="G39"/>
  <c r="H39" s="1"/>
  <c r="G41"/>
  <c r="H41" s="1"/>
  <c r="G43"/>
  <c r="H43" s="1"/>
  <c r="G45"/>
  <c r="H45" s="1"/>
  <c r="G47"/>
  <c r="H47" s="1"/>
  <c r="G49"/>
  <c r="H49" s="1"/>
  <c r="G51"/>
  <c r="H51" s="1"/>
  <c r="G53"/>
  <c r="H53" s="1"/>
  <c r="G55"/>
  <c r="H55" s="1"/>
  <c r="G30"/>
  <c r="H30" s="1"/>
  <c r="C36" i="49"/>
  <c r="D10" s="1"/>
  <c r="E36"/>
  <c r="F9" s="1"/>
  <c r="E38" i="7"/>
  <c r="L31" i="4" l="1"/>
  <c r="D17" i="50"/>
  <c r="D25"/>
  <c r="D12"/>
  <c r="D21"/>
  <c r="D32"/>
  <c r="D42"/>
  <c r="D36"/>
  <c r="D50"/>
  <c r="D57"/>
  <c r="D20"/>
  <c r="D31"/>
  <c r="D39"/>
  <c r="D10"/>
  <c r="D13"/>
  <c r="D19"/>
  <c r="D23"/>
  <c r="D30"/>
  <c r="D34"/>
  <c r="D38"/>
  <c r="D46"/>
  <c r="D54"/>
  <c r="D16"/>
  <c r="D24"/>
  <c r="D35"/>
  <c r="D43"/>
  <c r="G38" i="7"/>
  <c r="D33"/>
  <c r="D36"/>
  <c r="D32"/>
  <c r="D37"/>
  <c r="D34"/>
  <c r="F33"/>
  <c r="F32"/>
  <c r="F36"/>
  <c r="F34"/>
  <c r="F37"/>
  <c r="F35"/>
  <c r="D35" i="49"/>
  <c r="D27"/>
  <c r="D19"/>
  <c r="D11"/>
  <c r="D31"/>
  <c r="D23"/>
  <c r="D15"/>
  <c r="D47" i="50"/>
  <c r="D51"/>
  <c r="D55"/>
  <c r="D40"/>
  <c r="D44"/>
  <c r="D48"/>
  <c r="D52"/>
  <c r="D56"/>
  <c r="D11"/>
  <c r="D18"/>
  <c r="D22"/>
  <c r="D26"/>
  <c r="D33"/>
  <c r="D37"/>
  <c r="D41"/>
  <c r="D45"/>
  <c r="D49"/>
  <c r="D53"/>
  <c r="D59"/>
  <c r="F31"/>
  <c r="F57"/>
  <c r="F45"/>
  <c r="F20"/>
  <c r="F37"/>
  <c r="F53"/>
  <c r="F30"/>
  <c r="F32"/>
  <c r="F56"/>
  <c r="F24"/>
  <c r="F16"/>
  <c r="F49"/>
  <c r="F41"/>
  <c r="G61"/>
  <c r="H61" s="1"/>
  <c r="F33"/>
  <c r="F59"/>
  <c r="F54"/>
  <c r="F25"/>
  <c r="F23"/>
  <c r="F21"/>
  <c r="F19"/>
  <c r="F17"/>
  <c r="F12"/>
  <c r="F10"/>
  <c r="F27"/>
  <c r="G27"/>
  <c r="H27" s="1"/>
  <c r="F52"/>
  <c r="F50"/>
  <c r="F48"/>
  <c r="F46"/>
  <c r="F44"/>
  <c r="F42"/>
  <c r="F40"/>
  <c r="F38"/>
  <c r="F36"/>
  <c r="F34"/>
  <c r="F26"/>
  <c r="F22"/>
  <c r="F18"/>
  <c r="F55"/>
  <c r="F51"/>
  <c r="F47"/>
  <c r="F43"/>
  <c r="F39"/>
  <c r="F35"/>
  <c r="F11"/>
  <c r="F13"/>
  <c r="D33" i="49"/>
  <c r="D29"/>
  <c r="D25"/>
  <c r="D21"/>
  <c r="D17"/>
  <c r="D13"/>
  <c r="D9"/>
  <c r="F34"/>
  <c r="F32"/>
  <c r="F30"/>
  <c r="F28"/>
  <c r="F26"/>
  <c r="F24"/>
  <c r="F22"/>
  <c r="F20"/>
  <c r="F18"/>
  <c r="F16"/>
  <c r="F14"/>
  <c r="F12"/>
  <c r="F10"/>
  <c r="D34"/>
  <c r="D32"/>
  <c r="D30"/>
  <c r="D28"/>
  <c r="D26"/>
  <c r="D24"/>
  <c r="D22"/>
  <c r="D20"/>
  <c r="D18"/>
  <c r="D16"/>
  <c r="D14"/>
  <c r="D12"/>
  <c r="F35"/>
  <c r="F33"/>
  <c r="F31"/>
  <c r="F29"/>
  <c r="F27"/>
  <c r="F25"/>
  <c r="F23"/>
  <c r="F21"/>
  <c r="F19"/>
  <c r="F17"/>
  <c r="F15"/>
  <c r="F13"/>
  <c r="F11"/>
  <c r="O33" i="4"/>
  <c r="H31"/>
  <c r="D61" i="50" l="1"/>
  <c r="D38" i="7"/>
  <c r="F38"/>
  <c r="D36" i="49"/>
  <c r="F36"/>
  <c r="F61" i="50"/>
  <c r="D31" i="4"/>
  <c r="N33"/>
  <c r="P33"/>
  <c r="M33"/>
  <c r="E48" i="47" l="1"/>
  <c r="F47" s="1"/>
  <c r="C48"/>
  <c r="D47" s="1"/>
  <c r="F40"/>
  <c r="E40"/>
  <c r="F39"/>
  <c r="E39"/>
  <c r="F38"/>
  <c r="E38"/>
  <c r="F34"/>
  <c r="C35"/>
  <c r="D34" s="1"/>
  <c r="F27"/>
  <c r="E27"/>
  <c r="F26"/>
  <c r="E26"/>
  <c r="F25"/>
  <c r="E25"/>
  <c r="F22"/>
  <c r="E22"/>
  <c r="E20"/>
  <c r="E19"/>
  <c r="E18"/>
  <c r="E15"/>
  <c r="D13"/>
  <c r="C13"/>
  <c r="F12"/>
  <c r="E12"/>
  <c r="F11"/>
  <c r="E11"/>
  <c r="F9"/>
  <c r="E9"/>
  <c r="D30" l="1"/>
  <c r="O11" i="51"/>
  <c r="G22" i="27"/>
  <c r="D31" i="47"/>
  <c r="D44"/>
  <c r="D46"/>
  <c r="F30"/>
  <c r="D33"/>
  <c r="D43"/>
  <c r="D45"/>
  <c r="D32"/>
  <c r="E13"/>
  <c r="F31"/>
  <c r="F32"/>
  <c r="F33"/>
  <c r="F43"/>
  <c r="F44"/>
  <c r="F45"/>
  <c r="F46"/>
  <c r="D35" l="1"/>
  <c r="F35"/>
  <c r="D48"/>
  <c r="F48"/>
  <c r="E35" i="1" l="1"/>
  <c r="E18"/>
  <c r="F25"/>
  <c r="G19" i="5"/>
  <c r="G32" i="45" l="1"/>
  <c r="H32" s="1"/>
  <c r="G33"/>
  <c r="H33" s="1"/>
  <c r="G34"/>
  <c r="H34" s="1"/>
  <c r="G36"/>
  <c r="H36" s="1"/>
  <c r="G37"/>
  <c r="H37" s="1"/>
  <c r="G38"/>
  <c r="H38" s="1"/>
  <c r="G39"/>
  <c r="H39" s="1"/>
  <c r="G40"/>
  <c r="H40" s="1"/>
  <c r="G41"/>
  <c r="H41" s="1"/>
  <c r="G42"/>
  <c r="H42" s="1"/>
  <c r="G43"/>
  <c r="H43" s="1"/>
  <c r="G44"/>
  <c r="H44" s="1"/>
  <c r="G45"/>
  <c r="H45" s="1"/>
  <c r="G46"/>
  <c r="G48"/>
  <c r="H48" s="1"/>
  <c r="G49"/>
  <c r="H49" s="1"/>
  <c r="G50"/>
  <c r="H50" s="1"/>
  <c r="G52"/>
  <c r="H52" s="1"/>
  <c r="G53"/>
  <c r="H53" s="1"/>
  <c r="G54"/>
  <c r="H54" s="1"/>
  <c r="G56"/>
  <c r="H56" s="1"/>
  <c r="G17"/>
  <c r="H17" s="1"/>
  <c r="G19"/>
  <c r="H19" s="1"/>
  <c r="G21"/>
  <c r="H21" s="1"/>
  <c r="G23"/>
  <c r="H23" s="1"/>
  <c r="G25"/>
  <c r="H25" s="1"/>
  <c r="G26"/>
  <c r="H26" s="1"/>
  <c r="G12"/>
  <c r="H12" s="1"/>
  <c r="C57"/>
  <c r="G55"/>
  <c r="H55" s="1"/>
  <c r="G51"/>
  <c r="H51" s="1"/>
  <c r="G47"/>
  <c r="H47" s="1"/>
  <c r="G35"/>
  <c r="H35" s="1"/>
  <c r="G31"/>
  <c r="H31" s="1"/>
  <c r="C27"/>
  <c r="G24"/>
  <c r="H24" s="1"/>
  <c r="G22"/>
  <c r="H22" s="1"/>
  <c r="G20"/>
  <c r="H20" s="1"/>
  <c r="G18"/>
  <c r="H18" s="1"/>
  <c r="C13"/>
  <c r="G11"/>
  <c r="H11" s="1"/>
  <c r="F11" i="1"/>
  <c r="G10" i="45" l="1"/>
  <c r="H10" s="1"/>
  <c r="E27"/>
  <c r="G27" s="1"/>
  <c r="H27" s="1"/>
  <c r="E13"/>
  <c r="G13" s="1"/>
  <c r="H13" s="1"/>
  <c r="E57"/>
  <c r="G57" s="1"/>
  <c r="H57" s="1"/>
  <c r="C61"/>
  <c r="G30"/>
  <c r="H30" s="1"/>
  <c r="G16"/>
  <c r="H16" s="1"/>
  <c r="G59"/>
  <c r="H59" s="1"/>
  <c r="D46" l="1"/>
  <c r="D16"/>
  <c r="D31"/>
  <c r="D27"/>
  <c r="D10"/>
  <c r="D57"/>
  <c r="D20"/>
  <c r="D39"/>
  <c r="D55"/>
  <c r="D13"/>
  <c r="D24"/>
  <c r="D35"/>
  <c r="D43"/>
  <c r="D50"/>
  <c r="D25"/>
  <c r="D19"/>
  <c r="D36"/>
  <c r="E61"/>
  <c r="D45"/>
  <c r="D53"/>
  <c r="D11"/>
  <c r="D18"/>
  <c r="D22"/>
  <c r="D26"/>
  <c r="D33"/>
  <c r="D37"/>
  <c r="D41"/>
  <c r="D44"/>
  <c r="D48"/>
  <c r="D52"/>
  <c r="D59"/>
  <c r="D12"/>
  <c r="D17"/>
  <c r="D21"/>
  <c r="D32"/>
  <c r="D40"/>
  <c r="D49"/>
  <c r="D56"/>
  <c r="D23"/>
  <c r="D30"/>
  <c r="D34"/>
  <c r="D38"/>
  <c r="D42"/>
  <c r="D47"/>
  <c r="D51"/>
  <c r="D54"/>
  <c r="F27" l="1"/>
  <c r="F10"/>
  <c r="F33"/>
  <c r="F34"/>
  <c r="F12"/>
  <c r="F51"/>
  <c r="F23"/>
  <c r="F42"/>
  <c r="G61"/>
  <c r="H61" s="1"/>
  <c r="F18"/>
  <c r="F46"/>
  <c r="F50"/>
  <c r="F13"/>
  <c r="F19"/>
  <c r="F30"/>
  <c r="F38"/>
  <c r="F47"/>
  <c r="F54"/>
  <c r="F20"/>
  <c r="F41"/>
  <c r="F31"/>
  <c r="F35"/>
  <c r="F52"/>
  <c r="D61"/>
  <c r="F57"/>
  <c r="F17"/>
  <c r="F21"/>
  <c r="F25"/>
  <c r="F32"/>
  <c r="F36"/>
  <c r="F40"/>
  <c r="F45"/>
  <c r="F49"/>
  <c r="F53"/>
  <c r="F56"/>
  <c r="F16"/>
  <c r="F24"/>
  <c r="F37"/>
  <c r="F44"/>
  <c r="F26"/>
  <c r="F39"/>
  <c r="F22"/>
  <c r="F48"/>
  <c r="F59"/>
  <c r="F55"/>
  <c r="F11"/>
  <c r="F43"/>
  <c r="F61" l="1"/>
  <c r="C41" i="5" l="1"/>
  <c r="K37"/>
  <c r="C26"/>
  <c r="G24"/>
  <c r="C14"/>
  <c r="E48" i="1"/>
  <c r="C48"/>
  <c r="D46" s="1"/>
  <c r="F40"/>
  <c r="E40"/>
  <c r="F39"/>
  <c r="E39"/>
  <c r="F38"/>
  <c r="E38"/>
  <c r="F30"/>
  <c r="C35"/>
  <c r="D34" s="1"/>
  <c r="F27"/>
  <c r="E27"/>
  <c r="F26"/>
  <c r="E26"/>
  <c r="E25"/>
  <c r="F22"/>
  <c r="E22"/>
  <c r="E20"/>
  <c r="E19"/>
  <c r="E15"/>
  <c r="D13"/>
  <c r="C13"/>
  <c r="F12"/>
  <c r="E12"/>
  <c r="E11"/>
  <c r="F9"/>
  <c r="E9"/>
  <c r="K42" i="5" l="1"/>
  <c r="H27" s="1"/>
  <c r="E13" i="1"/>
  <c r="D43"/>
  <c r="D45"/>
  <c r="D44"/>
  <c r="D32"/>
  <c r="D31"/>
  <c r="D33"/>
  <c r="F34"/>
  <c r="F47"/>
  <c r="D47" s="1"/>
  <c r="F43"/>
  <c r="F44"/>
  <c r="F45"/>
  <c r="F46"/>
  <c r="D30"/>
  <c r="F31"/>
  <c r="F32"/>
  <c r="F33"/>
  <c r="H42" i="5" l="1"/>
  <c r="H40"/>
  <c r="H35"/>
  <c r="H33"/>
  <c r="H31"/>
  <c r="H29"/>
  <c r="H43"/>
  <c r="H41"/>
  <c r="H36"/>
  <c r="H34"/>
  <c r="H32"/>
  <c r="H30"/>
  <c r="H28"/>
  <c r="H37"/>
  <c r="H44"/>
  <c r="D48" i="1"/>
  <c r="D35"/>
  <c r="L25" i="5"/>
  <c r="L11"/>
  <c r="D37"/>
  <c r="F48" i="1"/>
  <c r="F35"/>
  <c r="L18" i="5"/>
  <c r="D32"/>
  <c r="L10"/>
  <c r="L14"/>
  <c r="H22"/>
  <c r="L34"/>
  <c r="D41"/>
  <c r="H13"/>
  <c r="H10"/>
  <c r="D13"/>
  <c r="L16"/>
  <c r="L20"/>
  <c r="L23"/>
  <c r="L30"/>
  <c r="D36"/>
  <c r="L42"/>
  <c r="D12"/>
  <c r="H15"/>
  <c r="H17"/>
  <c r="D19"/>
  <c r="D20"/>
  <c r="D22"/>
  <c r="D14"/>
  <c r="D11"/>
  <c r="H12"/>
  <c r="L13"/>
  <c r="L15"/>
  <c r="L17"/>
  <c r="L19"/>
  <c r="L21"/>
  <c r="D23"/>
  <c r="L24"/>
  <c r="D26"/>
  <c r="D30"/>
  <c r="L32"/>
  <c r="D34"/>
  <c r="D38"/>
  <c r="L37" s="1"/>
  <c r="H11"/>
  <c r="L12"/>
  <c r="H14"/>
  <c r="H16"/>
  <c r="H18"/>
  <c r="H19"/>
  <c r="D21"/>
  <c r="L22"/>
  <c r="H23"/>
  <c r="H24"/>
  <c r="L26"/>
  <c r="D24"/>
  <c r="D25"/>
  <c r="L28"/>
  <c r="L27"/>
  <c r="L29"/>
  <c r="D31"/>
  <c r="L31"/>
  <c r="D33"/>
  <c r="L35"/>
  <c r="L33"/>
  <c r="D35"/>
  <c r="L36"/>
  <c r="D40"/>
  <c r="D39"/>
  <c r="P32" i="4" l="1"/>
  <c r="O32"/>
  <c r="N32"/>
  <c r="M32"/>
</calcChain>
</file>

<file path=xl/sharedStrings.xml><?xml version="1.0" encoding="utf-8"?>
<sst xmlns="http://schemas.openxmlformats.org/spreadsheetml/2006/main" count="1160" uniqueCount="429">
  <si>
    <t>OCUPACION HOTELERA</t>
  </si>
  <si>
    <t>NO. DE CUARTOS</t>
  </si>
  <si>
    <t>CUARTOS NOCHE DISPONIBLES</t>
  </si>
  <si>
    <t>CUARTOS NOCHE OCUPADOS</t>
  </si>
  <si>
    <t>% DE OCUPACION</t>
  </si>
  <si>
    <t>% DE OCUPACION TODO INCLUIDO</t>
  </si>
  <si>
    <t>TOTAL</t>
  </si>
  <si>
    <t>NACIONALES</t>
  </si>
  <si>
    <t>EXTRANJEROS</t>
  </si>
  <si>
    <t>EUROPA</t>
  </si>
  <si>
    <t>SUDAMERICA</t>
  </si>
  <si>
    <t>ESTADOS UNIDOS</t>
  </si>
  <si>
    <t>RESTO DEL MUNDO</t>
  </si>
  <si>
    <t>GENERAL</t>
  </si>
  <si>
    <t xml:space="preserve">ESTADIA PROMEDIO </t>
  </si>
  <si>
    <t>TURISMO NACIONAL</t>
  </si>
  <si>
    <t>TURISMO INTERNACIONAL</t>
  </si>
  <si>
    <t>CUARTOS</t>
  </si>
  <si>
    <t>SUMAS</t>
  </si>
  <si>
    <t>Alemania</t>
  </si>
  <si>
    <t>Austria</t>
  </si>
  <si>
    <t>Dinamarca</t>
  </si>
  <si>
    <t>España</t>
  </si>
  <si>
    <t>Finlandia</t>
  </si>
  <si>
    <t>Francia</t>
  </si>
  <si>
    <t>Gran Bretaña</t>
  </si>
  <si>
    <t>Holanda</t>
  </si>
  <si>
    <t>Italia</t>
  </si>
  <si>
    <t>Noruega</t>
  </si>
  <si>
    <t>Portugal</t>
  </si>
  <si>
    <t>Suecia</t>
  </si>
  <si>
    <t>Suiza</t>
  </si>
  <si>
    <t>PAIS</t>
  </si>
  <si>
    <t>%</t>
  </si>
  <si>
    <t>SUMA</t>
  </si>
  <si>
    <t>AFLUENCIA DEL TURISMO</t>
  </si>
  <si>
    <t>PROCEDENCIA DEL TURISMO EXTRANJERO POR REGIONES</t>
  </si>
  <si>
    <t>PROCEDENCIA DEL TURISMO</t>
  </si>
  <si>
    <t xml:space="preserve"> DEL TURISMO EUROPEO</t>
  </si>
  <si>
    <t>REGION</t>
  </si>
  <si>
    <t>TURISTAS</t>
  </si>
  <si>
    <t>POR REGIONES</t>
  </si>
  <si>
    <t>RESUMEN COMPARATIVO MENSUAL</t>
  </si>
  <si>
    <t>Irlanda</t>
  </si>
  <si>
    <t>OCTUBRE</t>
  </si>
  <si>
    <t>NOVIEMBRE</t>
  </si>
  <si>
    <t>Rep. Checa</t>
  </si>
  <si>
    <t>Polonia</t>
  </si>
  <si>
    <t>VALOR</t>
  </si>
  <si>
    <t>CONCEPTO</t>
  </si>
  <si>
    <t>TARIFA PROMEDIO (pesos)</t>
  </si>
  <si>
    <t>DICIEMBRE</t>
  </si>
  <si>
    <t>AGOSTO</t>
  </si>
  <si>
    <t>SEPTIEMBRE</t>
  </si>
  <si>
    <t>CANT</t>
  </si>
  <si>
    <t>PAX</t>
  </si>
  <si>
    <t>Grecia</t>
  </si>
  <si>
    <t>Luxemburgo</t>
  </si>
  <si>
    <t>CUARTOS MES</t>
  </si>
  <si>
    <t>DISPONIBLES</t>
  </si>
  <si>
    <t>OCUPADOS</t>
  </si>
  <si>
    <t>MES</t>
  </si>
  <si>
    <t>NUMERO DE VISITANTES</t>
  </si>
  <si>
    <t>NACIONAL</t>
  </si>
  <si>
    <t>EXTRANJERO</t>
  </si>
  <si>
    <t>PROMEDIO</t>
  </si>
  <si>
    <t>ENERO</t>
  </si>
  <si>
    <t>FEBRERO</t>
  </si>
  <si>
    <t>MARZO</t>
  </si>
  <si>
    <t>ABRIL</t>
  </si>
  <si>
    <t>MAYO</t>
  </si>
  <si>
    <t>JUNIO</t>
  </si>
  <si>
    <t>JULIO</t>
  </si>
  <si>
    <t>1.- NORTE AMERICA</t>
  </si>
  <si>
    <t>Bahamas</t>
  </si>
  <si>
    <t>Bermudas</t>
  </si>
  <si>
    <t>Estados Unidos</t>
  </si>
  <si>
    <t>Cuba</t>
  </si>
  <si>
    <t>México</t>
  </si>
  <si>
    <t>Curacao</t>
  </si>
  <si>
    <t>Bulgaria</t>
  </si>
  <si>
    <t>Haiti</t>
  </si>
  <si>
    <t>Jamaica</t>
  </si>
  <si>
    <t>Puerto Rico</t>
  </si>
  <si>
    <t>Rep. Dominicana</t>
  </si>
  <si>
    <t>2.- CENTRO AMERICA</t>
  </si>
  <si>
    <t>Otros</t>
  </si>
  <si>
    <t>Belice</t>
  </si>
  <si>
    <t>Costa Rica</t>
  </si>
  <si>
    <t>El Salvador</t>
  </si>
  <si>
    <t>Hungria</t>
  </si>
  <si>
    <t>Guatemala</t>
  </si>
  <si>
    <t>Australia</t>
  </si>
  <si>
    <t>Nicaragua</t>
  </si>
  <si>
    <t>Nueva Zelanda</t>
  </si>
  <si>
    <t>Islandia</t>
  </si>
  <si>
    <t>Mónaco</t>
  </si>
  <si>
    <t>China</t>
  </si>
  <si>
    <t>Filipinas</t>
  </si>
  <si>
    <t>Arabia</t>
  </si>
  <si>
    <t>Argentina</t>
  </si>
  <si>
    <t>India</t>
  </si>
  <si>
    <t>Bolivia</t>
  </si>
  <si>
    <t>Japón</t>
  </si>
  <si>
    <t>Rumania</t>
  </si>
  <si>
    <t>Brasil</t>
  </si>
  <si>
    <t>Paquistan</t>
  </si>
  <si>
    <t>Rusia</t>
  </si>
  <si>
    <t>Chile</t>
  </si>
  <si>
    <t>Turquia</t>
  </si>
  <si>
    <t>Slovenia</t>
  </si>
  <si>
    <t>Colombia</t>
  </si>
  <si>
    <t>Israel</t>
  </si>
  <si>
    <t>Ecuador</t>
  </si>
  <si>
    <t>Paraguay</t>
  </si>
  <si>
    <t>Peru</t>
  </si>
  <si>
    <t>Uruguay</t>
  </si>
  <si>
    <t>Venezuela</t>
  </si>
  <si>
    <t>Argelia</t>
  </si>
  <si>
    <t>Egipto</t>
  </si>
  <si>
    <t>Sudáfrica</t>
  </si>
  <si>
    <t>GRAN TOTAL</t>
  </si>
  <si>
    <t>PARA LA RIVIERA MAYA</t>
  </si>
  <si>
    <t>PRINCIPALES MERCADOS</t>
  </si>
  <si>
    <t xml:space="preserve">COMPARATIVO DE PROCEDENCIA DEL TURISMO </t>
  </si>
  <si>
    <t>ACUMULADO ANUAL</t>
  </si>
  <si>
    <t>ENE-FEB</t>
  </si>
  <si>
    <t>ENE-MAR</t>
  </si>
  <si>
    <t>ENE-ABR</t>
  </si>
  <si>
    <t>ENE-MAY</t>
  </si>
  <si>
    <t>ENE-JUN</t>
  </si>
  <si>
    <t>ENE-JUL</t>
  </si>
  <si>
    <t>ENE-AGO</t>
  </si>
  <si>
    <t>ENE-SEP</t>
  </si>
  <si>
    <t>ENE-OCT</t>
  </si>
  <si>
    <t>ENE-NOV</t>
  </si>
  <si>
    <t>ENE-DIC</t>
  </si>
  <si>
    <t>ENE-SEPT</t>
  </si>
  <si>
    <t>PROCEDENCIA DEL TURISMO POR REGIONES</t>
  </si>
  <si>
    <t>E. UNIDOS</t>
  </si>
  <si>
    <t>GRAFICA</t>
  </si>
  <si>
    <t xml:space="preserve">  </t>
  </si>
  <si>
    <t xml:space="preserve"> </t>
  </si>
  <si>
    <t xml:space="preserve">PROCEDENCIA DE VISITANTES </t>
  </si>
  <si>
    <t>A LA RIVIERA MAYA</t>
  </si>
  <si>
    <t>NORTE AMERICA</t>
  </si>
  <si>
    <t>OTROS PAISES</t>
  </si>
  <si>
    <t>Bélgica</t>
  </si>
  <si>
    <t>Canadá</t>
  </si>
  <si>
    <t>BAROMETRO TURÍSTICO DE LA RIVIERA MAYA</t>
  </si>
  <si>
    <t>DE LA RIVIERA MAYA</t>
  </si>
  <si>
    <t>Elaborado por:</t>
  </si>
  <si>
    <t>de la Riviera Maya.</t>
  </si>
  <si>
    <t>CANADÁ</t>
  </si>
  <si>
    <t>Marina Vivas Sabido.</t>
  </si>
  <si>
    <t>BAROMETRO TURÍSTICO RIVIERA MAYA</t>
  </si>
  <si>
    <t>PRODUCCIÓN CUARTOS NOCHE</t>
  </si>
  <si>
    <t>Ctos. Noche</t>
  </si>
  <si>
    <t>PRINCIPALES MERCADOS POR REGIONES</t>
  </si>
  <si>
    <t>Participación %</t>
  </si>
  <si>
    <t>VARIACIÓN</t>
  </si>
  <si>
    <t>Gerente de Estadísticas</t>
  </si>
  <si>
    <t>MÉXICO</t>
  </si>
  <si>
    <t>AFLUENCIA</t>
  </si>
  <si>
    <t>% VAR.</t>
  </si>
  <si>
    <t>RIU YUCATAN</t>
  </si>
  <si>
    <t>IBEROSTAR TUCAN</t>
  </si>
  <si>
    <t>RIU TEQUILA</t>
  </si>
  <si>
    <t>IBEROSTAR QUETZAL</t>
  </si>
  <si>
    <t>HOTELES</t>
  </si>
  <si>
    <t>AKUMAL</t>
  </si>
  <si>
    <t>PAAMUL</t>
  </si>
  <si>
    <t>PLAYA DEL CARMEN</t>
  </si>
  <si>
    <t>PUERTO AVENTURAS</t>
  </si>
  <si>
    <t>PUNTA MAROMA</t>
  </si>
  <si>
    <t>TULUM</t>
  </si>
  <si>
    <t>XPU-HA</t>
  </si>
  <si>
    <t>BARCELO MAYA BEACH</t>
  </si>
  <si>
    <t>PLAYA DEL SECRETO</t>
  </si>
  <si>
    <t>PLAYA PARAISO</t>
  </si>
  <si>
    <t>PLAYACAR</t>
  </si>
  <si>
    <t>KANTENAH</t>
  </si>
  <si>
    <t>EL DORADO ROYALE</t>
  </si>
  <si>
    <t>PUNTA BRAVA</t>
  </si>
  <si>
    <t>RIU PLAYACAR</t>
  </si>
  <si>
    <t>IBEROSTAR PARAISO DEL MAR</t>
  </si>
  <si>
    <t>IBEROSTAR PARAISO BEACH</t>
  </si>
  <si>
    <t>CATEGORIA</t>
  </si>
  <si>
    <t>4 Estrellas</t>
  </si>
  <si>
    <t>5 Estrellas</t>
  </si>
  <si>
    <t>Gran Turismo</t>
  </si>
  <si>
    <t>TANKAH</t>
  </si>
  <si>
    <t>PUNTA BETE XCALACOCO</t>
  </si>
  <si>
    <t>COBA</t>
  </si>
  <si>
    <t>XCARET</t>
  </si>
  <si>
    <t>GRAN PORTO REAL</t>
  </si>
  <si>
    <t>HIDDEN BEACH RESORT</t>
  </si>
  <si>
    <t>INVENTARIO DE ESTABLECIMIENTOS DE HOSPEDAJE</t>
  </si>
  <si>
    <t>LISTADO DE ESTABLECIMIENTOS DE HOSPEDAJE</t>
  </si>
  <si>
    <t>TOTAL PLAN  ALL INCLUSIVE</t>
  </si>
  <si>
    <t>TOTAL PLAN  EUROPEO</t>
  </si>
  <si>
    <t>POR PLAN DE HOSPEDAJE DE LA RIVIERA MAYA</t>
  </si>
  <si>
    <t>IBEROSTAR PARAISO LINDO</t>
  </si>
  <si>
    <t>THE REEF PLAYACAR</t>
  </si>
  <si>
    <t>EN LA RIVIERA MAYA POR LOCALIDAD</t>
  </si>
  <si>
    <t>LOCALIDAD</t>
  </si>
  <si>
    <t>BARCELO MAYA CARIBBEAN</t>
  </si>
  <si>
    <t># Htls.</t>
  </si>
  <si>
    <t>Cuartos</t>
  </si>
  <si>
    <t>VIVA WYNDHAM AZTECA</t>
  </si>
  <si>
    <t>VIVA WYNDHAM MAYA</t>
  </si>
  <si>
    <t>PLAYACAR PALACE</t>
  </si>
  <si>
    <t>IBEROSTAR PARAISO MAYA</t>
  </si>
  <si>
    <t>SIAN KA'AN</t>
  </si>
  <si>
    <t xml:space="preserve">PUNTA ALLEN </t>
  </si>
  <si>
    <t>EL DORADO SEASIDE SUITES</t>
  </si>
  <si>
    <t>RIU LUPITA</t>
  </si>
  <si>
    <t>GRAND PALADIUM COLONIAL</t>
  </si>
  <si>
    <t>GRAND PALADIUM KANTENAH</t>
  </si>
  <si>
    <t>GRAND PALADIUM RIVIERA</t>
  </si>
  <si>
    <t>GRAND PALADIUM WHITE SAND</t>
  </si>
  <si>
    <t>PRODUCCIÓN CUARTOS NOCHE POR REGIONES</t>
  </si>
  <si>
    <t>BARCELO MAYA COLONIAL BEACH</t>
  </si>
  <si>
    <t>BARCELO MAYA TROPICAL BEACH</t>
  </si>
  <si>
    <t>RIU PALACE RIVIERA MAYA</t>
  </si>
  <si>
    <t>HOTELES  ALL INCLUSIVE</t>
  </si>
  <si>
    <t>Acumulado</t>
  </si>
  <si>
    <t>CATALONIA PLAYA MAROMA</t>
  </si>
  <si>
    <t>ENE</t>
  </si>
  <si>
    <t>FEB</t>
  </si>
  <si>
    <t>MAR</t>
  </si>
  <si>
    <t>ABR</t>
  </si>
  <si>
    <t>MAY</t>
  </si>
  <si>
    <t>JUL</t>
  </si>
  <si>
    <t>JUN</t>
  </si>
  <si>
    <t>AGO</t>
  </si>
  <si>
    <t>SEPT</t>
  </si>
  <si>
    <t>OCT</t>
  </si>
  <si>
    <t>NOV</t>
  </si>
  <si>
    <t>DIC</t>
  </si>
  <si>
    <t>Total</t>
  </si>
  <si>
    <t>SECRETS CAPRI</t>
  </si>
  <si>
    <t xml:space="preserve">Fideicomiso de Promoción Turística </t>
  </si>
  <si>
    <t>Panamá</t>
  </si>
  <si>
    <t xml:space="preserve">FIDEICOMISO DE PROMOCIÓN TURÍSTICA </t>
  </si>
  <si>
    <t>PAÍS</t>
  </si>
  <si>
    <t>IBEROSTAR GRAN PARAISO</t>
  </si>
  <si>
    <t>BLUE BAY GRAND ESMERALDA</t>
  </si>
  <si>
    <t xml:space="preserve">CATEGORIA </t>
  </si>
  <si>
    <t>1 ESTRELLA</t>
  </si>
  <si>
    <t>2 ESTRELLAS</t>
  </si>
  <si>
    <t xml:space="preserve">3 ESTRELLAS </t>
  </si>
  <si>
    <t>4 ESTRELLAS</t>
  </si>
  <si>
    <t>5 ESTRELLAS</t>
  </si>
  <si>
    <t>CATEGORIA ESPECIAL</t>
  </si>
  <si>
    <t>GRAN TURISMO</t>
  </si>
  <si>
    <t>OTROS</t>
  </si>
  <si>
    <t>PLAN DE HOSPEDAJE</t>
  </si>
  <si>
    <t xml:space="preserve">TOTAL </t>
  </si>
  <si>
    <t>VALENTIN IMPERIAL MAYA</t>
  </si>
  <si>
    <t>BARCELO MAYA PALACE</t>
  </si>
  <si>
    <t>GRAND RIVIERA &amp; SUNSET PRINCESS</t>
  </si>
  <si>
    <t>GRAND SIRENIS MAYAN BEACH</t>
  </si>
  <si>
    <t>GRAND SIRENIS RIVIERA MAYA</t>
  </si>
  <si>
    <t>GRAN BAHIA PRINCIPE AKUMAL</t>
  </si>
  <si>
    <t>GRAN BAHIA PRINCIPE COBA</t>
  </si>
  <si>
    <t>GRAN BAHIA PRINCIPE TULUM</t>
  </si>
  <si>
    <t>OCCIDENTAL ROYAL HIDEAWAY</t>
  </si>
  <si>
    <t>EUROPA (Principales países)</t>
  </si>
  <si>
    <t>SUDAMERICA (Principales países)</t>
  </si>
  <si>
    <t xml:space="preserve"> DESGLOSE DE PROCEDENCIA GEOGRÁFICA</t>
  </si>
  <si>
    <t>Perú</t>
  </si>
  <si>
    <t>de Establecimientos de Hospedaje de la Riviera Maya, correspondientes al mismo mes.</t>
  </si>
  <si>
    <t xml:space="preserve"> No. DE PERSONAS</t>
  </si>
  <si>
    <t>DESGLOSE DE PROCEDENCIA GEOGRÁFICA</t>
  </si>
  <si>
    <t>DEL TURISMO EUROPEO</t>
  </si>
  <si>
    <t>REGIÓN</t>
  </si>
  <si>
    <t>DREAMS PUERTO AVENTURAS</t>
  </si>
  <si>
    <t>Categoria Especial</t>
  </si>
  <si>
    <t>GRAND VELAS</t>
  </si>
  <si>
    <t>HACIENDA TRES RÍOS</t>
  </si>
  <si>
    <t>RIU PALACE MÉXICO</t>
  </si>
  <si>
    <t>SECRETS MAROMA</t>
  </si>
  <si>
    <r>
      <t xml:space="preserve">Nota: Los porcentajes en esta tabla, están calculados en base </t>
    </r>
    <r>
      <rPr>
        <b/>
        <i/>
        <sz val="10"/>
        <rFont val="Calibri"/>
        <family val="2"/>
      </rPr>
      <t>al total de la afluencia turística</t>
    </r>
    <r>
      <rPr>
        <sz val="10"/>
        <rFont val="Calibri"/>
        <family val="2"/>
      </rPr>
      <t xml:space="preserve"> a la Riviera Maya.</t>
    </r>
  </si>
  <si>
    <t>RANGO</t>
  </si>
  <si>
    <t>1 a 100</t>
  </si>
  <si>
    <t>101 a + de  400</t>
  </si>
  <si>
    <t xml:space="preserve">EXTRANJEROS </t>
  </si>
  <si>
    <t>OCUPACIÓN HOTELERA DIARIA</t>
  </si>
  <si>
    <t>Viernes</t>
  </si>
  <si>
    <t>Sábado</t>
  </si>
  <si>
    <t>Domingo</t>
  </si>
  <si>
    <t>Lunes</t>
  </si>
  <si>
    <t>Martes</t>
  </si>
  <si>
    <t>Miércoles</t>
  </si>
  <si>
    <t>Jueves</t>
  </si>
  <si>
    <t>DIA</t>
  </si>
  <si>
    <t>OCUPACION GENERAL</t>
  </si>
  <si>
    <t>OCUPACION PLAYACAR</t>
  </si>
  <si>
    <t>OCUPACION PLAYA DEL CARMEN</t>
  </si>
  <si>
    <t>OCUPACION PLAN EUROPEO</t>
  </si>
  <si>
    <t>OCUPACION TODO INCLUIDO</t>
  </si>
  <si>
    <t>OCUP. HOTELES PEQUEÑOS</t>
  </si>
  <si>
    <t>No. DE CUARTOS</t>
  </si>
  <si>
    <t>ESTANCIA PROMEDIO</t>
  </si>
  <si>
    <t>% DE OCUPACIÓN</t>
  </si>
  <si>
    <t>EL DORADO MAROMA</t>
  </si>
  <si>
    <t xml:space="preserve">CATALONIA RIVIERA MAYA   </t>
  </si>
  <si>
    <t xml:space="preserve">CATALONIA ROYAL TULUM  </t>
  </si>
  <si>
    <t xml:space="preserve">CATALONIA YUCATAN BEACH </t>
  </si>
  <si>
    <t xml:space="preserve">DREAMS TULUM </t>
  </si>
  <si>
    <t xml:space="preserve">H10 OCEAN MAYA </t>
  </si>
  <si>
    <t>MUNDO</t>
  </si>
  <si>
    <t>FIDEICOMISO DE PROMOCIÓN TURÍSTICA RIVIERA MAYA</t>
  </si>
  <si>
    <t>CUARTOS NOCHE OCUPADOS MENSUAL</t>
  </si>
  <si>
    <t>COMPARATIVO CUARTOS NOCHE OCUPADOS</t>
  </si>
  <si>
    <t>3.- SUDAMERICA</t>
  </si>
  <si>
    <t>4.-CARIBE</t>
  </si>
  <si>
    <t>5.-OCEANIA</t>
  </si>
  <si>
    <t>6.- ASIA</t>
  </si>
  <si>
    <t>7.- AFRICA</t>
  </si>
  <si>
    <t>8.-EUROPA</t>
  </si>
  <si>
    <t>AZUL FIVES</t>
  </si>
  <si>
    <t>OCEAN BREEZE</t>
  </si>
  <si>
    <t xml:space="preserve">RESTO DEL MUNDO </t>
  </si>
  <si>
    <t>BEL AIR XPUHA</t>
  </si>
  <si>
    <t>GRAN BAHIA PRINCIPE SIAN KA'AN</t>
  </si>
  <si>
    <t>PARADISUS LA ESMERALDA</t>
  </si>
  <si>
    <t>PARADISUS LA PERLA</t>
  </si>
  <si>
    <t>THE ROYAL SUITES YUCATAN BY PALLADIUM</t>
  </si>
  <si>
    <t>ENERO - FEBRERO</t>
  </si>
  <si>
    <t>F  E  B  R  E  R  O</t>
  </si>
  <si>
    <t>CANADA</t>
  </si>
  <si>
    <t>MEXICO</t>
  </si>
  <si>
    <t>E  N  E  R  O     -     F  E  B  R  E  R  O</t>
  </si>
  <si>
    <t xml:space="preserve">E N E R O - F E B R E R O </t>
  </si>
  <si>
    <t>BLUE DIAMOND RIVIERA MAYA</t>
  </si>
  <si>
    <t>PROCEDENCIA DEL TURISMO EXTRANJERO POR REGIÓN</t>
  </si>
  <si>
    <t>CUARTOS NOCHE OCUPADOS ACUMULADO</t>
  </si>
  <si>
    <t>Aniversario de la Constitución Mexicana</t>
  </si>
  <si>
    <t>E N E R O - F E B R E R O</t>
  </si>
  <si>
    <t>OASIS TULUM (antes Be live Riviera Maya)</t>
  </si>
  <si>
    <t>PAVO REAL BEACH RESORT</t>
  </si>
  <si>
    <t>SANDOS CARACOL ECO RESORTS &amp; SPA</t>
  </si>
  <si>
    <t>SANDOS PLAYACAR BEACH RESORTS &amp; SPA</t>
  </si>
  <si>
    <t>2014-10</t>
  </si>
  <si>
    <t>2014-11</t>
  </si>
  <si>
    <t>2014-12</t>
  </si>
  <si>
    <t>2014-13</t>
  </si>
  <si>
    <t>FIDEICOMISO DE PROMOCION TURISTICA RIVIERA MAYA</t>
  </si>
  <si>
    <t>DEPARTAMENTO DE ESTADÍSTICA</t>
  </si>
  <si>
    <t>OCUPACIÓN HOTELERA MENSUAL</t>
  </si>
  <si>
    <t>SEP</t>
  </si>
  <si>
    <t>ACUMULADO</t>
  </si>
  <si>
    <t xml:space="preserve">OCUP. HOTELES PEQ. </t>
  </si>
  <si>
    <t>Corea</t>
  </si>
  <si>
    <t>ENE - FEB 2014</t>
  </si>
  <si>
    <t xml:space="preserve"> FEBRERO  2014</t>
  </si>
  <si>
    <t>ENE-FEB  2014</t>
  </si>
  <si>
    <t>Posición 2014</t>
  </si>
  <si>
    <t>ITALIA</t>
  </si>
  <si>
    <t>BÉLGICA</t>
  </si>
  <si>
    <t>ESPAÑA</t>
  </si>
  <si>
    <t>FRANCIA</t>
  </si>
  <si>
    <t>GRAN BRETAÑA</t>
  </si>
  <si>
    <t>HOLANDA</t>
  </si>
  <si>
    <t>RUSIA</t>
  </si>
  <si>
    <t>SUIZA</t>
  </si>
  <si>
    <t>ARGENTINA</t>
  </si>
  <si>
    <t>BRASIL</t>
  </si>
  <si>
    <t>CHILE</t>
  </si>
  <si>
    <t>TOTAL PRIN. MDOS.</t>
  </si>
  <si>
    <t>TOTAL DESTINO</t>
  </si>
  <si>
    <t>Ctos. Ocup.</t>
  </si>
  <si>
    <t>%PART.</t>
  </si>
  <si>
    <t>SUECIA</t>
  </si>
  <si>
    <t>HARD ROCK RIVIERA MAYA</t>
  </si>
  <si>
    <t>OCCIDENTAL ALLEGRO PLAYACAR</t>
  </si>
  <si>
    <t>OCCIDENTAL GRAND XCARET</t>
  </si>
  <si>
    <t>SEN SERENITY (antes ADONIS TULUM)</t>
  </si>
  <si>
    <t>GENERATIONS MAROMA</t>
  </si>
  <si>
    <t>GENERATIONS RIVIERA MAYA</t>
  </si>
  <si>
    <t>THE REEF COCO BEACH</t>
  </si>
  <si>
    <t>THE ROYAL IN PLAYA DEL CARMEN</t>
  </si>
  <si>
    <t>ALEMANIA</t>
  </si>
  <si>
    <t>F  E  B  R  E  R  O       2   0   1   5</t>
  </si>
  <si>
    <r>
      <t xml:space="preserve">El Barómetro Turístico de la Riviera Maya en su </t>
    </r>
    <r>
      <rPr>
        <b/>
        <sz val="10"/>
        <rFont val="Calibri"/>
        <family val="2"/>
        <scheme val="minor"/>
      </rPr>
      <t>Du</t>
    </r>
    <r>
      <rPr>
        <b/>
        <sz val="10"/>
        <rFont val="Calibri"/>
        <family val="2"/>
      </rPr>
      <t xml:space="preserve">centésima Quinta </t>
    </r>
    <r>
      <rPr>
        <sz val="10"/>
        <rFont val="Calibri"/>
        <family val="2"/>
      </rPr>
      <t>edición correspondiente</t>
    </r>
  </si>
  <si>
    <t>MES  DE  FEBRERO  DE  2015</t>
  </si>
  <si>
    <t>ENERO - FEBRERO  DE  2015</t>
  </si>
  <si>
    <t>2015-11</t>
  </si>
  <si>
    <t>2015-12</t>
  </si>
  <si>
    <t>2015-13</t>
  </si>
  <si>
    <t>2015-14</t>
  </si>
  <si>
    <t>COMPARATIVO OCUPACIÓN Y AFLUENCIA 2011-2015</t>
  </si>
  <si>
    <t>2011-2015</t>
  </si>
  <si>
    <t>TABLA DE OCUPACION HOTELERA AÑO 2015</t>
  </si>
  <si>
    <t>F  E  B  R  E  R  O     D E      2  0  1  5</t>
  </si>
  <si>
    <t>ENERO - DICIEMBRE      2 0 1 5</t>
  </si>
  <si>
    <t>F  E  B  R  E  R  O     2 0 1 5</t>
  </si>
  <si>
    <t>E N E R O - F E B R E R O     2 0 15</t>
  </si>
  <si>
    <t xml:space="preserve"> FEBRERO  2015</t>
  </si>
  <si>
    <t>ENE - FEB 2015</t>
  </si>
  <si>
    <t>2015-2014</t>
  </si>
  <si>
    <t>AÑO 2015</t>
  </si>
  <si>
    <t>DESGLOSE MENSUAL 2015</t>
  </si>
  <si>
    <t>FEBRERO  2015  VS  2014</t>
  </si>
  <si>
    <t>ENERO - FEBRERO  2015  VS  2014</t>
  </si>
  <si>
    <t>ENE-FEB  2015</t>
  </si>
  <si>
    <t xml:space="preserve"> ENE 2015</t>
  </si>
  <si>
    <t xml:space="preserve"> FEB 2015</t>
  </si>
  <si>
    <t xml:space="preserve"> MAR 2015</t>
  </si>
  <si>
    <t xml:space="preserve"> ABR 2015</t>
  </si>
  <si>
    <t xml:space="preserve"> MAY 2015</t>
  </si>
  <si>
    <t xml:space="preserve"> JUN 2015</t>
  </si>
  <si>
    <t>PRIMER SEMESTRE 2015</t>
  </si>
  <si>
    <t>Posición 2015</t>
  </si>
  <si>
    <t>PRIMER SEMESTRE AÑO 2015</t>
  </si>
  <si>
    <t>2 0 1 5</t>
  </si>
  <si>
    <t>Acumulado Ene-Jun</t>
  </si>
  <si>
    <t>COLOMBIA</t>
  </si>
  <si>
    <t>COMPARATIVO POR PAISES DE LOS AÑOS 2015 VS 2014</t>
  </si>
  <si>
    <t>F  E  B  R  E  R  O    2 0 1 5</t>
  </si>
  <si>
    <t>AKUMAL BAY RESORT</t>
  </si>
  <si>
    <t>PLATINUM YUCATAN PRINCESS</t>
  </si>
  <si>
    <t>394 Hoteles distribuidos en los direrentes Microdestinos de la Riviera Maya a lo largo de 120 kms. de costa</t>
  </si>
  <si>
    <t>F  E  B  R  E  R  O      2  0  1  5</t>
  </si>
  <si>
    <r>
      <t>Febrero del año 2015, fue elaborado con un muestreo de</t>
    </r>
    <r>
      <rPr>
        <b/>
        <sz val="10"/>
        <rFont val="Calibri"/>
        <family val="2"/>
      </rPr>
      <t xml:space="preserve"> 33,561 </t>
    </r>
    <r>
      <rPr>
        <sz val="10"/>
        <rFont val="Calibri"/>
        <family val="2"/>
      </rPr>
      <t>cuartos, que corresponde</t>
    </r>
  </si>
  <si>
    <r>
      <t>al</t>
    </r>
    <r>
      <rPr>
        <sz val="10"/>
        <rFont val="Calibri"/>
        <family val="2"/>
      </rPr>
      <t xml:space="preserve"> 79.69</t>
    </r>
    <r>
      <rPr>
        <b/>
        <sz val="10"/>
        <rFont val="Calibri"/>
        <family val="2"/>
      </rPr>
      <t>%</t>
    </r>
    <r>
      <rPr>
        <sz val="10"/>
        <rFont val="Calibri"/>
        <family val="2"/>
      </rPr>
      <t xml:space="preserve"> del total de cuartos existentes a la fecha, los cuales son </t>
    </r>
    <r>
      <rPr>
        <b/>
        <sz val="10"/>
        <rFont val="Calibri"/>
        <family val="2"/>
      </rPr>
      <t xml:space="preserve">42,115 </t>
    </r>
    <r>
      <rPr>
        <sz val="10"/>
        <rFont val="Calibri"/>
        <family val="2"/>
      </rPr>
      <t>de acuerdo al inventario</t>
    </r>
  </si>
  <si>
    <r>
      <t>Nota: Los principales mercados para Riviera Maya de Enero-Febrero representan el</t>
    </r>
    <r>
      <rPr>
        <sz val="9"/>
        <rFont val="Calibri"/>
        <family val="2"/>
      </rPr>
      <t xml:space="preserve"> 95.74% del total de turistas que visitaron el destino.</t>
    </r>
  </si>
</sst>
</file>

<file path=xl/styles.xml><?xml version="1.0" encoding="utf-8"?>
<styleSheet xmlns="http://schemas.openxmlformats.org/spreadsheetml/2006/main">
  <numFmts count="10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0.0"/>
    <numFmt numFmtId="167" formatCode="0.0%"/>
    <numFmt numFmtId="168" formatCode="&quot;$&quot;\ #,##0.00"/>
    <numFmt numFmtId="169" formatCode="0.00_);\(0.00\)"/>
    <numFmt numFmtId="170" formatCode="0_);\(0\)"/>
    <numFmt numFmtId="171" formatCode="#,##0.0;[Red]\-#,##0.0"/>
    <numFmt numFmtId="172" formatCode="mmmm\ yyyy"/>
    <numFmt numFmtId="173" formatCode="#,##0.0;\-#,##0.0"/>
  </numFmts>
  <fonts count="77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color indexed="19"/>
      <name val="Arial"/>
      <family val="2"/>
    </font>
    <font>
      <sz val="10"/>
      <color indexed="62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b/>
      <i/>
      <sz val="10"/>
      <name val="Calibri"/>
      <family val="2"/>
    </font>
    <font>
      <sz val="9"/>
      <name val="Calibri"/>
      <family val="2"/>
    </font>
    <font>
      <b/>
      <sz val="20"/>
      <name val="Arial"/>
      <family val="2"/>
    </font>
    <font>
      <b/>
      <sz val="18"/>
      <name val="Arial"/>
      <family val="2"/>
    </font>
    <font>
      <b/>
      <sz val="10"/>
      <color indexed="53"/>
      <name val="Arial"/>
      <family val="2"/>
    </font>
    <font>
      <sz val="11"/>
      <name val="Arial"/>
      <family val="2"/>
    </font>
    <font>
      <b/>
      <sz val="7"/>
      <name val="Arial"/>
      <family val="2"/>
    </font>
    <font>
      <sz val="8"/>
      <color indexed="8"/>
      <name val="Arial"/>
      <family val="2"/>
    </font>
    <font>
      <b/>
      <sz val="18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4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u/>
      <sz val="10"/>
      <color indexed="12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2"/>
      <name val="Calibri"/>
      <family val="2"/>
      <scheme val="minor"/>
    </font>
    <font>
      <sz val="9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13"/>
      <name val="Calibri"/>
      <family val="2"/>
      <scheme val="minor"/>
    </font>
    <font>
      <b/>
      <sz val="10"/>
      <color indexed="19"/>
      <name val="Calibri"/>
      <family val="2"/>
      <scheme val="minor"/>
    </font>
    <font>
      <b/>
      <i/>
      <sz val="10"/>
      <color indexed="19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color indexed="19"/>
      <name val="Calibri"/>
      <family val="2"/>
      <scheme val="minor"/>
    </font>
    <font>
      <sz val="7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1"/>
      <color theme="7" tint="0.39997558519241921"/>
      <name val="Arial"/>
      <family val="2"/>
    </font>
    <font>
      <b/>
      <sz val="18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name val="Arial"/>
      <family val="2"/>
    </font>
    <font>
      <b/>
      <i/>
      <sz val="12"/>
      <color theme="4" tint="-0.499984740745262"/>
      <name val="Arial"/>
      <family val="2"/>
    </font>
    <font>
      <b/>
      <sz val="12"/>
      <color theme="4" tint="-0.249977111117893"/>
      <name val="Calibri"/>
      <family val="2"/>
      <scheme val="minor"/>
    </font>
    <font>
      <b/>
      <sz val="12"/>
      <color theme="5"/>
      <name val="Calibri"/>
      <family val="2"/>
      <scheme val="minor"/>
    </font>
    <font>
      <b/>
      <sz val="12"/>
      <color theme="6"/>
      <name val="Calibri"/>
      <family val="2"/>
      <scheme val="minor"/>
    </font>
    <font>
      <b/>
      <sz val="12"/>
      <color theme="7"/>
      <name val="Calibri"/>
      <family val="2"/>
      <scheme val="minor"/>
    </font>
    <font>
      <b/>
      <sz val="12"/>
      <color theme="9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rgb="FF00206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MS Sans Serif"/>
      <family val="2"/>
    </font>
    <font>
      <b/>
      <sz val="14"/>
      <color indexed="8"/>
      <name val="Calibri"/>
      <family val="2"/>
      <scheme val="minor"/>
    </font>
    <font>
      <b/>
      <i/>
      <sz val="11"/>
      <color indexed="56"/>
      <name val="Calibri"/>
      <family val="2"/>
      <scheme val="minor"/>
    </font>
    <font>
      <sz val="24"/>
      <name val="Calibri"/>
      <family val="2"/>
      <scheme val="minor"/>
    </font>
    <font>
      <b/>
      <sz val="22"/>
      <name val="Calibri"/>
      <family val="2"/>
      <scheme val="minor"/>
    </font>
    <font>
      <b/>
      <i/>
      <sz val="10"/>
      <name val="Arial"/>
      <family val="2"/>
    </font>
    <font>
      <b/>
      <sz val="12"/>
      <color theme="2" tint="-0.499984740745262"/>
      <name val="Calibri"/>
      <family val="2"/>
      <scheme val="minor"/>
    </font>
    <font>
      <b/>
      <sz val="12"/>
      <color indexed="1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2"/>
      <color indexed="10"/>
      <name val="Calibri"/>
      <family val="2"/>
      <scheme val="minor"/>
    </font>
    <font>
      <b/>
      <sz val="12"/>
      <color indexed="14"/>
      <name val="Calibri"/>
      <family val="2"/>
      <scheme val="minor"/>
    </font>
    <font>
      <b/>
      <sz val="12"/>
      <color indexed="20"/>
      <name val="Calibri"/>
      <family val="2"/>
      <scheme val="minor"/>
    </font>
    <font>
      <b/>
      <sz val="12"/>
      <color indexed="50"/>
      <name val="Calibri"/>
      <family val="2"/>
      <scheme val="minor"/>
    </font>
    <font>
      <b/>
      <sz val="12"/>
      <color theme="4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indexed="40"/>
      <name val="Calibri"/>
      <family val="2"/>
      <scheme val="minor"/>
    </font>
    <font>
      <b/>
      <sz val="12"/>
      <color indexed="4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0F9E7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8" tint="0.39997558519241921"/>
        <bgColor indexed="64"/>
      </patternFill>
    </fill>
  </fills>
  <borders count="48">
    <border>
      <left/>
      <right/>
      <top/>
      <bottom/>
      <diagonal/>
    </border>
    <border>
      <left style="thin">
        <color indexed="23"/>
      </left>
      <right style="thin">
        <color indexed="55"/>
      </right>
      <top style="thin">
        <color indexed="23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23"/>
      </top>
      <bottom style="thin">
        <color indexed="55"/>
      </bottom>
      <diagonal/>
    </border>
    <border>
      <left style="thin">
        <color indexed="55"/>
      </left>
      <right style="thin">
        <color indexed="23"/>
      </right>
      <top style="thin">
        <color indexed="23"/>
      </top>
      <bottom style="thin">
        <color indexed="55"/>
      </bottom>
      <diagonal/>
    </border>
    <border>
      <left style="thin">
        <color indexed="23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23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55"/>
      </right>
      <top style="thin">
        <color indexed="55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23"/>
      </bottom>
      <diagonal/>
    </border>
    <border>
      <left style="thin">
        <color indexed="55"/>
      </left>
      <right style="thin">
        <color indexed="23"/>
      </right>
      <top style="thin">
        <color indexed="55"/>
      </top>
      <bottom style="thin">
        <color indexed="23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499984740745262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499984740745262"/>
      </right>
      <top/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double">
        <color theme="0" tint="-0.34998626667073579"/>
      </top>
      <bottom style="double">
        <color theme="0" tint="-0.34998626667073579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3"/>
      </bottom>
      <diagonal/>
    </border>
    <border>
      <left style="thin">
        <color theme="0" tint="-0.499984740745262"/>
      </left>
      <right style="thin">
        <color indexed="63"/>
      </right>
      <top style="thin">
        <color theme="0" tint="-0.499984740745262"/>
      </top>
      <bottom/>
      <diagonal/>
    </border>
    <border>
      <left style="thin">
        <color indexed="63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3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</borders>
  <cellStyleXfs count="5">
    <xf numFmtId="0" fontId="0" fillId="0" borderId="0"/>
    <xf numFmtId="0" fontId="3" fillId="0" borderId="0" applyFill="0"/>
    <xf numFmtId="0" fontId="4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60" fillId="0" borderId="0"/>
  </cellStyleXfs>
  <cellXfs count="533">
    <xf numFmtId="0" fontId="0" fillId="0" borderId="0" xfId="0"/>
    <xf numFmtId="0" fontId="0" fillId="0" borderId="0" xfId="0" applyBorder="1"/>
    <xf numFmtId="0" fontId="6" fillId="0" borderId="0" xfId="0" applyFont="1"/>
    <xf numFmtId="0" fontId="7" fillId="0" borderId="0" xfId="0" applyFont="1" applyBorder="1"/>
    <xf numFmtId="0" fontId="18" fillId="0" borderId="0" xfId="0" applyFont="1" applyAlignment="1">
      <alignment horizontal="center"/>
    </xf>
    <xf numFmtId="0" fontId="19" fillId="0" borderId="0" xfId="0" applyFont="1" applyBorder="1"/>
    <xf numFmtId="0" fontId="18" fillId="0" borderId="0" xfId="0" applyFont="1" applyBorder="1" applyAlignment="1">
      <alignment horizontal="center"/>
    </xf>
    <xf numFmtId="0" fontId="19" fillId="0" borderId="0" xfId="0" applyFont="1"/>
    <xf numFmtId="17" fontId="20" fillId="0" borderId="0" xfId="0" applyNumberFormat="1" applyFont="1"/>
    <xf numFmtId="0" fontId="19" fillId="0" borderId="0" xfId="0" applyFont="1" applyFill="1"/>
    <xf numFmtId="0" fontId="21" fillId="0" borderId="0" xfId="0" applyFont="1" applyAlignment="1">
      <alignment horizontal="center"/>
    </xf>
    <xf numFmtId="17" fontId="18" fillId="0" borderId="0" xfId="0" applyNumberFormat="1" applyFont="1" applyAlignment="1">
      <alignment horizontal="center"/>
    </xf>
    <xf numFmtId="0" fontId="19" fillId="0" borderId="0" xfId="0" applyFont="1" applyAlignment="1">
      <alignment horizontal="left"/>
    </xf>
    <xf numFmtId="0" fontId="20" fillId="0" borderId="0" xfId="0" applyFont="1"/>
    <xf numFmtId="0" fontId="22" fillId="0" borderId="0" xfId="0" applyFont="1"/>
    <xf numFmtId="0" fontId="23" fillId="0" borderId="0" xfId="0" applyFont="1"/>
    <xf numFmtId="10" fontId="23" fillId="0" borderId="0" xfId="0" applyNumberFormat="1" applyFont="1"/>
    <xf numFmtId="3" fontId="23" fillId="0" borderId="0" xfId="0" applyNumberFormat="1" applyFont="1"/>
    <xf numFmtId="0" fontId="20" fillId="0" borderId="0" xfId="0" applyFont="1" applyAlignment="1">
      <alignment horizontal="center"/>
    </xf>
    <xf numFmtId="10" fontId="23" fillId="0" borderId="0" xfId="0" applyNumberFormat="1" applyFont="1" applyAlignment="1">
      <alignment horizontal="center"/>
    </xf>
    <xf numFmtId="10" fontId="24" fillId="0" borderId="0" xfId="0" applyNumberFormat="1" applyFont="1" applyAlignment="1">
      <alignment horizontal="center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6" fillId="0" borderId="0" xfId="0" applyFont="1"/>
    <xf numFmtId="0" fontId="19" fillId="0" borderId="0" xfId="0" applyFont="1" applyBorder="1" applyAlignment="1">
      <alignment horizontal="left"/>
    </xf>
    <xf numFmtId="17" fontId="25" fillId="0" borderId="0" xfId="0" applyNumberFormat="1" applyFont="1" applyBorder="1" applyAlignment="1">
      <alignment horizontal="center"/>
    </xf>
    <xf numFmtId="0" fontId="26" fillId="0" borderId="0" xfId="0" applyFont="1" applyBorder="1"/>
    <xf numFmtId="0" fontId="24" fillId="0" borderId="0" xfId="0" applyFont="1"/>
    <xf numFmtId="0" fontId="27" fillId="0" borderId="0" xfId="0" applyFont="1" applyFill="1" applyBorder="1" applyAlignment="1">
      <alignment horizontal="left"/>
    </xf>
    <xf numFmtId="10" fontId="20" fillId="0" borderId="0" xfId="0" applyNumberFormat="1" applyFont="1" applyBorder="1" applyAlignment="1">
      <alignment horizontal="center"/>
    </xf>
    <xf numFmtId="0" fontId="25" fillId="0" borderId="0" xfId="0" applyFont="1" applyAlignment="1">
      <alignment horizontal="left"/>
    </xf>
    <xf numFmtId="0" fontId="19" fillId="0" borderId="0" xfId="0" applyFont="1" applyFill="1" applyBorder="1"/>
    <xf numFmtId="0" fontId="19" fillId="0" borderId="0" xfId="0" applyFont="1" applyFill="1" applyBorder="1" applyAlignment="1">
      <alignment horizontal="right"/>
    </xf>
    <xf numFmtId="10" fontId="19" fillId="0" borderId="0" xfId="0" applyNumberFormat="1" applyFont="1" applyFill="1" applyBorder="1"/>
    <xf numFmtId="166" fontId="19" fillId="0" borderId="0" xfId="0" applyNumberFormat="1" applyFont="1" applyFill="1" applyBorder="1"/>
    <xf numFmtId="0" fontId="20" fillId="0" borderId="0" xfId="0" applyFont="1" applyFill="1"/>
    <xf numFmtId="0" fontId="22" fillId="0" borderId="0" xfId="0" applyFont="1" applyFill="1" applyBorder="1" applyAlignment="1"/>
    <xf numFmtId="0" fontId="23" fillId="0" borderId="0" xfId="0" applyFont="1" applyBorder="1"/>
    <xf numFmtId="17" fontId="19" fillId="0" borderId="0" xfId="0" applyNumberFormat="1" applyFont="1"/>
    <xf numFmtId="0" fontId="28" fillId="0" borderId="0" xfId="0" applyFont="1" applyAlignment="1">
      <alignment horizontal="left"/>
    </xf>
    <xf numFmtId="0" fontId="28" fillId="0" borderId="0" xfId="0" applyFont="1" applyAlignment="1">
      <alignment horizontal="center"/>
    </xf>
    <xf numFmtId="172" fontId="24" fillId="0" borderId="0" xfId="0" applyNumberFormat="1" applyFont="1" applyAlignment="1">
      <alignment horizontal="left"/>
    </xf>
    <xf numFmtId="0" fontId="24" fillId="0" borderId="11" xfId="0" applyFont="1" applyBorder="1"/>
    <xf numFmtId="3" fontId="23" fillId="0" borderId="11" xfId="0" applyNumberFormat="1" applyFont="1" applyBorder="1"/>
    <xf numFmtId="3" fontId="19" fillId="0" borderId="0" xfId="0" applyNumberFormat="1" applyFont="1"/>
    <xf numFmtId="17" fontId="25" fillId="0" borderId="0" xfId="0" applyNumberFormat="1" applyFont="1" applyAlignment="1">
      <alignment horizontal="center"/>
    </xf>
    <xf numFmtId="17" fontId="25" fillId="0" borderId="0" xfId="0" applyNumberFormat="1" applyFont="1" applyAlignment="1">
      <alignment horizontal="left"/>
    </xf>
    <xf numFmtId="0" fontId="20" fillId="0" borderId="0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24" fillId="0" borderId="0" xfId="0" applyFont="1" applyBorder="1" applyAlignment="1">
      <alignment horizontal="center"/>
    </xf>
    <xf numFmtId="0" fontId="19" fillId="0" borderId="0" xfId="0" applyFont="1" applyAlignment="1"/>
    <xf numFmtId="0" fontId="19" fillId="0" borderId="0" xfId="0" applyFont="1" applyFill="1" applyAlignment="1">
      <alignment horizontal="center"/>
    </xf>
    <xf numFmtId="0" fontId="18" fillId="0" borderId="0" xfId="0" applyFont="1" applyAlignment="1">
      <alignment horizontal="left"/>
    </xf>
    <xf numFmtId="3" fontId="19" fillId="0" borderId="0" xfId="0" applyNumberFormat="1" applyFont="1" applyBorder="1"/>
    <xf numFmtId="10" fontId="19" fillId="0" borderId="0" xfId="0" applyNumberFormat="1" applyFont="1" applyFill="1" applyBorder="1" applyAlignment="1"/>
    <xf numFmtId="1" fontId="19" fillId="0" borderId="0" xfId="0" applyNumberFormat="1" applyFont="1"/>
    <xf numFmtId="0" fontId="20" fillId="0" borderId="0" xfId="0" applyFont="1" applyFill="1" applyBorder="1" applyAlignment="1">
      <alignment horizontal="left"/>
    </xf>
    <xf numFmtId="1" fontId="19" fillId="0" borderId="0" xfId="0" applyNumberFormat="1" applyFont="1" applyFill="1" applyBorder="1" applyAlignment="1"/>
    <xf numFmtId="0" fontId="19" fillId="0" borderId="0" xfId="0" applyFont="1" applyFill="1" applyBorder="1" applyAlignment="1"/>
    <xf numFmtId="1" fontId="20" fillId="0" borderId="0" xfId="0" applyNumberFormat="1" applyFont="1" applyFill="1" applyBorder="1" applyAlignment="1"/>
    <xf numFmtId="10" fontId="20" fillId="0" borderId="0" xfId="0" applyNumberFormat="1" applyFont="1" applyFill="1" applyBorder="1" applyAlignment="1"/>
    <xf numFmtId="0" fontId="29" fillId="0" borderId="0" xfId="0" applyFont="1"/>
    <xf numFmtId="0" fontId="22" fillId="0" borderId="0" xfId="0" applyFont="1" applyFill="1" applyBorder="1" applyAlignment="1">
      <alignment horizontal="left"/>
    </xf>
    <xf numFmtId="3" fontId="20" fillId="0" borderId="0" xfId="0" applyNumberFormat="1" applyFont="1" applyFill="1" applyBorder="1" applyAlignment="1"/>
    <xf numFmtId="167" fontId="19" fillId="0" borderId="0" xfId="0" applyNumberFormat="1" applyFont="1" applyFill="1" applyBorder="1" applyAlignment="1"/>
    <xf numFmtId="3" fontId="19" fillId="0" borderId="0" xfId="0" applyNumberFormat="1" applyFont="1" applyFill="1" applyBorder="1" applyAlignment="1"/>
    <xf numFmtId="0" fontId="31" fillId="0" borderId="0" xfId="2" applyFont="1" applyAlignment="1" applyProtection="1"/>
    <xf numFmtId="0" fontId="19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/>
    </xf>
    <xf numFmtId="3" fontId="19" fillId="0" borderId="17" xfId="0" applyNumberFormat="1" applyFont="1" applyBorder="1"/>
    <xf numFmtId="3" fontId="19" fillId="0" borderId="16" xfId="0" applyNumberFormat="1" applyFont="1" applyBorder="1"/>
    <xf numFmtId="0" fontId="19" fillId="0" borderId="18" xfId="0" applyFont="1" applyBorder="1"/>
    <xf numFmtId="3" fontId="19" fillId="0" borderId="18" xfId="0" applyNumberFormat="1" applyFont="1" applyBorder="1"/>
    <xf numFmtId="10" fontId="19" fillId="0" borderId="18" xfId="0" applyNumberFormat="1" applyFont="1" applyBorder="1"/>
    <xf numFmtId="0" fontId="20" fillId="0" borderId="18" xfId="0" applyFont="1" applyBorder="1"/>
    <xf numFmtId="3" fontId="20" fillId="0" borderId="18" xfId="0" applyNumberFormat="1" applyFont="1" applyBorder="1"/>
    <xf numFmtId="10" fontId="20" fillId="0" borderId="18" xfId="0" applyNumberFormat="1" applyFont="1" applyBorder="1"/>
    <xf numFmtId="10" fontId="19" fillId="0" borderId="0" xfId="0" applyNumberFormat="1" applyFont="1"/>
    <xf numFmtId="0" fontId="19" fillId="0" borderId="17" xfId="0" applyFont="1" applyBorder="1"/>
    <xf numFmtId="10" fontId="19" fillId="0" borderId="17" xfId="0" applyNumberFormat="1" applyFont="1" applyBorder="1"/>
    <xf numFmtId="3" fontId="24" fillId="0" borderId="0" xfId="0" applyNumberFormat="1" applyFont="1" applyFill="1"/>
    <xf numFmtId="17" fontId="24" fillId="0" borderId="0" xfId="0" applyNumberFormat="1" applyFont="1" applyFill="1" applyBorder="1" applyAlignment="1">
      <alignment horizontal="center"/>
    </xf>
    <xf numFmtId="0" fontId="19" fillId="0" borderId="0" xfId="0" applyFont="1" applyFill="1" applyBorder="1" applyAlignment="1">
      <alignment horizontal="left"/>
    </xf>
    <xf numFmtId="167" fontId="20" fillId="0" borderId="0" xfId="0" applyNumberFormat="1" applyFont="1" applyFill="1" applyBorder="1" applyAlignment="1"/>
    <xf numFmtId="3" fontId="36" fillId="0" borderId="0" xfId="0" applyNumberFormat="1" applyFont="1" applyFill="1" applyBorder="1" applyAlignment="1">
      <alignment horizontal="right"/>
    </xf>
    <xf numFmtId="37" fontId="36" fillId="0" borderId="0" xfId="0" applyNumberFormat="1" applyFont="1" applyFill="1" applyBorder="1" applyAlignment="1"/>
    <xf numFmtId="0" fontId="36" fillId="0" borderId="0" xfId="0" applyFont="1" applyFill="1" applyBorder="1" applyAlignment="1">
      <alignment horizontal="right"/>
    </xf>
    <xf numFmtId="1" fontId="19" fillId="0" borderId="0" xfId="0" applyNumberFormat="1" applyFont="1" applyFill="1" applyBorder="1" applyAlignment="1">
      <alignment horizontal="left"/>
    </xf>
    <xf numFmtId="37" fontId="37" fillId="0" borderId="0" xfId="0" applyNumberFormat="1" applyFont="1" applyFill="1" applyBorder="1"/>
    <xf numFmtId="167" fontId="37" fillId="0" borderId="0" xfId="0" applyNumberFormat="1" applyFont="1" applyFill="1" applyBorder="1"/>
    <xf numFmtId="167" fontId="20" fillId="0" borderId="0" xfId="0" applyNumberFormat="1" applyFont="1" applyFill="1" applyBorder="1"/>
    <xf numFmtId="0" fontId="20" fillId="0" borderId="0" xfId="0" applyFont="1" applyFill="1" applyBorder="1"/>
    <xf numFmtId="0" fontId="20" fillId="0" borderId="0" xfId="0" applyFont="1" applyFill="1" applyBorder="1" applyAlignment="1">
      <alignment horizontal="right"/>
    </xf>
    <xf numFmtId="37" fontId="20" fillId="0" borderId="0" xfId="0" applyNumberFormat="1" applyFont="1" applyFill="1" applyBorder="1"/>
    <xf numFmtId="1" fontId="19" fillId="0" borderId="0" xfId="0" applyNumberFormat="1" applyFont="1" applyFill="1" applyBorder="1"/>
    <xf numFmtId="37" fontId="19" fillId="0" borderId="0" xfId="0" applyNumberFormat="1" applyFont="1" applyFill="1"/>
    <xf numFmtId="167" fontId="20" fillId="0" borderId="0" xfId="0" applyNumberFormat="1" applyFont="1" applyFill="1" applyBorder="1" applyAlignment="1">
      <alignment horizontal="right"/>
    </xf>
    <xf numFmtId="0" fontId="38" fillId="0" borderId="0" xfId="0" applyFont="1" applyFill="1" applyBorder="1"/>
    <xf numFmtId="0" fontId="35" fillId="0" borderId="0" xfId="0" applyFont="1" applyFill="1" applyBorder="1"/>
    <xf numFmtId="1" fontId="39" fillId="0" borderId="0" xfId="0" applyNumberFormat="1" applyFont="1" applyFill="1" applyBorder="1" applyAlignment="1"/>
    <xf numFmtId="0" fontId="40" fillId="0" borderId="0" xfId="0" applyFont="1" applyFill="1" applyBorder="1"/>
    <xf numFmtId="0" fontId="35" fillId="0" borderId="0" xfId="0" applyFont="1" applyFill="1" applyBorder="1" applyAlignment="1">
      <alignment horizontal="left"/>
    </xf>
    <xf numFmtId="0" fontId="40" fillId="0" borderId="0" xfId="0" applyFont="1" applyFill="1"/>
    <xf numFmtId="0" fontId="41" fillId="0" borderId="0" xfId="0" applyFont="1" applyFill="1"/>
    <xf numFmtId="166" fontId="24" fillId="2" borderId="0" xfId="0" applyNumberFormat="1" applyFont="1" applyFill="1" applyBorder="1"/>
    <xf numFmtId="166" fontId="23" fillId="2" borderId="0" xfId="0" applyNumberFormat="1" applyFont="1" applyFill="1" applyBorder="1"/>
    <xf numFmtId="3" fontId="24" fillId="2" borderId="0" xfId="0" applyNumberFormat="1" applyFont="1" applyFill="1" applyBorder="1"/>
    <xf numFmtId="3" fontId="23" fillId="2" borderId="0" xfId="0" applyNumberFormat="1" applyFont="1" applyFill="1" applyBorder="1"/>
    <xf numFmtId="10" fontId="23" fillId="2" borderId="0" xfId="0" applyNumberFormat="1" applyFont="1" applyFill="1" applyBorder="1"/>
    <xf numFmtId="167" fontId="23" fillId="2" borderId="0" xfId="0" applyNumberFormat="1" applyFont="1" applyFill="1" applyBorder="1"/>
    <xf numFmtId="0" fontId="25" fillId="0" borderId="0" xfId="0" applyFont="1" applyAlignment="1">
      <alignment horizontal="center"/>
    </xf>
    <xf numFmtId="0" fontId="0" fillId="0" borderId="0" xfId="0" applyFill="1" applyBorder="1"/>
    <xf numFmtId="167" fontId="15" fillId="0" borderId="0" xfId="0" applyNumberFormat="1" applyFont="1" applyFill="1" applyBorder="1"/>
    <xf numFmtId="10" fontId="15" fillId="0" borderId="0" xfId="0" applyNumberFormat="1" applyFont="1" applyFill="1" applyBorder="1"/>
    <xf numFmtId="37" fontId="17" fillId="0" borderId="0" xfId="0" applyNumberFormat="1" applyFont="1" applyFill="1" applyBorder="1" applyAlignment="1"/>
    <xf numFmtId="10" fontId="23" fillId="0" borderId="0" xfId="0" applyNumberFormat="1" applyFont="1" applyBorder="1"/>
    <xf numFmtId="0" fontId="1" fillId="0" borderId="0" xfId="0" applyFont="1"/>
    <xf numFmtId="0" fontId="12" fillId="0" borderId="0" xfId="0" applyFont="1"/>
    <xf numFmtId="0" fontId="12" fillId="0" borderId="0" xfId="0" applyFont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center"/>
    </xf>
    <xf numFmtId="0" fontId="16" fillId="0" borderId="0" xfId="0" applyFont="1" applyFill="1" applyBorder="1" applyAlignment="1"/>
    <xf numFmtId="0" fontId="14" fillId="0" borderId="0" xfId="0" applyFont="1" applyAlignment="1"/>
    <xf numFmtId="0" fontId="44" fillId="0" borderId="0" xfId="0" applyFont="1" applyBorder="1"/>
    <xf numFmtId="167" fontId="15" fillId="0" borderId="0" xfId="0" applyNumberFormat="1" applyFont="1" applyBorder="1"/>
    <xf numFmtId="0" fontId="15" fillId="0" borderId="0" xfId="0" applyFont="1" applyBorder="1"/>
    <xf numFmtId="0" fontId="1" fillId="0" borderId="0" xfId="0" applyFont="1" applyBorder="1"/>
    <xf numFmtId="0" fontId="45" fillId="0" borderId="0" xfId="0" applyFont="1" applyAlignment="1">
      <alignment horizontal="center"/>
    </xf>
    <xf numFmtId="1" fontId="23" fillId="0" borderId="0" xfId="0" applyNumberFormat="1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7" fillId="0" borderId="0" xfId="0" applyFont="1" applyAlignment="1">
      <alignment horizontal="center"/>
    </xf>
    <xf numFmtId="0" fontId="47" fillId="0" borderId="0" xfId="0" applyFont="1"/>
    <xf numFmtId="0" fontId="48" fillId="0" borderId="0" xfId="0" applyFont="1"/>
    <xf numFmtId="0" fontId="49" fillId="0" borderId="0" xfId="0" applyFont="1" applyFill="1"/>
    <xf numFmtId="0" fontId="50" fillId="0" borderId="0" xfId="0" applyFont="1" applyFill="1" applyBorder="1"/>
    <xf numFmtId="0" fontId="50" fillId="0" borderId="0" xfId="0" applyFont="1" applyFill="1"/>
    <xf numFmtId="0" fontId="24" fillId="0" borderId="22" xfId="0" applyFont="1" applyBorder="1"/>
    <xf numFmtId="0" fontId="23" fillId="0" borderId="22" xfId="0" applyFont="1" applyBorder="1"/>
    <xf numFmtId="3" fontId="23" fillId="0" borderId="22" xfId="0" applyNumberFormat="1" applyFont="1" applyBorder="1"/>
    <xf numFmtId="2" fontId="23" fillId="0" borderId="22" xfId="0" applyNumberFormat="1" applyFont="1" applyBorder="1"/>
    <xf numFmtId="0" fontId="19" fillId="0" borderId="22" xfId="0" applyFont="1" applyBorder="1"/>
    <xf numFmtId="3" fontId="24" fillId="0" borderId="22" xfId="0" applyNumberFormat="1" applyFont="1" applyBorder="1"/>
    <xf numFmtId="2" fontId="24" fillId="0" borderId="22" xfId="0" applyNumberFormat="1" applyFont="1" applyBorder="1"/>
    <xf numFmtId="10" fontId="23" fillId="0" borderId="10" xfId="2" applyNumberFormat="1" applyFont="1" applyFill="1" applyBorder="1" applyAlignment="1" applyProtection="1">
      <alignment horizontal="center"/>
    </xf>
    <xf numFmtId="0" fontId="19" fillId="0" borderId="10" xfId="0" applyFont="1" applyBorder="1"/>
    <xf numFmtId="10" fontId="24" fillId="0" borderId="10" xfId="0" applyNumberFormat="1" applyFont="1" applyFill="1" applyBorder="1"/>
    <xf numFmtId="3" fontId="23" fillId="0" borderId="10" xfId="0" applyNumberFormat="1" applyFont="1" applyFill="1" applyBorder="1"/>
    <xf numFmtId="10" fontId="24" fillId="0" borderId="10" xfId="0" applyNumberFormat="1" applyFont="1" applyFill="1" applyBorder="1" applyAlignment="1"/>
    <xf numFmtId="10" fontId="23" fillId="0" borderId="10" xfId="0" applyNumberFormat="1" applyFont="1" applyBorder="1" applyAlignment="1">
      <alignment horizontal="center"/>
    </xf>
    <xf numFmtId="10" fontId="23" fillId="0" borderId="10" xfId="0" applyNumberFormat="1" applyFont="1" applyFill="1" applyBorder="1" applyAlignment="1">
      <alignment horizontal="center"/>
    </xf>
    <xf numFmtId="10" fontId="24" fillId="0" borderId="10" xfId="0" applyNumberFormat="1" applyFont="1" applyFill="1" applyBorder="1" applyAlignment="1">
      <alignment horizontal="right"/>
    </xf>
    <xf numFmtId="0" fontId="24" fillId="0" borderId="10" xfId="0" applyFont="1" applyBorder="1"/>
    <xf numFmtId="0" fontId="20" fillId="0" borderId="10" xfId="0" applyFont="1" applyFill="1" applyBorder="1"/>
    <xf numFmtId="37" fontId="19" fillId="0" borderId="10" xfId="0" applyNumberFormat="1" applyFont="1" applyFill="1" applyBorder="1"/>
    <xf numFmtId="10" fontId="19" fillId="0" borderId="10" xfId="0" applyNumberFormat="1" applyFont="1" applyFill="1" applyBorder="1"/>
    <xf numFmtId="166" fontId="19" fillId="0" borderId="10" xfId="0" applyNumberFormat="1" applyFont="1" applyFill="1" applyBorder="1"/>
    <xf numFmtId="0" fontId="23" fillId="0" borderId="10" xfId="0" applyFont="1" applyBorder="1"/>
    <xf numFmtId="2" fontId="23" fillId="0" borderId="10" xfId="0" applyNumberFormat="1" applyFont="1" applyBorder="1"/>
    <xf numFmtId="2" fontId="24" fillId="0" borderId="10" xfId="0" applyNumberFormat="1" applyFont="1" applyBorder="1"/>
    <xf numFmtId="3" fontId="23" fillId="0" borderId="10" xfId="0" applyNumberFormat="1" applyFont="1" applyBorder="1"/>
    <xf numFmtId="3" fontId="24" fillId="0" borderId="10" xfId="0" applyNumberFormat="1" applyFont="1" applyBorder="1"/>
    <xf numFmtId="3" fontId="19" fillId="0" borderId="10" xfId="0" applyNumberFormat="1" applyFont="1" applyFill="1" applyBorder="1" applyAlignment="1"/>
    <xf numFmtId="10" fontId="19" fillId="0" borderId="10" xfId="0" applyNumberFormat="1" applyFont="1" applyFill="1" applyBorder="1" applyAlignment="1"/>
    <xf numFmtId="0" fontId="19" fillId="0" borderId="10" xfId="0" applyFont="1" applyFill="1" applyBorder="1"/>
    <xf numFmtId="38" fontId="19" fillId="0" borderId="10" xfId="0" applyNumberFormat="1" applyFont="1" applyFill="1" applyBorder="1"/>
    <xf numFmtId="171" fontId="19" fillId="0" borderId="10" xfId="0" applyNumberFormat="1" applyFont="1" applyFill="1" applyBorder="1"/>
    <xf numFmtId="0" fontId="19" fillId="0" borderId="10" xfId="0" applyFont="1" applyFill="1" applyBorder="1" applyAlignment="1"/>
    <xf numFmtId="0" fontId="57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4" fillId="0" borderId="22" xfId="0" applyFont="1" applyFill="1" applyBorder="1" applyAlignment="1">
      <alignment horizontal="left"/>
    </xf>
    <xf numFmtId="3" fontId="23" fillId="0" borderId="22" xfId="0" applyNumberFormat="1" applyFont="1" applyFill="1" applyBorder="1"/>
    <xf numFmtId="10" fontId="24" fillId="0" borderId="22" xfId="0" applyNumberFormat="1" applyFont="1" applyFill="1" applyBorder="1" applyAlignment="1"/>
    <xf numFmtId="10" fontId="23" fillId="0" borderId="22" xfId="2" applyNumberFormat="1" applyFont="1" applyFill="1" applyBorder="1" applyAlignment="1" applyProtection="1">
      <alignment horizontal="center"/>
    </xf>
    <xf numFmtId="10" fontId="23" fillId="0" borderId="22" xfId="0" applyNumberFormat="1" applyFont="1" applyFill="1" applyBorder="1" applyAlignment="1">
      <alignment horizontal="center"/>
    </xf>
    <xf numFmtId="10" fontId="24" fillId="0" borderId="22" xfId="0" applyNumberFormat="1" applyFont="1" applyFill="1" applyBorder="1"/>
    <xf numFmtId="3" fontId="23" fillId="0" borderId="11" xfId="0" applyNumberFormat="1" applyFont="1" applyFill="1" applyBorder="1"/>
    <xf numFmtId="10" fontId="24" fillId="0" borderId="13" xfId="0" applyNumberFormat="1" applyFont="1" applyFill="1" applyBorder="1" applyAlignment="1"/>
    <xf numFmtId="10" fontId="23" fillId="0" borderId="27" xfId="2" applyNumberFormat="1" applyFont="1" applyFill="1" applyBorder="1" applyAlignment="1" applyProtection="1">
      <alignment horizontal="center"/>
    </xf>
    <xf numFmtId="0" fontId="57" fillId="0" borderId="0" xfId="0" applyFont="1" applyAlignment="1"/>
    <xf numFmtId="0" fontId="25" fillId="0" borderId="0" xfId="0" applyFont="1" applyAlignment="1"/>
    <xf numFmtId="17" fontId="25" fillId="0" borderId="0" xfId="0" applyNumberFormat="1" applyFont="1" applyBorder="1" applyAlignment="1">
      <alignment horizontal="center"/>
    </xf>
    <xf numFmtId="0" fontId="24" fillId="2" borderId="28" xfId="0" applyFont="1" applyFill="1" applyBorder="1"/>
    <xf numFmtId="0" fontId="23" fillId="2" borderId="29" xfId="0" applyFont="1" applyFill="1" applyBorder="1"/>
    <xf numFmtId="0" fontId="23" fillId="2" borderId="30" xfId="0" applyFont="1" applyFill="1" applyBorder="1"/>
    <xf numFmtId="0" fontId="23" fillId="2" borderId="31" xfId="0" applyFont="1" applyFill="1" applyBorder="1"/>
    <xf numFmtId="3" fontId="24" fillId="2" borderId="32" xfId="0" applyNumberFormat="1" applyFont="1" applyFill="1" applyBorder="1"/>
    <xf numFmtId="3" fontId="23" fillId="2" borderId="32" xfId="0" applyNumberFormat="1" applyFont="1" applyFill="1" applyBorder="1"/>
    <xf numFmtId="10" fontId="23" fillId="2" borderId="33" xfId="0" applyNumberFormat="1" applyFont="1" applyFill="1" applyBorder="1"/>
    <xf numFmtId="0" fontId="23" fillId="2" borderId="28" xfId="0" applyFont="1" applyFill="1" applyBorder="1"/>
    <xf numFmtId="3" fontId="23" fillId="2" borderId="29" xfId="0" applyNumberFormat="1" applyFont="1" applyFill="1" applyBorder="1"/>
    <xf numFmtId="10" fontId="23" fillId="2" borderId="30" xfId="0" applyNumberFormat="1" applyFont="1" applyFill="1" applyBorder="1"/>
    <xf numFmtId="0" fontId="23" fillId="2" borderId="14" xfId="0" applyFont="1" applyFill="1" applyBorder="1"/>
    <xf numFmtId="10" fontId="23" fillId="2" borderId="34" xfId="0" applyNumberFormat="1" applyFont="1" applyFill="1" applyBorder="1"/>
    <xf numFmtId="10" fontId="23" fillId="2" borderId="32" xfId="0" applyNumberFormat="1" applyFont="1" applyFill="1" applyBorder="1"/>
    <xf numFmtId="10" fontId="24" fillId="2" borderId="32" xfId="0" applyNumberFormat="1" applyFont="1" applyFill="1" applyBorder="1"/>
    <xf numFmtId="0" fontId="23" fillId="2" borderId="11" xfId="0" applyFont="1" applyFill="1" applyBorder="1"/>
    <xf numFmtId="10" fontId="24" fillId="2" borderId="12" xfId="0" applyNumberFormat="1" applyFont="1" applyFill="1" applyBorder="1"/>
    <xf numFmtId="10" fontId="23" fillId="2" borderId="13" xfId="0" applyNumberFormat="1" applyFont="1" applyFill="1" applyBorder="1"/>
    <xf numFmtId="169" fontId="23" fillId="2" borderId="34" xfId="0" applyNumberFormat="1" applyFont="1" applyFill="1" applyBorder="1"/>
    <xf numFmtId="166" fontId="23" fillId="2" borderId="32" xfId="0" applyNumberFormat="1" applyFont="1" applyFill="1" applyBorder="1"/>
    <xf numFmtId="169" fontId="23" fillId="2" borderId="33" xfId="0" applyNumberFormat="1" applyFont="1" applyFill="1" applyBorder="1"/>
    <xf numFmtId="0" fontId="24" fillId="2" borderId="11" xfId="0" applyFont="1" applyFill="1" applyBorder="1"/>
    <xf numFmtId="168" fontId="24" fillId="2" borderId="12" xfId="0" applyNumberFormat="1" applyFont="1" applyFill="1" applyBorder="1"/>
    <xf numFmtId="170" fontId="23" fillId="2" borderId="12" xfId="0" applyNumberFormat="1" applyFont="1" applyFill="1" applyBorder="1"/>
    <xf numFmtId="0" fontId="24" fillId="2" borderId="29" xfId="0" applyFont="1" applyFill="1" applyBorder="1" applyAlignment="1">
      <alignment horizontal="center" vertical="center"/>
    </xf>
    <xf numFmtId="0" fontId="20" fillId="2" borderId="28" xfId="0" applyFont="1" applyFill="1" applyBorder="1"/>
    <xf numFmtId="0" fontId="24" fillId="2" borderId="30" xfId="0" applyFont="1" applyFill="1" applyBorder="1" applyAlignment="1">
      <alignment horizontal="center"/>
    </xf>
    <xf numFmtId="0" fontId="27" fillId="2" borderId="28" xfId="0" applyFont="1" applyFill="1" applyBorder="1"/>
    <xf numFmtId="0" fontId="24" fillId="2" borderId="29" xfId="0" applyFont="1" applyFill="1" applyBorder="1"/>
    <xf numFmtId="0" fontId="23" fillId="2" borderId="29" xfId="0" applyFont="1" applyFill="1" applyBorder="1" applyAlignment="1">
      <alignment horizontal="center"/>
    </xf>
    <xf numFmtId="0" fontId="23" fillId="2" borderId="30" xfId="0" applyFont="1" applyFill="1" applyBorder="1" applyAlignment="1">
      <alignment horizontal="center"/>
    </xf>
    <xf numFmtId="167" fontId="23" fillId="2" borderId="34" xfId="0" applyNumberFormat="1" applyFont="1" applyFill="1" applyBorder="1"/>
    <xf numFmtId="0" fontId="23" fillId="0" borderId="14" xfId="0" applyFont="1" applyBorder="1"/>
    <xf numFmtId="3" fontId="23" fillId="2" borderId="31" xfId="0" applyNumberFormat="1" applyFont="1" applyFill="1" applyBorder="1"/>
    <xf numFmtId="0" fontId="34" fillId="0" borderId="22" xfId="0" applyFont="1" applyFill="1" applyBorder="1" applyAlignment="1">
      <alignment horizontal="right" wrapText="1"/>
    </xf>
    <xf numFmtId="0" fontId="59" fillId="0" borderId="22" xfId="0" applyFont="1" applyFill="1" applyBorder="1" applyAlignment="1">
      <alignment horizontal="left" wrapText="1"/>
    </xf>
    <xf numFmtId="1" fontId="59" fillId="0" borderId="22" xfId="0" applyNumberFormat="1" applyFont="1" applyFill="1" applyBorder="1" applyAlignment="1">
      <alignment wrapText="1"/>
    </xf>
    <xf numFmtId="1" fontId="59" fillId="0" borderId="22" xfId="0" applyNumberFormat="1" applyFont="1" applyFill="1" applyBorder="1" applyAlignment="1"/>
    <xf numFmtId="0" fontId="59" fillId="0" borderId="22" xfId="0" applyFont="1" applyFill="1" applyBorder="1"/>
    <xf numFmtId="0" fontId="42" fillId="0" borderId="22" xfId="0" applyFont="1" applyFill="1" applyBorder="1" applyAlignment="1">
      <alignment horizontal="left"/>
    </xf>
    <xf numFmtId="167" fontId="59" fillId="0" borderId="22" xfId="0" applyNumberFormat="1" applyFont="1" applyFill="1" applyBorder="1" applyAlignment="1"/>
    <xf numFmtId="0" fontId="42" fillId="0" borderId="0" xfId="0" applyFont="1" applyFill="1" applyBorder="1"/>
    <xf numFmtId="37" fontId="42" fillId="0" borderId="0" xfId="0" applyNumberFormat="1" applyFont="1" applyFill="1" applyBorder="1"/>
    <xf numFmtId="167" fontId="42" fillId="0" borderId="0" xfId="0" applyNumberFormat="1" applyFont="1" applyFill="1" applyBorder="1"/>
    <xf numFmtId="37" fontId="59" fillId="0" borderId="22" xfId="0" applyNumberFormat="1" applyFont="1" applyFill="1" applyBorder="1" applyAlignment="1">
      <alignment horizontal="right"/>
    </xf>
    <xf numFmtId="3" fontId="59" fillId="0" borderId="22" xfId="0" applyNumberFormat="1" applyFont="1" applyFill="1" applyBorder="1" applyAlignment="1">
      <alignment horizontal="right"/>
    </xf>
    <xf numFmtId="0" fontId="59" fillId="0" borderId="22" xfId="0" applyFont="1" applyFill="1" applyBorder="1" applyAlignment="1">
      <alignment horizontal="right"/>
    </xf>
    <xf numFmtId="0" fontId="48" fillId="0" borderId="22" xfId="0" applyFont="1" applyFill="1" applyBorder="1" applyAlignment="1">
      <alignment horizontal="left"/>
    </xf>
    <xf numFmtId="1" fontId="48" fillId="0" borderId="22" xfId="0" applyNumberFormat="1" applyFont="1" applyFill="1" applyBorder="1" applyAlignment="1"/>
    <xf numFmtId="167" fontId="48" fillId="0" borderId="22" xfId="0" applyNumberFormat="1" applyFont="1" applyFill="1" applyBorder="1" applyAlignment="1"/>
    <xf numFmtId="0" fontId="19" fillId="0" borderId="13" xfId="0" applyFont="1" applyBorder="1"/>
    <xf numFmtId="10" fontId="24" fillId="2" borderId="10" xfId="0" applyNumberFormat="1" applyFont="1" applyFill="1" applyBorder="1"/>
    <xf numFmtId="10" fontId="23" fillId="0" borderId="22" xfId="0" applyNumberFormat="1" applyFont="1" applyBorder="1"/>
    <xf numFmtId="0" fontId="20" fillId="0" borderId="0" xfId="0" applyFont="1" applyFill="1" applyBorder="1" applyAlignment="1">
      <alignment horizontal="center"/>
    </xf>
    <xf numFmtId="0" fontId="22" fillId="0" borderId="0" xfId="0" applyFont="1" applyFill="1" applyAlignment="1"/>
    <xf numFmtId="0" fontId="58" fillId="3" borderId="21" xfId="0" applyFont="1" applyFill="1" applyBorder="1" applyAlignment="1">
      <alignment horizontal="center"/>
    </xf>
    <xf numFmtId="0" fontId="63" fillId="0" borderId="0" xfId="0" applyFont="1" applyAlignment="1">
      <alignment horizontal="left"/>
    </xf>
    <xf numFmtId="164" fontId="23" fillId="0" borderId="22" xfId="0" applyNumberFormat="1" applyFont="1" applyFill="1" applyBorder="1" applyAlignment="1"/>
    <xf numFmtId="3" fontId="23" fillId="0" borderId="22" xfId="0" applyNumberFormat="1" applyFont="1" applyFill="1" applyBorder="1" applyAlignment="1"/>
    <xf numFmtId="10" fontId="23" fillId="0" borderId="22" xfId="0" applyNumberFormat="1" applyFont="1" applyFill="1" applyBorder="1" applyAlignment="1"/>
    <xf numFmtId="165" fontId="23" fillId="0" borderId="22" xfId="0" applyNumberFormat="1" applyFont="1" applyFill="1" applyBorder="1" applyAlignment="1"/>
    <xf numFmtId="3" fontId="48" fillId="0" borderId="39" xfId="0" applyNumberFormat="1" applyFont="1" applyFill="1" applyBorder="1" applyAlignment="1"/>
    <xf numFmtId="3" fontId="48" fillId="0" borderId="40" xfId="0" applyNumberFormat="1" applyFont="1" applyFill="1" applyBorder="1" applyAlignment="1"/>
    <xf numFmtId="3" fontId="48" fillId="0" borderId="41" xfId="0" applyNumberFormat="1" applyFont="1" applyFill="1" applyBorder="1" applyAlignment="1"/>
    <xf numFmtId="3" fontId="23" fillId="2" borderId="10" xfId="0" applyNumberFormat="1" applyFont="1" applyFill="1" applyBorder="1"/>
    <xf numFmtId="37" fontId="23" fillId="0" borderId="10" xfId="0" applyNumberFormat="1" applyFont="1" applyFill="1" applyBorder="1"/>
    <xf numFmtId="10" fontId="23" fillId="0" borderId="10" xfId="0" applyNumberFormat="1" applyFont="1" applyFill="1" applyBorder="1"/>
    <xf numFmtId="166" fontId="23" fillId="0" borderId="10" xfId="0" applyNumberFormat="1" applyFont="1" applyFill="1" applyBorder="1"/>
    <xf numFmtId="0" fontId="21" fillId="0" borderId="0" xfId="0" applyFont="1" applyAlignment="1">
      <alignment horizontal="left"/>
    </xf>
    <xf numFmtId="0" fontId="25" fillId="0" borderId="0" xfId="0" applyFont="1" applyAlignment="1">
      <alignment horizontal="center"/>
    </xf>
    <xf numFmtId="3" fontId="19" fillId="0" borderId="22" xfId="0" applyNumberFormat="1" applyFont="1" applyFill="1" applyBorder="1" applyAlignment="1"/>
    <xf numFmtId="0" fontId="19" fillId="0" borderId="16" xfId="0" applyFont="1" applyBorder="1"/>
    <xf numFmtId="10" fontId="19" fillId="0" borderId="16" xfId="0" applyNumberFormat="1" applyFont="1" applyBorder="1"/>
    <xf numFmtId="10" fontId="20" fillId="0" borderId="17" xfId="0" applyNumberFormat="1" applyFont="1" applyBorder="1"/>
    <xf numFmtId="172" fontId="64" fillId="0" borderId="0" xfId="0" applyNumberFormat="1" applyFont="1" applyAlignment="1">
      <alignment horizontal="left" vertical="center"/>
    </xf>
    <xf numFmtId="0" fontId="19" fillId="0" borderId="0" xfId="0" applyFont="1" applyAlignment="1">
      <alignment vertical="center"/>
    </xf>
    <xf numFmtId="0" fontId="25" fillId="0" borderId="0" xfId="0" applyFont="1" applyAlignment="1">
      <alignment horizontal="center"/>
    </xf>
    <xf numFmtId="17" fontId="25" fillId="0" borderId="0" xfId="0" applyNumberFormat="1" applyFont="1" applyBorder="1" applyAlignment="1">
      <alignment horizontal="center"/>
    </xf>
    <xf numFmtId="0" fontId="24" fillId="2" borderId="29" xfId="0" applyFont="1" applyFill="1" applyBorder="1" applyAlignment="1">
      <alignment horizontal="right"/>
    </xf>
    <xf numFmtId="0" fontId="24" fillId="2" borderId="29" xfId="0" applyFont="1" applyFill="1" applyBorder="1" applyAlignment="1">
      <alignment horizontal="right" vertical="center"/>
    </xf>
    <xf numFmtId="0" fontId="23" fillId="2" borderId="29" xfId="0" applyFont="1" applyFill="1" applyBorder="1" applyAlignment="1">
      <alignment horizontal="right"/>
    </xf>
    <xf numFmtId="0" fontId="24" fillId="0" borderId="10" xfId="0" applyFont="1" applyFill="1" applyBorder="1" applyAlignment="1">
      <alignment horizontal="left"/>
    </xf>
    <xf numFmtId="0" fontId="62" fillId="0" borderId="38" xfId="0" applyFont="1" applyFill="1" applyBorder="1" applyAlignment="1">
      <alignment horizontal="center"/>
    </xf>
    <xf numFmtId="0" fontId="21" fillId="0" borderId="0" xfId="0" applyFont="1" applyAlignment="1">
      <alignment vertical="center" wrapText="1"/>
    </xf>
    <xf numFmtId="0" fontId="51" fillId="0" borderId="23" xfId="0" applyFont="1" applyFill="1" applyBorder="1"/>
    <xf numFmtId="0" fontId="52" fillId="0" borderId="18" xfId="0" applyFont="1" applyFill="1" applyBorder="1"/>
    <xf numFmtId="0" fontId="53" fillId="0" borderId="18" xfId="0" applyFont="1" applyFill="1" applyBorder="1"/>
    <xf numFmtId="0" fontId="54" fillId="0" borderId="18" xfId="0" applyFont="1" applyBorder="1"/>
    <xf numFmtId="0" fontId="56" fillId="0" borderId="18" xfId="0" applyFont="1" applyBorder="1"/>
    <xf numFmtId="0" fontId="55" fillId="0" borderId="18" xfId="0" applyFont="1" applyBorder="1"/>
    <xf numFmtId="164" fontId="23" fillId="0" borderId="22" xfId="0" applyNumberFormat="1" applyFont="1" applyFill="1" applyBorder="1" applyAlignment="1">
      <alignment horizontal="left"/>
    </xf>
    <xf numFmtId="165" fontId="23" fillId="0" borderId="22" xfId="0" applyNumberFormat="1" applyFont="1" applyFill="1" applyBorder="1" applyAlignment="1">
      <alignment horizontal="left"/>
    </xf>
    <xf numFmtId="0" fontId="23" fillId="0" borderId="1" xfId="0" applyFont="1" applyFill="1" applyBorder="1"/>
    <xf numFmtId="38" fontId="23" fillId="0" borderId="2" xfId="0" applyNumberFormat="1" applyFont="1" applyFill="1" applyBorder="1"/>
    <xf numFmtId="171" fontId="23" fillId="0" borderId="2" xfId="0" applyNumberFormat="1" applyFont="1" applyFill="1" applyBorder="1"/>
    <xf numFmtId="166" fontId="23" fillId="0" borderId="3" xfId="0" applyNumberFormat="1" applyFont="1" applyFill="1" applyBorder="1"/>
    <xf numFmtId="0" fontId="23" fillId="0" borderId="4" xfId="0" applyFont="1" applyFill="1" applyBorder="1"/>
    <xf numFmtId="38" fontId="23" fillId="0" borderId="5" xfId="0" applyNumberFormat="1" applyFont="1" applyFill="1" applyBorder="1"/>
    <xf numFmtId="171" fontId="23" fillId="0" borderId="5" xfId="0" applyNumberFormat="1" applyFont="1" applyFill="1" applyBorder="1"/>
    <xf numFmtId="166" fontId="23" fillId="0" borderId="6" xfId="0" applyNumberFormat="1" applyFont="1" applyFill="1" applyBorder="1"/>
    <xf numFmtId="0" fontId="23" fillId="0" borderId="7" xfId="0" applyFont="1" applyFill="1" applyBorder="1"/>
    <xf numFmtId="38" fontId="23" fillId="0" borderId="8" xfId="0" applyNumberFormat="1" applyFont="1" applyFill="1" applyBorder="1"/>
    <xf numFmtId="171" fontId="23" fillId="0" borderId="8" xfId="0" applyNumberFormat="1" applyFont="1" applyFill="1" applyBorder="1"/>
    <xf numFmtId="0" fontId="23" fillId="0" borderId="8" xfId="0" applyFont="1" applyFill="1" applyBorder="1"/>
    <xf numFmtId="166" fontId="23" fillId="0" borderId="9" xfId="0" applyNumberFormat="1" applyFont="1" applyFill="1" applyBorder="1"/>
    <xf numFmtId="0" fontId="23" fillId="0" borderId="10" xfId="0" applyFont="1" applyFill="1" applyBorder="1"/>
    <xf numFmtId="1" fontId="19" fillId="0" borderId="22" xfId="0" applyNumberFormat="1" applyFont="1" applyFill="1" applyBorder="1" applyAlignment="1"/>
    <xf numFmtId="0" fontId="19" fillId="0" borderId="22" xfId="0" applyFont="1" applyFill="1" applyBorder="1" applyAlignment="1"/>
    <xf numFmtId="167" fontId="19" fillId="0" borderId="22" xfId="3" applyNumberFormat="1" applyFont="1" applyFill="1" applyBorder="1"/>
    <xf numFmtId="167" fontId="19" fillId="0" borderId="22" xfId="0" applyNumberFormat="1" applyFont="1" applyFill="1" applyBorder="1" applyAlignment="1"/>
    <xf numFmtId="0" fontId="22" fillId="0" borderId="22" xfId="0" applyFont="1" applyFill="1" applyBorder="1" applyAlignment="1"/>
    <xf numFmtId="3" fontId="20" fillId="0" borderId="22" xfId="0" applyNumberFormat="1" applyFont="1" applyFill="1" applyBorder="1" applyAlignment="1"/>
    <xf numFmtId="167" fontId="22" fillId="0" borderId="22" xfId="0" applyNumberFormat="1" applyFont="1" applyFill="1" applyBorder="1" applyAlignment="1"/>
    <xf numFmtId="0" fontId="19" fillId="0" borderId="22" xfId="0" applyFont="1" applyFill="1" applyBorder="1"/>
    <xf numFmtId="0" fontId="34" fillId="0" borderId="27" xfId="0" applyFont="1" applyFill="1" applyBorder="1" applyAlignment="1">
      <alignment horizontal="right" wrapText="1"/>
    </xf>
    <xf numFmtId="0" fontId="59" fillId="0" borderId="21" xfId="0" applyFont="1" applyFill="1" applyBorder="1" applyAlignment="1">
      <alignment horizontal="left" wrapText="1"/>
    </xf>
    <xf numFmtId="1" fontId="59" fillId="0" borderId="21" xfId="0" applyNumberFormat="1" applyFont="1" applyFill="1" applyBorder="1" applyAlignment="1">
      <alignment wrapText="1"/>
    </xf>
    <xf numFmtId="1" fontId="59" fillId="0" borderId="21" xfId="0" applyNumberFormat="1" applyFont="1" applyFill="1" applyBorder="1" applyAlignment="1"/>
    <xf numFmtId="0" fontId="59" fillId="0" borderId="21" xfId="0" applyFont="1" applyFill="1" applyBorder="1"/>
    <xf numFmtId="0" fontId="42" fillId="0" borderId="27" xfId="0" applyFont="1" applyFill="1" applyBorder="1" applyAlignment="1">
      <alignment horizontal="left"/>
    </xf>
    <xf numFmtId="37" fontId="59" fillId="0" borderId="27" xfId="0" applyNumberFormat="1" applyFont="1" applyFill="1" applyBorder="1" applyAlignment="1"/>
    <xf numFmtId="167" fontId="59" fillId="0" borderId="27" xfId="0" applyNumberFormat="1" applyFont="1" applyFill="1" applyBorder="1" applyAlignment="1"/>
    <xf numFmtId="0" fontId="42" fillId="0" borderId="21" xfId="0" applyFont="1" applyFill="1" applyBorder="1" applyAlignment="1">
      <alignment horizontal="left"/>
    </xf>
    <xf numFmtId="37" fontId="59" fillId="2" borderId="21" xfId="4" applyNumberFormat="1" applyFont="1" applyFill="1" applyBorder="1" applyAlignment="1"/>
    <xf numFmtId="167" fontId="59" fillId="0" borderId="21" xfId="0" applyNumberFormat="1" applyFont="1" applyFill="1" applyBorder="1" applyAlignment="1"/>
    <xf numFmtId="37" fontId="59" fillId="0" borderId="27" xfId="0" applyNumberFormat="1" applyFont="1" applyFill="1" applyBorder="1" applyAlignment="1">
      <alignment horizontal="right"/>
    </xf>
    <xf numFmtId="3" fontId="59" fillId="0" borderId="21" xfId="0" applyNumberFormat="1" applyFont="1" applyFill="1" applyBorder="1"/>
    <xf numFmtId="37" fontId="59" fillId="2" borderId="27" xfId="4" applyNumberFormat="1" applyFont="1" applyFill="1" applyBorder="1" applyAlignment="1"/>
    <xf numFmtId="37" fontId="24" fillId="0" borderId="10" xfId="0" applyNumberFormat="1" applyFont="1" applyFill="1" applyBorder="1"/>
    <xf numFmtId="173" fontId="23" fillId="0" borderId="10" xfId="0" applyNumberFormat="1" applyFont="1" applyFill="1" applyBorder="1"/>
    <xf numFmtId="0" fontId="24" fillId="0" borderId="19" xfId="0" applyFont="1" applyBorder="1" applyAlignment="1">
      <alignment horizontal="center"/>
    </xf>
    <xf numFmtId="0" fontId="24" fillId="0" borderId="15" xfId="0" applyFont="1" applyBorder="1" applyAlignment="1">
      <alignment horizontal="center"/>
    </xf>
    <xf numFmtId="0" fontId="24" fillId="0" borderId="20" xfId="0" applyFont="1" applyBorder="1" applyAlignment="1">
      <alignment horizontal="center"/>
    </xf>
    <xf numFmtId="0" fontId="21" fillId="4" borderId="28" xfId="0" applyFont="1" applyFill="1" applyBorder="1" applyAlignment="1">
      <alignment horizontal="center"/>
    </xf>
    <xf numFmtId="0" fontId="21" fillId="4" borderId="31" xfId="0" applyFont="1" applyFill="1" applyBorder="1" applyAlignment="1">
      <alignment horizontal="center"/>
    </xf>
    <xf numFmtId="0" fontId="24" fillId="4" borderId="32" xfId="0" applyFont="1" applyFill="1" applyBorder="1" applyAlignment="1">
      <alignment horizontal="right" vertical="center"/>
    </xf>
    <xf numFmtId="0" fontId="24" fillId="4" borderId="32" xfId="0" applyFont="1" applyFill="1" applyBorder="1" applyAlignment="1">
      <alignment horizontal="right"/>
    </xf>
    <xf numFmtId="0" fontId="24" fillId="4" borderId="33" xfId="0" applyFont="1" applyFill="1" applyBorder="1" applyAlignment="1">
      <alignment horizontal="center"/>
    </xf>
    <xf numFmtId="0" fontId="24" fillId="4" borderId="10" xfId="0" applyFont="1" applyFill="1" applyBorder="1" applyAlignment="1">
      <alignment horizontal="center"/>
    </xf>
    <xf numFmtId="0" fontId="24" fillId="4" borderId="10" xfId="0" applyFont="1" applyFill="1" applyBorder="1" applyAlignment="1">
      <alignment horizontal="left"/>
    </xf>
    <xf numFmtId="10" fontId="24" fillId="4" borderId="10" xfId="0" applyNumberFormat="1" applyFont="1" applyFill="1" applyBorder="1" applyAlignment="1">
      <alignment horizontal="center"/>
    </xf>
    <xf numFmtId="10" fontId="24" fillId="4" borderId="10" xfId="0" applyNumberFormat="1" applyFont="1" applyFill="1" applyBorder="1"/>
    <xf numFmtId="3" fontId="24" fillId="4" borderId="10" xfId="0" applyNumberFormat="1" applyFont="1" applyFill="1" applyBorder="1"/>
    <xf numFmtId="10" fontId="24" fillId="4" borderId="10" xfId="0" applyNumberFormat="1" applyFont="1" applyFill="1" applyBorder="1" applyAlignment="1"/>
    <xf numFmtId="0" fontId="24" fillId="4" borderId="22" xfId="0" applyFont="1" applyFill="1" applyBorder="1" applyAlignment="1">
      <alignment horizontal="center"/>
    </xf>
    <xf numFmtId="0" fontId="24" fillId="4" borderId="21" xfId="0" applyFont="1" applyFill="1" applyBorder="1" applyAlignment="1">
      <alignment horizontal="center"/>
    </xf>
    <xf numFmtId="0" fontId="27" fillId="4" borderId="10" xfId="0" applyFont="1" applyFill="1" applyBorder="1"/>
    <xf numFmtId="0" fontId="27" fillId="4" borderId="10" xfId="0" applyFont="1" applyFill="1" applyBorder="1" applyAlignment="1">
      <alignment horizontal="center"/>
    </xf>
    <xf numFmtId="167" fontId="24" fillId="0" borderId="27" xfId="0" applyNumberFormat="1" applyFont="1" applyFill="1" applyBorder="1"/>
    <xf numFmtId="167" fontId="24" fillId="0" borderId="27" xfId="0" applyNumberFormat="1" applyFont="1" applyFill="1" applyBorder="1" applyAlignment="1"/>
    <xf numFmtId="167" fontId="23" fillId="0" borderId="22" xfId="0" applyNumberFormat="1" applyFont="1" applyFill="1" applyBorder="1"/>
    <xf numFmtId="167" fontId="23" fillId="0" borderId="22" xfId="0" applyNumberFormat="1" applyFont="1" applyFill="1" applyBorder="1" applyAlignment="1"/>
    <xf numFmtId="0" fontId="21" fillId="0" borderId="0" xfId="0" applyFont="1"/>
    <xf numFmtId="10" fontId="21" fillId="0" borderId="0" xfId="0" applyNumberFormat="1" applyFont="1"/>
    <xf numFmtId="10" fontId="21" fillId="0" borderId="0" xfId="0" applyNumberFormat="1" applyFont="1" applyAlignment="1">
      <alignment horizontal="center"/>
    </xf>
    <xf numFmtId="0" fontId="21" fillId="0" borderId="0" xfId="0" applyFont="1" applyBorder="1"/>
    <xf numFmtId="0" fontId="21" fillId="0" borderId="0" xfId="0" applyFont="1" applyFill="1" applyBorder="1"/>
    <xf numFmtId="17" fontId="21" fillId="0" borderId="0" xfId="0" applyNumberFormat="1" applyFont="1" applyAlignment="1">
      <alignment horizontal="center"/>
    </xf>
    <xf numFmtId="0" fontId="48" fillId="0" borderId="0" xfId="0" applyFont="1" applyBorder="1"/>
    <xf numFmtId="0" fontId="21" fillId="0" borderId="0" xfId="0" applyFont="1" applyFill="1" applyBorder="1" applyAlignment="1">
      <alignment horizontal="center"/>
    </xf>
    <xf numFmtId="10" fontId="48" fillId="0" borderId="0" xfId="0" applyNumberFormat="1" applyFont="1"/>
    <xf numFmtId="0" fontId="48" fillId="0" borderId="0" xfId="0" applyFont="1" applyBorder="1" applyAlignment="1">
      <alignment wrapText="1"/>
    </xf>
    <xf numFmtId="0" fontId="48" fillId="0" borderId="0" xfId="0" applyFont="1" applyFill="1" applyBorder="1"/>
    <xf numFmtId="0" fontId="21" fillId="0" borderId="18" xfId="0" applyFont="1" applyFill="1" applyBorder="1" applyAlignment="1">
      <alignment horizontal="center"/>
    </xf>
    <xf numFmtId="0" fontId="65" fillId="0" borderId="18" xfId="0" applyFont="1" applyFill="1" applyBorder="1" applyAlignment="1"/>
    <xf numFmtId="0" fontId="33" fillId="0" borderId="0" xfId="0" applyFont="1" applyFill="1"/>
    <xf numFmtId="0" fontId="21" fillId="0" borderId="18" xfId="0" applyFont="1" applyBorder="1" applyAlignment="1">
      <alignment horizontal="center"/>
    </xf>
    <xf numFmtId="0" fontId="33" fillId="0" borderId="18" xfId="0" applyFont="1" applyBorder="1" applyAlignment="1">
      <alignment horizontal="center"/>
    </xf>
    <xf numFmtId="10" fontId="33" fillId="0" borderId="18" xfId="0" applyNumberFormat="1" applyFont="1" applyBorder="1" applyAlignment="1">
      <alignment horizontal="center"/>
    </xf>
    <xf numFmtId="0" fontId="33" fillId="0" borderId="18" xfId="0" applyFont="1" applyBorder="1"/>
    <xf numFmtId="0" fontId="33" fillId="0" borderId="0" xfId="0" applyFont="1"/>
    <xf numFmtId="0" fontId="66" fillId="0" borderId="18" xfId="0" applyFont="1" applyBorder="1"/>
    <xf numFmtId="10" fontId="21" fillId="0" borderId="18" xfId="0" applyNumberFormat="1" applyFont="1" applyBorder="1" applyAlignment="1">
      <alignment vertical="center"/>
    </xf>
    <xf numFmtId="10" fontId="21" fillId="0" borderId="18" xfId="0" applyNumberFormat="1" applyFont="1" applyBorder="1" applyAlignment="1">
      <alignment horizontal="center" vertical="center"/>
    </xf>
    <xf numFmtId="10" fontId="2" fillId="0" borderId="0" xfId="0" applyNumberFormat="1" applyFont="1" applyBorder="1"/>
    <xf numFmtId="0" fontId="67" fillId="0" borderId="0" xfId="0" applyFont="1" applyFill="1" applyBorder="1"/>
    <xf numFmtId="0" fontId="68" fillId="0" borderId="18" xfId="0" applyFont="1" applyFill="1" applyBorder="1"/>
    <xf numFmtId="10" fontId="48" fillId="0" borderId="18" xfId="0" applyNumberFormat="1" applyFont="1" applyBorder="1" applyAlignment="1">
      <alignment vertical="center"/>
    </xf>
    <xf numFmtId="10" fontId="48" fillId="0" borderId="18" xfId="0" applyNumberFormat="1" applyFont="1" applyBorder="1" applyAlignment="1">
      <alignment horizontal="center" vertical="center"/>
    </xf>
    <xf numFmtId="0" fontId="69" fillId="0" borderId="0" xfId="0" applyFont="1" applyFill="1"/>
    <xf numFmtId="0" fontId="52" fillId="0" borderId="18" xfId="0" applyFont="1" applyBorder="1"/>
    <xf numFmtId="0" fontId="70" fillId="0" borderId="0" xfId="0" applyFont="1" applyFill="1"/>
    <xf numFmtId="0" fontId="71" fillId="0" borderId="18" xfId="0" applyFont="1" applyBorder="1"/>
    <xf numFmtId="0" fontId="71" fillId="0" borderId="0" xfId="0" applyFont="1"/>
    <xf numFmtId="0" fontId="53" fillId="0" borderId="18" xfId="0" applyFont="1" applyBorder="1"/>
    <xf numFmtId="10" fontId="48" fillId="0" borderId="18" xfId="0" applyNumberFormat="1" applyFont="1" applyFill="1" applyBorder="1" applyAlignment="1">
      <alignment horizontal="center" vertical="center"/>
    </xf>
    <xf numFmtId="0" fontId="72" fillId="0" borderId="0" xfId="0" applyFont="1"/>
    <xf numFmtId="0" fontId="73" fillId="0" borderId="18" xfId="0" applyFont="1" applyBorder="1"/>
    <xf numFmtId="0" fontId="74" fillId="0" borderId="0" xfId="0" applyFont="1"/>
    <xf numFmtId="167" fontId="21" fillId="0" borderId="0" xfId="0" applyNumberFormat="1" applyFont="1" applyAlignment="1"/>
    <xf numFmtId="0" fontId="75" fillId="0" borderId="0" xfId="0" applyFont="1" applyBorder="1"/>
    <xf numFmtId="0" fontId="76" fillId="0" borderId="0" xfId="0" applyFont="1" applyBorder="1"/>
    <xf numFmtId="0" fontId="23" fillId="4" borderId="10" xfId="0" applyFont="1" applyFill="1" applyBorder="1"/>
    <xf numFmtId="2" fontId="24" fillId="4" borderId="10" xfId="0" applyNumberFormat="1" applyFont="1" applyFill="1" applyBorder="1"/>
    <xf numFmtId="165" fontId="24" fillId="4" borderId="22" xfId="0" applyNumberFormat="1" applyFont="1" applyFill="1" applyBorder="1" applyAlignment="1"/>
    <xf numFmtId="3" fontId="24" fillId="4" borderId="22" xfId="0" applyNumberFormat="1" applyFont="1" applyFill="1" applyBorder="1" applyAlignment="1"/>
    <xf numFmtId="10" fontId="24" fillId="4" borderId="22" xfId="0" applyNumberFormat="1" applyFont="1" applyFill="1" applyBorder="1" applyAlignment="1"/>
    <xf numFmtId="165" fontId="24" fillId="4" borderId="22" xfId="0" applyNumberFormat="1" applyFont="1" applyFill="1" applyBorder="1" applyAlignment="1">
      <alignment horizontal="left"/>
    </xf>
    <xf numFmtId="0" fontId="24" fillId="4" borderId="36" xfId="0" applyFont="1" applyFill="1" applyBorder="1" applyAlignment="1">
      <alignment horizontal="center"/>
    </xf>
    <xf numFmtId="0" fontId="24" fillId="4" borderId="37" xfId="0" applyFont="1" applyFill="1" applyBorder="1" applyAlignment="1">
      <alignment horizontal="center"/>
    </xf>
    <xf numFmtId="0" fontId="22" fillId="4" borderId="10" xfId="0" applyFont="1" applyFill="1" applyBorder="1" applyAlignment="1">
      <alignment horizontal="left"/>
    </xf>
    <xf numFmtId="3" fontId="20" fillId="4" borderId="10" xfId="0" applyNumberFormat="1" applyFont="1" applyFill="1" applyBorder="1" applyAlignment="1"/>
    <xf numFmtId="10" fontId="20" fillId="4" borderId="10" xfId="0" applyNumberFormat="1" applyFont="1" applyFill="1" applyBorder="1" applyAlignment="1"/>
    <xf numFmtId="0" fontId="20" fillId="4" borderId="10" xfId="0" applyFont="1" applyFill="1" applyBorder="1" applyAlignment="1">
      <alignment horizontal="center"/>
    </xf>
    <xf numFmtId="0" fontId="23" fillId="0" borderId="22" xfId="0" applyFont="1" applyFill="1" applyBorder="1" applyAlignment="1"/>
    <xf numFmtId="0" fontId="32" fillId="4" borderId="22" xfId="0" applyFont="1" applyFill="1" applyBorder="1" applyAlignment="1">
      <alignment horizontal="left"/>
    </xf>
    <xf numFmtId="10" fontId="19" fillId="0" borderId="22" xfId="0" applyNumberFormat="1" applyFont="1" applyFill="1" applyBorder="1" applyAlignment="1"/>
    <xf numFmtId="3" fontId="19" fillId="0" borderId="22" xfId="0" applyNumberFormat="1" applyFont="1" applyFill="1" applyBorder="1"/>
    <xf numFmtId="0" fontId="30" fillId="4" borderId="22" xfId="0" applyFont="1" applyFill="1" applyBorder="1" applyAlignment="1">
      <alignment horizontal="center" vertical="center"/>
    </xf>
    <xf numFmtId="3" fontId="20" fillId="4" borderId="22" xfId="0" applyNumberFormat="1" applyFont="1" applyFill="1" applyBorder="1" applyAlignment="1">
      <alignment horizontal="right" vertical="center"/>
    </xf>
    <xf numFmtId="10" fontId="20" fillId="4" borderId="22" xfId="0" applyNumberFormat="1" applyFont="1" applyFill="1" applyBorder="1" applyAlignment="1">
      <alignment horizontal="right" vertical="center"/>
    </xf>
    <xf numFmtId="10" fontId="20" fillId="4" borderId="22" xfId="0" applyNumberFormat="1" applyFont="1" applyFill="1" applyBorder="1" applyAlignment="1">
      <alignment horizontal="center"/>
    </xf>
    <xf numFmtId="167" fontId="20" fillId="4" borderId="22" xfId="0" applyNumberFormat="1" applyFont="1" applyFill="1" applyBorder="1" applyAlignment="1">
      <alignment horizontal="right"/>
    </xf>
    <xf numFmtId="3" fontId="20" fillId="4" borderId="13" xfId="0" applyNumberFormat="1" applyFont="1" applyFill="1" applyBorder="1" applyAlignment="1">
      <alignment horizontal="right" vertical="center"/>
    </xf>
    <xf numFmtId="0" fontId="19" fillId="5" borderId="46" xfId="0" applyFont="1" applyFill="1" applyBorder="1"/>
    <xf numFmtId="0" fontId="19" fillId="5" borderId="47" xfId="0" applyFont="1" applyFill="1" applyBorder="1"/>
    <xf numFmtId="0" fontId="19" fillId="5" borderId="47" xfId="0" applyFont="1" applyFill="1" applyBorder="1" applyAlignment="1">
      <alignment horizontal="center"/>
    </xf>
    <xf numFmtId="0" fontId="20" fillId="5" borderId="19" xfId="0" applyFont="1" applyFill="1" applyBorder="1"/>
    <xf numFmtId="3" fontId="20" fillId="5" borderId="15" xfId="0" applyNumberFormat="1" applyFont="1" applyFill="1" applyBorder="1"/>
    <xf numFmtId="10" fontId="20" fillId="5" borderId="15" xfId="0" applyNumberFormat="1" applyFont="1" applyFill="1" applyBorder="1"/>
    <xf numFmtId="10" fontId="20" fillId="5" borderId="20" xfId="0" applyNumberFormat="1" applyFont="1" applyFill="1" applyBorder="1"/>
    <xf numFmtId="0" fontId="33" fillId="5" borderId="18" xfId="0" applyFont="1" applyFill="1" applyBorder="1"/>
    <xf numFmtId="3" fontId="33" fillId="5" borderId="18" xfId="0" applyNumberFormat="1" applyFont="1" applyFill="1" applyBorder="1"/>
    <xf numFmtId="10" fontId="21" fillId="5" borderId="18" xfId="0" applyNumberFormat="1" applyFont="1" applyFill="1" applyBorder="1"/>
    <xf numFmtId="3" fontId="21" fillId="5" borderId="18" xfId="0" applyNumberFormat="1" applyFont="1" applyFill="1" applyBorder="1"/>
    <xf numFmtId="0" fontId="42" fillId="4" borderId="10" xfId="0" applyFont="1" applyFill="1" applyBorder="1" applyAlignment="1">
      <alignment horizontal="center" vertical="center"/>
    </xf>
    <xf numFmtId="3" fontId="59" fillId="0" borderId="22" xfId="0" applyNumberFormat="1" applyFont="1" applyFill="1" applyBorder="1" applyAlignment="1">
      <alignment wrapText="1"/>
    </xf>
    <xf numFmtId="0" fontId="35" fillId="4" borderId="19" xfId="0" applyFont="1" applyFill="1" applyBorder="1"/>
    <xf numFmtId="0" fontId="43" fillId="4" borderId="15" xfId="0" applyFont="1" applyFill="1" applyBorder="1" applyAlignment="1">
      <alignment horizontal="center" vertical="top" wrapText="1"/>
    </xf>
    <xf numFmtId="3" fontId="43" fillId="4" borderId="15" xfId="0" applyNumberFormat="1" applyFont="1" applyFill="1" applyBorder="1" applyAlignment="1">
      <alignment horizontal="center" vertical="center"/>
    </xf>
    <xf numFmtId="0" fontId="35" fillId="4" borderId="15" xfId="0" applyFont="1" applyFill="1" applyBorder="1"/>
    <xf numFmtId="0" fontId="35" fillId="4" borderId="20" xfId="0" applyFont="1" applyFill="1" applyBorder="1"/>
    <xf numFmtId="0" fontId="42" fillId="4" borderId="10" xfId="0" applyFont="1" applyFill="1" applyBorder="1"/>
    <xf numFmtId="37" fontId="42" fillId="4" borderId="10" xfId="0" applyNumberFormat="1" applyFont="1" applyFill="1" applyBorder="1"/>
    <xf numFmtId="167" fontId="42" fillId="4" borderId="10" xfId="0" applyNumberFormat="1" applyFont="1" applyFill="1" applyBorder="1"/>
    <xf numFmtId="0" fontId="42" fillId="4" borderId="10" xfId="0" applyFont="1" applyFill="1" applyBorder="1" applyAlignment="1">
      <alignment horizontal="center"/>
    </xf>
    <xf numFmtId="167" fontId="42" fillId="4" borderId="10" xfId="0" applyNumberFormat="1" applyFont="1" applyFill="1" applyBorder="1" applyAlignment="1"/>
    <xf numFmtId="0" fontId="43" fillId="4" borderId="22" xfId="0" applyFont="1" applyFill="1" applyBorder="1" applyAlignment="1">
      <alignment horizontal="center"/>
    </xf>
    <xf numFmtId="0" fontId="43" fillId="4" borderId="22" xfId="0" applyFont="1" applyFill="1" applyBorder="1" applyAlignment="1">
      <alignment horizontal="left"/>
    </xf>
    <xf numFmtId="1" fontId="43" fillId="4" borderId="22" xfId="0" applyNumberFormat="1" applyFont="1" applyFill="1" applyBorder="1" applyAlignment="1"/>
    <xf numFmtId="167" fontId="43" fillId="4" borderId="22" xfId="0" applyNumberFormat="1" applyFont="1" applyFill="1" applyBorder="1" applyAlignment="1"/>
    <xf numFmtId="3" fontId="43" fillId="4" borderId="22" xfId="0" applyNumberFormat="1" applyFont="1" applyFill="1" applyBorder="1" applyAlignment="1"/>
    <xf numFmtId="10" fontId="15" fillId="0" borderId="0" xfId="3" applyNumberFormat="1" applyFont="1" applyBorder="1"/>
    <xf numFmtId="0" fontId="24" fillId="4" borderId="22" xfId="0" applyFont="1" applyFill="1" applyBorder="1" applyAlignment="1">
      <alignment horizontal="center"/>
    </xf>
    <xf numFmtId="0" fontId="20" fillId="4" borderId="22" xfId="0" applyFont="1" applyFill="1" applyBorder="1" applyAlignment="1">
      <alignment horizontal="center" vertical="center"/>
    </xf>
    <xf numFmtId="0" fontId="20" fillId="4" borderId="22" xfId="0" applyFont="1" applyFill="1" applyBorder="1" applyAlignment="1">
      <alignment horizontal="center"/>
    </xf>
    <xf numFmtId="0" fontId="22" fillId="4" borderId="22" xfId="0" applyFont="1" applyFill="1" applyBorder="1" applyAlignment="1">
      <alignment horizontal="center" vertical="center"/>
    </xf>
    <xf numFmtId="0" fontId="42" fillId="4" borderId="10" xfId="0" applyFont="1" applyFill="1" applyBorder="1" applyAlignment="1">
      <alignment horizontal="center" vertical="center"/>
    </xf>
    <xf numFmtId="0" fontId="24" fillId="4" borderId="24" xfId="0" applyFont="1" applyFill="1" applyBorder="1" applyAlignment="1">
      <alignment horizontal="center"/>
    </xf>
    <xf numFmtId="0" fontId="22" fillId="0" borderId="38" xfId="0" applyFont="1" applyFill="1" applyBorder="1" applyAlignment="1">
      <alignment horizontal="center" vertical="center"/>
    </xf>
    <xf numFmtId="167" fontId="24" fillId="0" borderId="27" xfId="0" applyNumberFormat="1" applyFont="1" applyBorder="1" applyAlignment="1"/>
    <xf numFmtId="167" fontId="24" fillId="0" borderId="22" xfId="0" applyNumberFormat="1" applyFont="1" applyBorder="1" applyAlignment="1"/>
    <xf numFmtId="0" fontId="20" fillId="0" borderId="22" xfId="0" applyFont="1" applyBorder="1"/>
    <xf numFmtId="0" fontId="22" fillId="4" borderId="22" xfId="0" applyFont="1" applyFill="1" applyBorder="1" applyAlignment="1">
      <alignment horizontal="left"/>
    </xf>
    <xf numFmtId="3" fontId="20" fillId="4" borderId="22" xfId="0" applyNumberFormat="1" applyFont="1" applyFill="1" applyBorder="1" applyAlignment="1"/>
    <xf numFmtId="10" fontId="20" fillId="4" borderId="22" xfId="0" applyNumberFormat="1" applyFont="1" applyFill="1" applyBorder="1" applyAlignment="1"/>
    <xf numFmtId="0" fontId="23" fillId="0" borderId="27" xfId="0" applyFont="1" applyFill="1" applyBorder="1" applyAlignment="1">
      <alignment horizontal="left" wrapText="1"/>
    </xf>
    <xf numFmtId="1" fontId="23" fillId="0" borderId="27" xfId="0" applyNumberFormat="1" applyFont="1" applyFill="1" applyBorder="1" applyAlignment="1">
      <alignment wrapText="1"/>
    </xf>
    <xf numFmtId="1" fontId="23" fillId="0" borderId="27" xfId="0" applyNumberFormat="1" applyFont="1" applyFill="1" applyBorder="1" applyAlignment="1"/>
    <xf numFmtId="0" fontId="23" fillId="0" borderId="27" xfId="0" applyFont="1" applyFill="1" applyBorder="1"/>
    <xf numFmtId="0" fontId="24" fillId="0" borderId="22" xfId="0" applyFont="1" applyBorder="1" applyAlignment="1">
      <alignment horizontal="center"/>
    </xf>
    <xf numFmtId="38" fontId="23" fillId="0" borderId="10" xfId="0" applyNumberFormat="1" applyFont="1" applyFill="1" applyBorder="1"/>
    <xf numFmtId="0" fontId="23" fillId="4" borderId="11" xfId="0" applyFont="1" applyFill="1" applyBorder="1" applyAlignment="1">
      <alignment horizontal="center"/>
    </xf>
    <xf numFmtId="0" fontId="23" fillId="4" borderId="12" xfId="0" applyFont="1" applyFill="1" applyBorder="1" applyAlignment="1">
      <alignment horizontal="center"/>
    </xf>
    <xf numFmtId="0" fontId="23" fillId="4" borderId="13" xfId="0" applyFont="1" applyFill="1" applyBorder="1" applyAlignment="1">
      <alignment horizontal="center"/>
    </xf>
    <xf numFmtId="0" fontId="28" fillId="0" borderId="0" xfId="0" applyFont="1" applyAlignment="1">
      <alignment horizontal="left"/>
    </xf>
    <xf numFmtId="17" fontId="28" fillId="0" borderId="0" xfId="0" applyNumberFormat="1" applyFont="1" applyAlignment="1">
      <alignment horizontal="left"/>
    </xf>
    <xf numFmtId="0" fontId="21" fillId="0" borderId="0" xfId="0" applyFont="1" applyAlignment="1">
      <alignment horizontal="left"/>
    </xf>
    <xf numFmtId="0" fontId="24" fillId="4" borderId="29" xfId="0" applyFont="1" applyFill="1" applyBorder="1" applyAlignment="1">
      <alignment horizontal="center"/>
    </xf>
    <xf numFmtId="0" fontId="24" fillId="4" borderId="30" xfId="0" applyFont="1" applyFill="1" applyBorder="1" applyAlignment="1">
      <alignment horizontal="center"/>
    </xf>
    <xf numFmtId="0" fontId="24" fillId="4" borderId="19" xfId="0" applyFont="1" applyFill="1" applyBorder="1" applyAlignment="1">
      <alignment horizontal="center" vertical="center"/>
    </xf>
    <xf numFmtId="0" fontId="24" fillId="4" borderId="10" xfId="0" applyFont="1" applyFill="1" applyBorder="1" applyAlignment="1">
      <alignment horizontal="center" vertical="center"/>
    </xf>
    <xf numFmtId="0" fontId="24" fillId="4" borderId="11" xfId="0" applyFont="1" applyFill="1" applyBorder="1" applyAlignment="1">
      <alignment horizontal="center"/>
    </xf>
    <xf numFmtId="0" fontId="24" fillId="4" borderId="12" xfId="0" applyFont="1" applyFill="1" applyBorder="1" applyAlignment="1">
      <alignment horizontal="center"/>
    </xf>
    <xf numFmtId="0" fontId="24" fillId="4" borderId="13" xfId="0" applyFont="1" applyFill="1" applyBorder="1" applyAlignment="1">
      <alignment horizontal="center"/>
    </xf>
    <xf numFmtId="0" fontId="24" fillId="4" borderId="22" xfId="0" applyFont="1" applyFill="1" applyBorder="1" applyAlignment="1">
      <alignment horizontal="center" vertical="center" wrapText="1"/>
    </xf>
    <xf numFmtId="17" fontId="25" fillId="0" borderId="0" xfId="0" applyNumberFormat="1" applyFont="1" applyBorder="1" applyAlignment="1">
      <alignment horizontal="center"/>
    </xf>
    <xf numFmtId="0" fontId="24" fillId="4" borderId="22" xfId="0" applyFont="1" applyFill="1" applyBorder="1" applyAlignment="1">
      <alignment horizontal="center"/>
    </xf>
    <xf numFmtId="0" fontId="23" fillId="4" borderId="22" xfId="0" applyFont="1" applyFill="1" applyBorder="1" applyAlignment="1"/>
    <xf numFmtId="0" fontId="20" fillId="4" borderId="10" xfId="0" applyFont="1" applyFill="1" applyBorder="1" applyAlignment="1">
      <alignment horizontal="center" wrapText="1"/>
    </xf>
    <xf numFmtId="0" fontId="0" fillId="4" borderId="10" xfId="0" applyFill="1" applyBorder="1" applyAlignment="1">
      <alignment horizontal="center" wrapText="1"/>
    </xf>
    <xf numFmtId="0" fontId="27" fillId="4" borderId="10" xfId="0" applyFont="1" applyFill="1" applyBorder="1" applyAlignment="1">
      <alignment horizontal="center"/>
    </xf>
    <xf numFmtId="0" fontId="20" fillId="4" borderId="23" xfId="0" applyFont="1" applyFill="1" applyBorder="1" applyAlignment="1">
      <alignment horizontal="center" vertical="center"/>
    </xf>
    <xf numFmtId="0" fontId="19" fillId="4" borderId="24" xfId="0" applyFont="1" applyFill="1" applyBorder="1" applyAlignment="1">
      <alignment horizontal="center" vertical="center"/>
    </xf>
    <xf numFmtId="0" fontId="27" fillId="4" borderId="23" xfId="0" applyFont="1" applyFill="1" applyBorder="1" applyAlignment="1">
      <alignment horizontal="center" vertical="center" wrapText="1"/>
    </xf>
    <xf numFmtId="0" fontId="0" fillId="4" borderId="24" xfId="0" applyFill="1" applyBorder="1" applyAlignment="1">
      <alignment horizontal="center" vertical="center" wrapText="1"/>
    </xf>
    <xf numFmtId="0" fontId="27" fillId="4" borderId="23" xfId="0" applyFont="1" applyFill="1" applyBorder="1" applyAlignment="1">
      <alignment horizontal="center" wrapText="1"/>
    </xf>
    <xf numFmtId="0" fontId="0" fillId="4" borderId="24" xfId="0" applyFill="1" applyBorder="1" applyAlignment="1">
      <alignment wrapText="1"/>
    </xf>
    <xf numFmtId="0" fontId="21" fillId="0" borderId="0" xfId="0" applyFont="1" applyAlignment="1">
      <alignment horizontal="center" vertical="center" wrapText="1"/>
    </xf>
    <xf numFmtId="0" fontId="24" fillId="4" borderId="26" xfId="0" applyFont="1" applyFill="1" applyBorder="1" applyAlignment="1">
      <alignment horizontal="center"/>
    </xf>
    <xf numFmtId="0" fontId="24" fillId="4" borderId="23" xfId="0" applyFont="1" applyFill="1" applyBorder="1" applyAlignment="1">
      <alignment horizontal="center" vertical="center" wrapText="1"/>
    </xf>
    <xf numFmtId="0" fontId="19" fillId="4" borderId="24" xfId="0" applyFont="1" applyFill="1" applyBorder="1" applyAlignment="1">
      <alignment horizontal="center" vertical="center" wrapText="1"/>
    </xf>
    <xf numFmtId="0" fontId="20" fillId="4" borderId="22" xfId="0" applyFont="1" applyFill="1" applyBorder="1" applyAlignment="1">
      <alignment horizontal="center" vertical="center"/>
    </xf>
    <xf numFmtId="0" fontId="20" fillId="4" borderId="22" xfId="0" applyFont="1" applyFill="1" applyBorder="1" applyAlignment="1">
      <alignment horizontal="center" vertical="center" wrapText="1"/>
    </xf>
    <xf numFmtId="0" fontId="24" fillId="0" borderId="19" xfId="0" applyFont="1" applyBorder="1" applyAlignment="1">
      <alignment horizontal="center"/>
    </xf>
    <xf numFmtId="0" fontId="24" fillId="0" borderId="15" xfId="0" applyFont="1" applyBorder="1" applyAlignment="1">
      <alignment horizontal="center"/>
    </xf>
    <xf numFmtId="0" fontId="0" fillId="0" borderId="20" xfId="0" applyBorder="1" applyAlignment="1"/>
    <xf numFmtId="0" fontId="0" fillId="0" borderId="20" xfId="0" applyBorder="1" applyAlignment="1">
      <alignment horizontal="center"/>
    </xf>
    <xf numFmtId="0" fontId="24" fillId="0" borderId="28" xfId="0" applyFont="1" applyBorder="1" applyAlignment="1">
      <alignment horizontal="center" vertical="center"/>
    </xf>
    <xf numFmtId="0" fontId="24" fillId="0" borderId="29" xfId="0" applyFont="1" applyBorder="1" applyAlignment="1">
      <alignment horizontal="center" vertical="center"/>
    </xf>
    <xf numFmtId="0" fontId="24" fillId="0" borderId="30" xfId="0" applyFont="1" applyBorder="1" applyAlignment="1">
      <alignment horizontal="center" vertical="center"/>
    </xf>
    <xf numFmtId="0" fontId="24" fillId="0" borderId="31" xfId="0" applyFont="1" applyBorder="1" applyAlignment="1">
      <alignment horizontal="center" vertical="center"/>
    </xf>
    <xf numFmtId="0" fontId="24" fillId="0" borderId="32" xfId="0" applyFont="1" applyBorder="1" applyAlignment="1">
      <alignment horizontal="center" vertical="center"/>
    </xf>
    <xf numFmtId="0" fontId="24" fillId="0" borderId="33" xfId="0" applyFont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24" fillId="0" borderId="22" xfId="0" applyFont="1" applyBorder="1" applyAlignment="1">
      <alignment horizontal="center"/>
    </xf>
    <xf numFmtId="0" fontId="0" fillId="0" borderId="22" xfId="0" applyBorder="1" applyAlignment="1"/>
    <xf numFmtId="0" fontId="24" fillId="0" borderId="11" xfId="0" applyFont="1" applyBorder="1" applyAlignment="1">
      <alignment horizontal="center"/>
    </xf>
    <xf numFmtId="0" fontId="24" fillId="0" borderId="12" xfId="0" applyFont="1" applyBorder="1" applyAlignment="1">
      <alignment horizontal="center"/>
    </xf>
    <xf numFmtId="0" fontId="24" fillId="0" borderId="13" xfId="0" applyFont="1" applyBorder="1" applyAlignment="1">
      <alignment horizontal="center"/>
    </xf>
    <xf numFmtId="0" fontId="24" fillId="0" borderId="20" xfId="0" applyFont="1" applyBorder="1" applyAlignment="1">
      <alignment horizontal="center"/>
    </xf>
    <xf numFmtId="0" fontId="24" fillId="4" borderId="15" xfId="0" applyFont="1" applyFill="1" applyBorder="1" applyAlignment="1">
      <alignment horizontal="center" vertical="center"/>
    </xf>
    <xf numFmtId="0" fontId="24" fillId="4" borderId="20" xfId="0" applyFont="1" applyFill="1" applyBorder="1" applyAlignment="1">
      <alignment horizontal="center" vertical="center"/>
    </xf>
    <xf numFmtId="0" fontId="24" fillId="4" borderId="22" xfId="0" applyFont="1" applyFill="1" applyBorder="1" applyAlignment="1">
      <alignment horizontal="center" vertical="center"/>
    </xf>
    <xf numFmtId="0" fontId="15" fillId="4" borderId="22" xfId="0" applyFont="1" applyFill="1" applyBorder="1" applyAlignment="1">
      <alignment horizontal="center" vertical="center"/>
    </xf>
    <xf numFmtId="0" fontId="23" fillId="4" borderId="22" xfId="0" applyFont="1" applyFill="1" applyBorder="1" applyAlignment="1">
      <alignment horizontal="center" vertical="center"/>
    </xf>
    <xf numFmtId="0" fontId="24" fillId="4" borderId="10" xfId="0" applyFont="1" applyFill="1" applyBorder="1" applyAlignment="1">
      <alignment horizontal="center"/>
    </xf>
    <xf numFmtId="0" fontId="15" fillId="4" borderId="10" xfId="0" applyFont="1" applyFill="1" applyBorder="1" applyAlignment="1">
      <alignment horizontal="center"/>
    </xf>
    <xf numFmtId="0" fontId="24" fillId="4" borderId="26" xfId="0" applyFont="1" applyFill="1" applyBorder="1" applyAlignment="1">
      <alignment horizontal="center" vertical="center"/>
    </xf>
    <xf numFmtId="0" fontId="24" fillId="4" borderId="13" xfId="0" applyFont="1" applyFill="1" applyBorder="1" applyAlignment="1">
      <alignment horizontal="center" vertical="center"/>
    </xf>
    <xf numFmtId="0" fontId="24" fillId="4" borderId="28" xfId="0" applyFont="1" applyFill="1" applyBorder="1" applyAlignment="1">
      <alignment horizontal="center" vertical="center"/>
    </xf>
    <xf numFmtId="0" fontId="24" fillId="4" borderId="35" xfId="0" applyFont="1" applyFill="1" applyBorder="1" applyAlignment="1">
      <alignment horizontal="center" vertical="center"/>
    </xf>
    <xf numFmtId="0" fontId="24" fillId="4" borderId="11" xfId="0" applyFont="1" applyFill="1" applyBorder="1" applyAlignment="1">
      <alignment horizontal="center" vertical="center"/>
    </xf>
    <xf numFmtId="0" fontId="15" fillId="4" borderId="13" xfId="0" applyFont="1" applyFill="1" applyBorder="1" applyAlignment="1">
      <alignment horizontal="center" vertical="center"/>
    </xf>
    <xf numFmtId="0" fontId="15" fillId="4" borderId="25" xfId="0" applyFont="1" applyFill="1" applyBorder="1" applyAlignment="1">
      <alignment horizontal="center"/>
    </xf>
    <xf numFmtId="0" fontId="15" fillId="4" borderId="10" xfId="0" applyFont="1" applyFill="1" applyBorder="1" applyAlignment="1">
      <alignment horizontal="center" vertical="center"/>
    </xf>
    <xf numFmtId="0" fontId="20" fillId="4" borderId="10" xfId="0" applyFont="1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20" fillId="4" borderId="21" xfId="0" applyFont="1" applyFill="1" applyBorder="1" applyAlignment="1">
      <alignment horizontal="center" vertical="center" wrapText="1"/>
    </xf>
    <xf numFmtId="17" fontId="24" fillId="4" borderId="11" xfId="0" applyNumberFormat="1" applyFont="1" applyFill="1" applyBorder="1" applyAlignment="1">
      <alignment horizontal="center"/>
    </xf>
    <xf numFmtId="17" fontId="24" fillId="4" borderId="13" xfId="0" applyNumberFormat="1" applyFont="1" applyFill="1" applyBorder="1" applyAlignment="1">
      <alignment horizontal="center"/>
    </xf>
    <xf numFmtId="17" fontId="24" fillId="4" borderId="22" xfId="0" applyNumberFormat="1" applyFont="1" applyFill="1" applyBorder="1" applyAlignment="1">
      <alignment horizontal="center"/>
    </xf>
    <xf numFmtId="0" fontId="19" fillId="4" borderId="22" xfId="0" applyFont="1" applyFill="1" applyBorder="1" applyAlignment="1">
      <alignment horizontal="center" vertical="center"/>
    </xf>
    <xf numFmtId="0" fontId="20" fillId="4" borderId="22" xfId="0" applyFont="1" applyFill="1" applyBorder="1" applyAlignment="1">
      <alignment horizontal="center"/>
    </xf>
    <xf numFmtId="0" fontId="22" fillId="4" borderId="22" xfId="0" applyFont="1" applyFill="1" applyBorder="1" applyAlignment="1">
      <alignment horizontal="center" vertical="center"/>
    </xf>
    <xf numFmtId="0" fontId="32" fillId="5" borderId="19" xfId="0" applyFont="1" applyFill="1" applyBorder="1" applyAlignment="1">
      <alignment horizontal="center"/>
    </xf>
    <xf numFmtId="0" fontId="32" fillId="5" borderId="15" xfId="0" applyFont="1" applyFill="1" applyBorder="1" applyAlignment="1">
      <alignment horizontal="center"/>
    </xf>
    <xf numFmtId="0" fontId="32" fillId="5" borderId="20" xfId="0" applyFont="1" applyFill="1" applyBorder="1" applyAlignment="1">
      <alignment horizontal="center"/>
    </xf>
    <xf numFmtId="0" fontId="20" fillId="5" borderId="42" xfId="0" applyFont="1" applyFill="1" applyBorder="1" applyAlignment="1">
      <alignment horizontal="center" vertical="center"/>
    </xf>
    <xf numFmtId="0" fontId="19" fillId="5" borderId="45" xfId="0" applyFont="1" applyFill="1" applyBorder="1" applyAlignment="1">
      <alignment horizontal="center" vertical="center"/>
    </xf>
    <xf numFmtId="0" fontId="20" fillId="5" borderId="43" xfId="0" applyFont="1" applyFill="1" applyBorder="1" applyAlignment="1">
      <alignment horizontal="center"/>
    </xf>
    <xf numFmtId="0" fontId="20" fillId="5" borderId="44" xfId="0" applyFont="1" applyFill="1" applyBorder="1" applyAlignment="1">
      <alignment horizontal="center"/>
    </xf>
    <xf numFmtId="0" fontId="32" fillId="5" borderId="11" xfId="0" applyFont="1" applyFill="1" applyBorder="1" applyAlignment="1">
      <alignment horizontal="center"/>
    </xf>
    <xf numFmtId="0" fontId="32" fillId="5" borderId="12" xfId="0" applyFont="1" applyFill="1" applyBorder="1" applyAlignment="1">
      <alignment horizontal="center"/>
    </xf>
    <xf numFmtId="0" fontId="32" fillId="5" borderId="13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17" fontId="25" fillId="0" borderId="0" xfId="0" applyNumberFormat="1" applyFont="1" applyFill="1" applyBorder="1" applyAlignment="1">
      <alignment horizontal="center"/>
    </xf>
    <xf numFmtId="0" fontId="42" fillId="4" borderId="10" xfId="0" applyFont="1" applyFill="1" applyBorder="1" applyAlignment="1">
      <alignment horizontal="center" vertical="center"/>
    </xf>
    <xf numFmtId="0" fontId="61" fillId="0" borderId="0" xfId="0" applyFont="1" applyFill="1" applyBorder="1" applyAlignment="1">
      <alignment horizontal="center"/>
    </xf>
    <xf numFmtId="49" fontId="21" fillId="0" borderId="0" xfId="0" applyNumberFormat="1" applyFont="1" applyFill="1" applyBorder="1" applyAlignment="1">
      <alignment horizontal="center"/>
    </xf>
  </cellXfs>
  <cellStyles count="5">
    <cellStyle name="Estilo 1" xfId="1"/>
    <cellStyle name="Hipervínculo" xfId="2" builtinId="8"/>
    <cellStyle name="Normal" xfId="0" builtinId="0"/>
    <cellStyle name="Normal 2" xfId="4"/>
    <cellStyle name="Porcentual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99FF"/>
      <color rgb="FFCCCCFF"/>
      <color rgb="FF9999FF"/>
      <color rgb="FFFFFF99"/>
      <color rgb="FFFFFFCC"/>
      <color rgb="FFF0F9E7"/>
      <color rgb="FFCC9900"/>
      <color rgb="FFFF3300"/>
      <color rgb="FFFF9900"/>
      <color rgb="FFFFC46D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2.xml"/><Relationship Id="rId30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19"/>
  <c:chart>
    <c:title>
      <c:tx>
        <c:rich>
          <a:bodyPr/>
          <a:lstStyle/>
          <a:p>
            <a:pPr>
              <a:defRPr sz="1400"/>
            </a:pPr>
            <a:r>
              <a:rPr lang="es-MX" sz="1400"/>
              <a:t>OCUPACIÓN GENERAL ENERO - FEBRERO</a:t>
            </a:r>
          </a:p>
        </c:rich>
      </c:tx>
    </c:title>
    <c:plotArea>
      <c:layout/>
      <c:lineChart>
        <c:grouping val="stacked"/>
        <c:ser>
          <c:idx val="0"/>
          <c:order val="0"/>
          <c:dLbls>
            <c:dLbl>
              <c:idx val="4"/>
              <c:spPr>
                <a:solidFill>
                  <a:schemeClr val="accent1">
                    <a:lumMod val="60000"/>
                    <a:lumOff val="40000"/>
                  </a:schemeClr>
                </a:solidFill>
              </c:spPr>
              <c:txPr>
                <a:bodyPr/>
                <a:lstStyle/>
                <a:p>
                  <a:pPr>
                    <a:defRPr sz="1100" b="1"/>
                  </a:pPr>
                  <a:endParaRPr lang="es-MX"/>
                </a:p>
              </c:txPr>
            </c:dLbl>
            <c:txPr>
              <a:bodyPr/>
              <a:lstStyle/>
              <a:p>
                <a:pPr>
                  <a:defRPr sz="1100"/>
                </a:pPr>
                <a:endParaRPr lang="es-MX"/>
              </a:p>
            </c:txPr>
            <c:dLblPos val="t"/>
            <c:showVal val="1"/>
          </c:dLbls>
          <c:cat>
            <c:numRef>
              <c:f>'COMPART. OCUP. AFLU. 2011-2015'!$C$9:$G$9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'COMPART. OCUP. AFLU. 2011-2015'!$C$22:$G$22</c:f>
              <c:numCache>
                <c:formatCode>0.00%</c:formatCode>
                <c:ptCount val="5"/>
                <c:pt idx="0">
                  <c:v>0.82620000000000005</c:v>
                </c:pt>
                <c:pt idx="1">
                  <c:v>0.83809999999999996</c:v>
                </c:pt>
                <c:pt idx="2">
                  <c:v>0.87960000000000005</c:v>
                </c:pt>
                <c:pt idx="3">
                  <c:v>0.87909999999999999</c:v>
                </c:pt>
                <c:pt idx="4">
                  <c:v>0.89240972106839356</c:v>
                </c:pt>
              </c:numCache>
            </c:numRef>
          </c:val>
        </c:ser>
        <c:dLbls>
          <c:showVal val="1"/>
        </c:dLbls>
        <c:marker val="1"/>
        <c:axId val="65871872"/>
        <c:axId val="65873408"/>
      </c:lineChart>
      <c:catAx>
        <c:axId val="65871872"/>
        <c:scaling>
          <c:orientation val="minMax"/>
        </c:scaling>
        <c:axPos val="b"/>
        <c:numFmt formatCode="General" sourceLinked="1"/>
        <c:majorTickMark val="none"/>
        <c:tickLblPos val="low"/>
        <c:txPr>
          <a:bodyPr rot="0" vert="horz"/>
          <a:lstStyle/>
          <a:p>
            <a:pPr>
              <a:defRPr b="1"/>
            </a:pPr>
            <a:endParaRPr lang="es-MX"/>
          </a:p>
        </c:txPr>
        <c:crossAx val="65873408"/>
        <c:crossesAt val="0.1"/>
        <c:lblAlgn val="ctr"/>
        <c:lblOffset val="100"/>
        <c:tickLblSkip val="1"/>
        <c:tickMarkSkip val="1"/>
      </c:catAx>
      <c:valAx>
        <c:axId val="65873408"/>
        <c:scaling>
          <c:orientation val="minMax"/>
        </c:scaling>
        <c:axPos val="l"/>
        <c:majorGridlines/>
        <c:numFmt formatCode="0.00%" sourceLinked="1"/>
        <c:majorTickMark val="none"/>
        <c:tickLblPos val="low"/>
        <c:txPr>
          <a:bodyPr rot="0" vert="horz"/>
          <a:lstStyle/>
          <a:p>
            <a:pPr>
              <a:defRPr/>
            </a:pPr>
            <a:endParaRPr lang="es-MX"/>
          </a:p>
        </c:txPr>
        <c:crossAx val="65871872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zero"/>
  </c:chart>
  <c:printSettings>
    <c:headerFooter/>
    <c:pageMargins b="0.75000000000001177" l="0.70000000000000062" r="0.70000000000000062" t="0.750000000000011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1"/>
  <c:chart>
    <c:title>
      <c:tx>
        <c:rich>
          <a:bodyPr/>
          <a:lstStyle/>
          <a:p>
            <a:pPr>
              <a:defRPr sz="1400"/>
            </a:pPr>
            <a:r>
              <a:rPr lang="es-MX" sz="1400"/>
              <a:t>AFLUENCIA GENERAL ENERO - FEBRERO</a:t>
            </a:r>
          </a:p>
        </c:rich>
      </c:tx>
    </c:title>
    <c:plotArea>
      <c:layout>
        <c:manualLayout>
          <c:layoutTarget val="inner"/>
          <c:xMode val="edge"/>
          <c:yMode val="edge"/>
          <c:x val="0.14798840769904134"/>
          <c:y val="0.16089129483814521"/>
          <c:w val="0.82145603674540679"/>
          <c:h val="0.68873432487605657"/>
        </c:manualLayout>
      </c:layout>
      <c:lineChart>
        <c:grouping val="standard"/>
        <c:ser>
          <c:idx val="0"/>
          <c:order val="0"/>
          <c:dLbls>
            <c:dLbl>
              <c:idx val="4"/>
              <c:spPr>
                <a:solidFill>
                  <a:srgbClr val="FFC000"/>
                </a:solidFill>
              </c:spPr>
              <c:txPr>
                <a:bodyPr/>
                <a:lstStyle/>
                <a:p>
                  <a:pPr>
                    <a:defRPr sz="1100" b="1"/>
                  </a:pPr>
                  <a:endParaRPr lang="es-MX"/>
                </a:p>
              </c:txPr>
            </c:dLbl>
            <c:txPr>
              <a:bodyPr/>
              <a:lstStyle/>
              <a:p>
                <a:pPr>
                  <a:defRPr sz="1100"/>
                </a:pPr>
                <a:endParaRPr lang="es-MX"/>
              </a:p>
            </c:txPr>
            <c:dLblPos val="t"/>
            <c:showVal val="1"/>
          </c:dLbls>
          <c:cat>
            <c:numRef>
              <c:f>'COMPART. OCUP. AFLU. 2011-2015'!$L$9:$P$9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'COMPART. OCUP. AFLU. 2011-2015'!$L$22:$P$22</c:f>
              <c:numCache>
                <c:formatCode>#,##0</c:formatCode>
                <c:ptCount val="5"/>
                <c:pt idx="0">
                  <c:v>599636</c:v>
                </c:pt>
                <c:pt idx="1">
                  <c:v>645858</c:v>
                </c:pt>
                <c:pt idx="2">
                  <c:v>658715</c:v>
                </c:pt>
                <c:pt idx="3">
                  <c:v>699184</c:v>
                </c:pt>
                <c:pt idx="4">
                  <c:v>730719</c:v>
                </c:pt>
              </c:numCache>
            </c:numRef>
          </c:val>
        </c:ser>
        <c:dLbls>
          <c:showVal val="1"/>
        </c:dLbls>
        <c:marker val="1"/>
        <c:axId val="65881600"/>
        <c:axId val="65883136"/>
      </c:lineChart>
      <c:catAx>
        <c:axId val="65881600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0" vert="horz"/>
          <a:lstStyle/>
          <a:p>
            <a:pPr>
              <a:defRPr b="1"/>
            </a:pPr>
            <a:endParaRPr lang="es-MX"/>
          </a:p>
        </c:txPr>
        <c:crossAx val="65883136"/>
        <c:crosses val="autoZero"/>
        <c:auto val="1"/>
        <c:lblAlgn val="ctr"/>
        <c:lblOffset val="100"/>
      </c:catAx>
      <c:valAx>
        <c:axId val="65883136"/>
        <c:scaling>
          <c:orientation val="minMax"/>
        </c:scaling>
        <c:axPos val="l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numFmt formatCode="#,##0" sourceLinked="1"/>
        <c:majorTickMark val="none"/>
        <c:tickLblPos val="nextTo"/>
        <c:txPr>
          <a:bodyPr rot="0" vert="horz"/>
          <a:lstStyle/>
          <a:p>
            <a:pPr>
              <a:defRPr/>
            </a:pPr>
            <a:endParaRPr lang="es-MX"/>
          </a:p>
        </c:txPr>
        <c:crossAx val="65881600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</c:chart>
  <c:printSettings>
    <c:headerFooter/>
    <c:pageMargins b="0.75000000000001177" l="0.70000000000000062" r="0.70000000000000062" t="0.750000000000011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2"/>
  <c:chart>
    <c:title>
      <c:tx>
        <c:rich>
          <a:bodyPr/>
          <a:lstStyle/>
          <a:p>
            <a:pPr>
              <a:defRPr sz="1200"/>
            </a:pPr>
            <a:r>
              <a:rPr lang="es-MX" sz="1200"/>
              <a:t>OCUPACIÓN GENERAL FEBRERO</a:t>
            </a:r>
          </a:p>
        </c:rich>
      </c:tx>
    </c:title>
    <c:plotArea>
      <c:layout/>
      <c:lineChart>
        <c:grouping val="stacked"/>
        <c:ser>
          <c:idx val="0"/>
          <c:order val="0"/>
          <c:spPr>
            <a:ln>
              <a:solidFill>
                <a:srgbClr val="7030A0"/>
              </a:solidFill>
            </a:ln>
          </c:spPr>
          <c:marker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dLbls>
            <c:numFmt formatCode="0.00%" sourceLinked="0"/>
            <c:dLblPos val="t"/>
            <c:showVal val="1"/>
          </c:dLbls>
          <c:cat>
            <c:numRef>
              <c:f>'[1]COMPART. OCUP. AFLU. 2008-2013'!$C$9:$G$9</c:f>
              <c:numCache>
                <c:formatCode>General</c:formatCode>
                <c:ptCount val="5"/>
                <c:pt idx="0">
                  <c:v>2008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'COMPART. OCUP. AFLU. 2011-2015'!$C$22:$G$22</c:f>
              <c:numCache>
                <c:formatCode>0.00%</c:formatCode>
                <c:ptCount val="5"/>
                <c:pt idx="0">
                  <c:v>0.82620000000000005</c:v>
                </c:pt>
                <c:pt idx="1">
                  <c:v>0.83809999999999996</c:v>
                </c:pt>
                <c:pt idx="2">
                  <c:v>0.87960000000000005</c:v>
                </c:pt>
                <c:pt idx="3">
                  <c:v>0.87909999999999999</c:v>
                </c:pt>
                <c:pt idx="4">
                  <c:v>0.89240972106839356</c:v>
                </c:pt>
              </c:numCache>
            </c:numRef>
          </c:val>
        </c:ser>
        <c:dLbls>
          <c:showVal val="1"/>
        </c:dLbls>
        <c:marker val="1"/>
        <c:axId val="65890944"/>
        <c:axId val="65892736"/>
      </c:lineChart>
      <c:catAx>
        <c:axId val="65890944"/>
        <c:scaling>
          <c:orientation val="minMax"/>
        </c:scaling>
        <c:axPos val="b"/>
        <c:numFmt formatCode="General" sourceLinked="1"/>
        <c:majorTickMark val="none"/>
        <c:tickLblPos val="low"/>
        <c:txPr>
          <a:bodyPr rot="0" vert="horz"/>
          <a:lstStyle/>
          <a:p>
            <a:pPr>
              <a:defRPr/>
            </a:pPr>
            <a:endParaRPr lang="es-MX"/>
          </a:p>
        </c:txPr>
        <c:crossAx val="65892736"/>
        <c:crossesAt val="0.1"/>
        <c:lblAlgn val="ctr"/>
        <c:lblOffset val="100"/>
        <c:tickLblSkip val="1"/>
        <c:tickMarkSkip val="1"/>
      </c:catAx>
      <c:valAx>
        <c:axId val="65892736"/>
        <c:scaling>
          <c:orientation val="minMax"/>
        </c:scaling>
        <c:axPos val="l"/>
        <c:majorGridlines/>
        <c:numFmt formatCode="0.00%" sourceLinked="1"/>
        <c:majorTickMark val="none"/>
        <c:tickLblPos val="low"/>
        <c:txPr>
          <a:bodyPr rot="0" vert="horz"/>
          <a:lstStyle/>
          <a:p>
            <a:pPr>
              <a:defRPr/>
            </a:pPr>
            <a:endParaRPr lang="es-MX"/>
          </a:p>
        </c:txPr>
        <c:crossAx val="65890944"/>
        <c:crosses val="autoZero"/>
        <c:crossBetween val="between"/>
      </c:valAx>
    </c:plotArea>
    <c:plotVisOnly val="1"/>
    <c:dispBlanksAs val="zero"/>
  </c:chart>
  <c:printSettings>
    <c:headerFooter/>
    <c:pageMargins b="0.75000000000001199" l="0.70000000000000062" r="0.70000000000000062" t="0.750000000000011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0"/>
  <c:chart>
    <c:title>
      <c:tx>
        <c:rich>
          <a:bodyPr/>
          <a:lstStyle/>
          <a:p>
            <a:pPr>
              <a:defRPr sz="1200"/>
            </a:pPr>
            <a:r>
              <a:rPr lang="es-MX" sz="1200"/>
              <a:t>AFLUENCIA GENERAL FEBRERO</a:t>
            </a:r>
          </a:p>
        </c:rich>
      </c:tx>
    </c:title>
    <c:plotArea>
      <c:layout>
        <c:manualLayout>
          <c:layoutTarget val="inner"/>
          <c:xMode val="edge"/>
          <c:yMode val="edge"/>
          <c:x val="0.14798840769904142"/>
          <c:y val="0.16089129483814521"/>
          <c:w val="0.82145603674540679"/>
          <c:h val="0.68873432487605657"/>
        </c:manualLayout>
      </c:layout>
      <c:lineChart>
        <c:grouping val="standard"/>
        <c:ser>
          <c:idx val="0"/>
          <c:order val="0"/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numFmt formatCode="#,##0" sourceLinked="0"/>
            <c:dLblPos val="t"/>
            <c:showVal val="1"/>
          </c:dLbls>
          <c:cat>
            <c:numRef>
              <c:f>'[1]COMPART. OCUP. AFLU. 2008-2013'!$L$9:$P$9</c:f>
              <c:numCache>
                <c:formatCode>General</c:formatCode>
                <c:ptCount val="5"/>
                <c:pt idx="0">
                  <c:v>2008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'COMPART. OCUP. AFLU. 2011-2015'!$L$22:$P$22</c:f>
              <c:numCache>
                <c:formatCode>#,##0</c:formatCode>
                <c:ptCount val="5"/>
                <c:pt idx="0">
                  <c:v>599636</c:v>
                </c:pt>
                <c:pt idx="1">
                  <c:v>645858</c:v>
                </c:pt>
                <c:pt idx="2">
                  <c:v>658715</c:v>
                </c:pt>
                <c:pt idx="3">
                  <c:v>699184</c:v>
                </c:pt>
                <c:pt idx="4">
                  <c:v>730719</c:v>
                </c:pt>
              </c:numCache>
            </c:numRef>
          </c:val>
        </c:ser>
        <c:dLbls>
          <c:showVal val="1"/>
        </c:dLbls>
        <c:marker val="1"/>
        <c:axId val="65908736"/>
        <c:axId val="65910272"/>
      </c:lineChart>
      <c:catAx>
        <c:axId val="65908736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0" vert="horz"/>
          <a:lstStyle/>
          <a:p>
            <a:pPr>
              <a:defRPr/>
            </a:pPr>
            <a:endParaRPr lang="es-MX"/>
          </a:p>
        </c:txPr>
        <c:crossAx val="65910272"/>
        <c:crosses val="autoZero"/>
        <c:auto val="1"/>
        <c:lblAlgn val="ctr"/>
        <c:lblOffset val="100"/>
      </c:catAx>
      <c:valAx>
        <c:axId val="65910272"/>
        <c:scaling>
          <c:orientation val="minMax"/>
        </c:scaling>
        <c:axPos val="l"/>
        <c:majorGridlines/>
        <c:numFmt formatCode="#,##0" sourceLinked="1"/>
        <c:majorTickMark val="none"/>
        <c:tickLblPos val="nextTo"/>
        <c:txPr>
          <a:bodyPr rot="0" vert="horz"/>
          <a:lstStyle/>
          <a:p>
            <a:pPr>
              <a:defRPr/>
            </a:pPr>
            <a:endParaRPr lang="es-MX"/>
          </a:p>
        </c:txPr>
        <c:crossAx val="65908736"/>
        <c:crosses val="autoZero"/>
        <c:crossBetween val="between"/>
      </c:valAx>
    </c:plotArea>
    <c:plotVisOnly val="1"/>
    <c:dispBlanksAs val="gap"/>
  </c:chart>
  <c:printSettings>
    <c:headerFooter/>
    <c:pageMargins b="0.75000000000001199" l="0.70000000000000062" r="0.70000000000000062" t="0.75000000000001199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1"/>
  <c:chart>
    <c:title>
      <c:txPr>
        <a:bodyPr/>
        <a:lstStyle/>
        <a:p>
          <a:pPr>
            <a:defRPr sz="900"/>
          </a:pPr>
          <a:endParaRPr lang="es-MX"/>
        </a:p>
      </c:txPr>
    </c:title>
    <c:plotArea>
      <c:layout/>
      <c:barChart>
        <c:barDir val="col"/>
        <c:grouping val="clustered"/>
        <c:ser>
          <c:idx val="0"/>
          <c:order val="0"/>
          <c:tx>
            <c:strRef>
              <c:f>'COMP.CTOS.NOCHE OCUP. 2011-2015'!$C$8</c:f>
              <c:strCache>
                <c:ptCount val="1"/>
                <c:pt idx="0">
                  <c:v>CUARTOS NOCHE OCUPADOS MENSUAL</c:v>
                </c:pt>
              </c:strCache>
            </c:strRef>
          </c:tx>
          <c:spPr>
            <a:gradFill flip="none" rotWithShape="1">
              <a:gsLst>
                <a:gs pos="0">
                  <a:srgbClr val="7030A0">
                    <a:tint val="66000"/>
                    <a:satMod val="160000"/>
                  </a:srgbClr>
                </a:gs>
                <a:gs pos="50000">
                  <a:srgbClr val="7030A0">
                    <a:tint val="44500"/>
                    <a:satMod val="160000"/>
                  </a:srgbClr>
                </a:gs>
                <a:gs pos="100000">
                  <a:srgbClr val="7030A0">
                    <a:tint val="23500"/>
                    <a:satMod val="160000"/>
                  </a:srgbClr>
                </a:gs>
              </a:gsLst>
              <a:lin ang="16200000" scaled="1"/>
              <a:tileRect/>
            </a:gradFill>
          </c:spPr>
          <c:dLbls>
            <c:dLbl>
              <c:idx val="0"/>
              <c:layout>
                <c:manualLayout>
                  <c:x val="-3.8986330839845392E-3"/>
                  <c:y val="5.525543786660733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0"/>
                  <c:y val="2.389485361297719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1.5594532335938164E-2"/>
                  <c:y val="4.0323976585301289E-3"/>
                </c:manualLayout>
              </c:layout>
              <c:dLblPos val="outEnd"/>
              <c:showVal val="1"/>
            </c:dLbl>
            <c:txPr>
              <a:bodyPr/>
              <a:lstStyle/>
              <a:p>
                <a:pPr>
                  <a:defRPr sz="1000"/>
                </a:pPr>
                <a:endParaRPr lang="es-MX"/>
              </a:p>
            </c:txPr>
            <c:dLblPos val="outEnd"/>
            <c:showVal val="1"/>
          </c:dLbls>
          <c:cat>
            <c:numRef>
              <c:f>'COMP.CTOS.NOCHE OCUP. 2011-2015'!$C$9:$G$9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'COMP.CTOS.NOCHE OCUP. 2011-2015'!$C$11:$G$11</c:f>
              <c:numCache>
                <c:formatCode>#,##0</c:formatCode>
                <c:ptCount val="5"/>
                <c:pt idx="0">
                  <c:v>918797</c:v>
                </c:pt>
                <c:pt idx="1">
                  <c:v>986078</c:v>
                </c:pt>
                <c:pt idx="2">
                  <c:v>1014572</c:v>
                </c:pt>
                <c:pt idx="3">
                  <c:v>1025828</c:v>
                </c:pt>
                <c:pt idx="4">
                  <c:v>1067830</c:v>
                </c:pt>
              </c:numCache>
            </c:numRef>
          </c:val>
        </c:ser>
        <c:axId val="67909504"/>
        <c:axId val="67911040"/>
      </c:barChart>
      <c:catAx>
        <c:axId val="67909504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900" b="1"/>
            </a:pPr>
            <a:endParaRPr lang="es-MX"/>
          </a:p>
        </c:txPr>
        <c:crossAx val="67911040"/>
        <c:crosses val="autoZero"/>
        <c:auto val="1"/>
        <c:lblAlgn val="ctr"/>
        <c:lblOffset val="100"/>
      </c:catAx>
      <c:valAx>
        <c:axId val="67911040"/>
        <c:scaling>
          <c:orientation val="minMax"/>
        </c:scaling>
        <c:axPos val="l"/>
        <c:majorGridlines/>
        <c:numFmt formatCode="#,##0" sourceLinked="1"/>
        <c:tickLblPos val="nextTo"/>
        <c:crossAx val="67909504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</c:chart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4"/>
  <c:chart>
    <c:title>
      <c:txPr>
        <a:bodyPr/>
        <a:lstStyle/>
        <a:p>
          <a:pPr>
            <a:defRPr sz="1000"/>
          </a:pPr>
          <a:endParaRPr lang="es-MX"/>
        </a:p>
      </c:txPr>
    </c:title>
    <c:plotArea>
      <c:layout/>
      <c:barChart>
        <c:barDir val="col"/>
        <c:grouping val="clustered"/>
        <c:ser>
          <c:idx val="0"/>
          <c:order val="0"/>
          <c:tx>
            <c:strRef>
              <c:f>'COMP.CTOS.NOCHE OCUP. 2011-2015'!$C$23</c:f>
              <c:strCache>
                <c:ptCount val="1"/>
                <c:pt idx="0">
                  <c:v>CUARTOS NOCHE OCUPADOS ACUMULADO</c:v>
                </c:pt>
              </c:strCache>
            </c:strRef>
          </c:tx>
          <c:spPr>
            <a:solidFill>
              <a:schemeClr val="accent1"/>
            </a:solidFill>
          </c:spPr>
          <c:dLbls>
            <c:dLbl>
              <c:idx val="0"/>
              <c:layout>
                <c:manualLayout>
                  <c:x val="0"/>
                  <c:y val="2.1131805018837612E-2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3.1189064671876366E-2"/>
                  <c:y val="2.4600246002460052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2.339179850390723E-2"/>
                  <c:y val="9.8400984009840205E-3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0"/>
                  <c:y val="2.3148148148148147E-2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1.1695899251953639E-2"/>
                  <c:y val="-9.8400984009840205E-3"/>
                </c:manualLayout>
              </c:layout>
              <c:dLblPos val="outEnd"/>
              <c:showVal val="1"/>
            </c:dLbl>
            <c:dLblPos val="outEnd"/>
            <c:showVal val="1"/>
          </c:dLbls>
          <c:cat>
            <c:numRef>
              <c:f>'COMP.CTOS.NOCHE OCUP. 2011-2015'!$C$24:$G$24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'COMP.CTOS.NOCHE OCUP. 2011-2015'!$C$25:$G$25</c:f>
              <c:numCache>
                <c:formatCode>#,##0</c:formatCode>
                <c:ptCount val="5"/>
                <c:pt idx="0">
                  <c:v>1862397</c:v>
                </c:pt>
                <c:pt idx="1">
                  <c:v>2008213</c:v>
                </c:pt>
                <c:pt idx="2">
                  <c:v>2085108</c:v>
                </c:pt>
                <c:pt idx="3">
                  <c:v>2104573</c:v>
                </c:pt>
                <c:pt idx="4">
                  <c:v>2202137</c:v>
                </c:pt>
              </c:numCache>
            </c:numRef>
          </c:val>
        </c:ser>
        <c:axId val="67927040"/>
        <c:axId val="67932928"/>
      </c:barChart>
      <c:catAx>
        <c:axId val="67927040"/>
        <c:scaling>
          <c:orientation val="minMax"/>
        </c:scaling>
        <c:axPos val="b"/>
        <c:numFmt formatCode="General" sourceLinked="1"/>
        <c:tickLblPos val="nextTo"/>
        <c:crossAx val="67932928"/>
        <c:crosses val="autoZero"/>
        <c:auto val="1"/>
        <c:lblAlgn val="ctr"/>
        <c:lblOffset val="100"/>
      </c:catAx>
      <c:valAx>
        <c:axId val="67932928"/>
        <c:scaling>
          <c:orientation val="minMax"/>
        </c:scaling>
        <c:axPos val="l"/>
        <c:majorGridlines/>
        <c:numFmt formatCode="#,##0" sourceLinked="1"/>
        <c:tickLblPos val="nextTo"/>
        <c:crossAx val="67927040"/>
        <c:crosses val="autoZero"/>
        <c:crossBetween val="between"/>
      </c:valAx>
    </c:plotArea>
    <c:plotVisOnly val="1"/>
  </c:chart>
  <c:printSettings>
    <c:headerFooter/>
    <c:pageMargins b="0.75000000000000588" l="0.70000000000000062" r="0.70000000000000062" t="0.75000000000000588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 sz="2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D I C I E M B R E     2  0  0  4  
OCUPACION GENERAL</a:t>
            </a:r>
          </a:p>
        </c:rich>
      </c:tx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tx>
            <c:strRef>
              <c:f>[2]Hoja1!$A$12</c:f>
              <c:strCache>
                <c:ptCount val="1"/>
                <c:pt idx="0">
                  <c:v>OCUPACION GENERAL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diamond"/>
            <c:size val="9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[2]Hoja1!$B$12:$AF$12</c:f>
              <c:numCache>
                <c:formatCode>General</c:formatCode>
                <c:ptCount val="31"/>
                <c:pt idx="0">
                  <c:v>0.77890000000000004</c:v>
                </c:pt>
                <c:pt idx="1">
                  <c:v>0.78469999999999995</c:v>
                </c:pt>
                <c:pt idx="2">
                  <c:v>0.82020000000000004</c:v>
                </c:pt>
                <c:pt idx="3">
                  <c:v>0.84030000000000005</c:v>
                </c:pt>
                <c:pt idx="4">
                  <c:v>0.86739999999999995</c:v>
                </c:pt>
                <c:pt idx="5">
                  <c:v>0.83509999999999995</c:v>
                </c:pt>
                <c:pt idx="6">
                  <c:v>0.83230000000000004</c:v>
                </c:pt>
                <c:pt idx="7">
                  <c:v>0.84079999999999999</c:v>
                </c:pt>
                <c:pt idx="8">
                  <c:v>0.85129999999999995</c:v>
                </c:pt>
                <c:pt idx="9">
                  <c:v>0.83120000000000005</c:v>
                </c:pt>
                <c:pt idx="10">
                  <c:v>0.81159999999999999</c:v>
                </c:pt>
                <c:pt idx="11">
                  <c:v>0.80530000000000002</c:v>
                </c:pt>
                <c:pt idx="12">
                  <c:v>0.75929999999999997</c:v>
                </c:pt>
                <c:pt idx="13">
                  <c:v>0.72360000000000002</c:v>
                </c:pt>
                <c:pt idx="14">
                  <c:v>0.70989999999999998</c:v>
                </c:pt>
                <c:pt idx="15">
                  <c:v>0.70750000000000002</c:v>
                </c:pt>
                <c:pt idx="16">
                  <c:v>0.72199999999999998</c:v>
                </c:pt>
                <c:pt idx="17">
                  <c:v>0.75119999999999998</c:v>
                </c:pt>
                <c:pt idx="18">
                  <c:v>0.78559999999999997</c:v>
                </c:pt>
                <c:pt idx="19">
                  <c:v>0.80810000000000004</c:v>
                </c:pt>
                <c:pt idx="20">
                  <c:v>0.81289999999999996</c:v>
                </c:pt>
                <c:pt idx="21">
                  <c:v>0.84119999999999995</c:v>
                </c:pt>
                <c:pt idx="22">
                  <c:v>0.84399999999999997</c:v>
                </c:pt>
                <c:pt idx="23">
                  <c:v>0.8357</c:v>
                </c:pt>
                <c:pt idx="24">
                  <c:v>0.81769999999999998</c:v>
                </c:pt>
                <c:pt idx="25">
                  <c:v>0.85909999999999997</c:v>
                </c:pt>
                <c:pt idx="26">
                  <c:v>0.91990000000000005</c:v>
                </c:pt>
                <c:pt idx="27">
                  <c:v>0.95840000000000003</c:v>
                </c:pt>
                <c:pt idx="28">
                  <c:v>0.97550000000000003</c:v>
                </c:pt>
                <c:pt idx="29">
                  <c:v>0.97330000000000005</c:v>
                </c:pt>
                <c:pt idx="30">
                  <c:v>0.96060000000000001</c:v>
                </c:pt>
              </c:numCache>
            </c:numRef>
          </c:val>
        </c:ser>
        <c:ser>
          <c:idx val="1"/>
          <c:order val="1"/>
          <c:tx>
            <c:strRef>
              <c:f>[2]Hoja1!$A$13</c:f>
              <c:strCache>
                <c:ptCount val="1"/>
                <c:pt idx="0">
                  <c:v>OCUPACION PLAYACAR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[2]Hoja1!$B$13:$AF$13</c:f>
              <c:numCache>
                <c:formatCode>General</c:formatCode>
                <c:ptCount val="31"/>
                <c:pt idx="0">
                  <c:v>0.82430000000000003</c:v>
                </c:pt>
                <c:pt idx="1">
                  <c:v>0.82589999999999997</c:v>
                </c:pt>
                <c:pt idx="2">
                  <c:v>0.89359999999999995</c:v>
                </c:pt>
                <c:pt idx="3">
                  <c:v>0.89200000000000002</c:v>
                </c:pt>
                <c:pt idx="4">
                  <c:v>0.8992</c:v>
                </c:pt>
                <c:pt idx="5">
                  <c:v>0.88439999999999996</c:v>
                </c:pt>
                <c:pt idx="6">
                  <c:v>0.83350000000000002</c:v>
                </c:pt>
                <c:pt idx="7">
                  <c:v>0.88109999999999999</c:v>
                </c:pt>
                <c:pt idx="8">
                  <c:v>0.88619999999999999</c:v>
                </c:pt>
                <c:pt idx="9">
                  <c:v>0.87639999999999996</c:v>
                </c:pt>
                <c:pt idx="10">
                  <c:v>0.8901</c:v>
                </c:pt>
                <c:pt idx="11">
                  <c:v>0.91149999999999998</c:v>
                </c:pt>
                <c:pt idx="12">
                  <c:v>0.85150000000000003</c:v>
                </c:pt>
                <c:pt idx="13">
                  <c:v>0.83089999999999997</c:v>
                </c:pt>
                <c:pt idx="14">
                  <c:v>0.82299999999999995</c:v>
                </c:pt>
                <c:pt idx="15">
                  <c:v>0.79649999999999999</c:v>
                </c:pt>
                <c:pt idx="16">
                  <c:v>0.84019999999999995</c:v>
                </c:pt>
                <c:pt idx="17">
                  <c:v>0.86780000000000002</c:v>
                </c:pt>
                <c:pt idx="18">
                  <c:v>0.88580000000000003</c:v>
                </c:pt>
                <c:pt idx="19">
                  <c:v>0.87129999999999996</c:v>
                </c:pt>
                <c:pt idx="20">
                  <c:v>0.87949999999999995</c:v>
                </c:pt>
                <c:pt idx="21">
                  <c:v>0.91310000000000002</c:v>
                </c:pt>
                <c:pt idx="22">
                  <c:v>0.88929999999999998</c:v>
                </c:pt>
                <c:pt idx="23">
                  <c:v>0.85070000000000001</c:v>
                </c:pt>
                <c:pt idx="24">
                  <c:v>0.83660000000000001</c:v>
                </c:pt>
                <c:pt idx="25">
                  <c:v>0.86470000000000002</c:v>
                </c:pt>
                <c:pt idx="26">
                  <c:v>0.95199999999999996</c:v>
                </c:pt>
                <c:pt idx="27">
                  <c:v>0.97309999999999997</c:v>
                </c:pt>
                <c:pt idx="28">
                  <c:v>0.97470000000000001</c:v>
                </c:pt>
                <c:pt idx="29">
                  <c:v>0.98829999999999996</c:v>
                </c:pt>
                <c:pt idx="30">
                  <c:v>0.96960000000000002</c:v>
                </c:pt>
              </c:numCache>
            </c:numRef>
          </c:val>
        </c:ser>
        <c:ser>
          <c:idx val="2"/>
          <c:order val="2"/>
          <c:tx>
            <c:strRef>
              <c:f>[2]Hoja1!$A$14</c:f>
              <c:strCache>
                <c:ptCount val="1"/>
                <c:pt idx="0">
                  <c:v>OCUPACION PLAYA DEL CARMEN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[2]Hoja1!$B$14:$AF$14</c:f>
              <c:numCache>
                <c:formatCode>General</c:formatCode>
                <c:ptCount val="31"/>
                <c:pt idx="0">
                  <c:v>0.73499999999999999</c:v>
                </c:pt>
                <c:pt idx="1">
                  <c:v>0.73540000000000005</c:v>
                </c:pt>
                <c:pt idx="2">
                  <c:v>0.75739999999999996</c:v>
                </c:pt>
                <c:pt idx="3">
                  <c:v>0.75900000000000001</c:v>
                </c:pt>
                <c:pt idx="4">
                  <c:v>0.77270000000000005</c:v>
                </c:pt>
                <c:pt idx="5">
                  <c:v>0.75180000000000002</c:v>
                </c:pt>
                <c:pt idx="6">
                  <c:v>0.73380000000000001</c:v>
                </c:pt>
                <c:pt idx="7">
                  <c:v>0.7288</c:v>
                </c:pt>
                <c:pt idx="8">
                  <c:v>0.73060000000000003</c:v>
                </c:pt>
                <c:pt idx="9">
                  <c:v>0.74660000000000004</c:v>
                </c:pt>
                <c:pt idx="10">
                  <c:v>0.75870000000000004</c:v>
                </c:pt>
                <c:pt idx="11">
                  <c:v>0.77600000000000002</c:v>
                </c:pt>
                <c:pt idx="12">
                  <c:v>0.71460000000000001</c:v>
                </c:pt>
                <c:pt idx="13">
                  <c:v>0.65839999999999999</c:v>
                </c:pt>
                <c:pt idx="14">
                  <c:v>0.64</c:v>
                </c:pt>
                <c:pt idx="15">
                  <c:v>0.6331</c:v>
                </c:pt>
                <c:pt idx="16">
                  <c:v>0.65359999999999996</c:v>
                </c:pt>
                <c:pt idx="17">
                  <c:v>0.69889999999999997</c:v>
                </c:pt>
                <c:pt idx="18">
                  <c:v>0.76949999999999996</c:v>
                </c:pt>
                <c:pt idx="19">
                  <c:v>0.77539999999999998</c:v>
                </c:pt>
                <c:pt idx="20">
                  <c:v>0.7591</c:v>
                </c:pt>
                <c:pt idx="21">
                  <c:v>0.80349999999999999</c:v>
                </c:pt>
                <c:pt idx="22">
                  <c:v>0.82589999999999997</c:v>
                </c:pt>
                <c:pt idx="23">
                  <c:v>0.84799999999999998</c:v>
                </c:pt>
                <c:pt idx="24">
                  <c:v>0.87929999999999997</c:v>
                </c:pt>
                <c:pt idx="25">
                  <c:v>0.89370000000000005</c:v>
                </c:pt>
                <c:pt idx="26">
                  <c:v>0.9415</c:v>
                </c:pt>
                <c:pt idx="27">
                  <c:v>0.97040000000000004</c:v>
                </c:pt>
                <c:pt idx="28">
                  <c:v>0.96440000000000003</c:v>
                </c:pt>
                <c:pt idx="29">
                  <c:v>0.97340000000000004</c:v>
                </c:pt>
                <c:pt idx="30">
                  <c:v>0.97670000000000001</c:v>
                </c:pt>
              </c:numCache>
            </c:numRef>
          </c:val>
        </c:ser>
        <c:ser>
          <c:idx val="3"/>
          <c:order val="3"/>
          <c:tx>
            <c:strRef>
              <c:f>[2]Hoja1!$A$15</c:f>
              <c:strCache>
                <c:ptCount val="1"/>
                <c:pt idx="0">
                  <c:v>OCUPACION PLAN EUROPEO</c:v>
                </c:pt>
              </c:strCache>
            </c:strRef>
          </c:tx>
          <c:spPr>
            <a:ln w="38100">
              <a:solidFill>
                <a:srgbClr val="800080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val>
            <c:numRef>
              <c:f>[2]Hoja1!$B$15:$AF$15</c:f>
              <c:numCache>
                <c:formatCode>General</c:formatCode>
                <c:ptCount val="31"/>
                <c:pt idx="0">
                  <c:v>0.72130000000000005</c:v>
                </c:pt>
                <c:pt idx="1">
                  <c:v>0.70579999999999998</c:v>
                </c:pt>
                <c:pt idx="2">
                  <c:v>0.70879999999999999</c:v>
                </c:pt>
                <c:pt idx="3">
                  <c:v>0.72470000000000001</c:v>
                </c:pt>
                <c:pt idx="4">
                  <c:v>0.71479999999999999</c:v>
                </c:pt>
                <c:pt idx="5">
                  <c:v>0.69</c:v>
                </c:pt>
                <c:pt idx="6">
                  <c:v>0.66710000000000003</c:v>
                </c:pt>
                <c:pt idx="7">
                  <c:v>0.66810000000000003</c:v>
                </c:pt>
                <c:pt idx="8">
                  <c:v>0.6804</c:v>
                </c:pt>
                <c:pt idx="9">
                  <c:v>0.6895</c:v>
                </c:pt>
                <c:pt idx="10">
                  <c:v>0.70320000000000005</c:v>
                </c:pt>
                <c:pt idx="11">
                  <c:v>0.70309999999999995</c:v>
                </c:pt>
                <c:pt idx="12">
                  <c:v>0.68369999999999997</c:v>
                </c:pt>
                <c:pt idx="13">
                  <c:v>0.63249999999999995</c:v>
                </c:pt>
                <c:pt idx="14">
                  <c:v>0.62470000000000003</c:v>
                </c:pt>
                <c:pt idx="15">
                  <c:v>0.63460000000000005</c:v>
                </c:pt>
                <c:pt idx="16">
                  <c:v>0.64639999999999997</c:v>
                </c:pt>
                <c:pt idx="17">
                  <c:v>0.60880000000000001</c:v>
                </c:pt>
                <c:pt idx="18">
                  <c:v>0.65329999999999999</c:v>
                </c:pt>
                <c:pt idx="19">
                  <c:v>0.69130000000000003</c:v>
                </c:pt>
                <c:pt idx="20">
                  <c:v>0.70499999999999996</c:v>
                </c:pt>
                <c:pt idx="21">
                  <c:v>0.73909999999999998</c:v>
                </c:pt>
                <c:pt idx="22">
                  <c:v>0.7792</c:v>
                </c:pt>
                <c:pt idx="23">
                  <c:v>0.80740000000000001</c:v>
                </c:pt>
                <c:pt idx="24">
                  <c:v>0.83440000000000003</c:v>
                </c:pt>
                <c:pt idx="25">
                  <c:v>0.86150000000000004</c:v>
                </c:pt>
                <c:pt idx="26">
                  <c:v>0.89629999999999999</c:v>
                </c:pt>
                <c:pt idx="27">
                  <c:v>0.93689999999999996</c:v>
                </c:pt>
                <c:pt idx="28">
                  <c:v>0.92520000000000002</c:v>
                </c:pt>
                <c:pt idx="29">
                  <c:v>0.94020000000000004</c:v>
                </c:pt>
                <c:pt idx="30">
                  <c:v>0.92769999999999997</c:v>
                </c:pt>
              </c:numCache>
            </c:numRef>
          </c:val>
        </c:ser>
        <c:ser>
          <c:idx val="4"/>
          <c:order val="4"/>
          <c:tx>
            <c:strRef>
              <c:f>[2]Hoja1!$A$16</c:f>
              <c:strCache>
                <c:ptCount val="1"/>
                <c:pt idx="0">
                  <c:v>OCUPACION TODO INCLUIDO</c:v>
                </c:pt>
              </c:strCache>
            </c:strRef>
          </c:tx>
          <c:spPr>
            <a:ln w="38100">
              <a:solidFill>
                <a:srgbClr val="339933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339933"/>
              </a:solidFill>
              <a:ln>
                <a:solidFill>
                  <a:srgbClr val="339933"/>
                </a:solidFill>
                <a:prstDash val="solid"/>
              </a:ln>
            </c:spPr>
          </c:marker>
          <c:val>
            <c:numRef>
              <c:f>[2]Hoja1!$B$16:$AF$16</c:f>
              <c:numCache>
                <c:formatCode>General</c:formatCode>
                <c:ptCount val="31"/>
                <c:pt idx="0">
                  <c:v>0.78969999999999996</c:v>
                </c:pt>
                <c:pt idx="1">
                  <c:v>0.80879999999999996</c:v>
                </c:pt>
                <c:pt idx="2">
                  <c:v>0.84089999999999998</c:v>
                </c:pt>
                <c:pt idx="3">
                  <c:v>0.86229999999999996</c:v>
                </c:pt>
                <c:pt idx="4">
                  <c:v>0.89400000000000002</c:v>
                </c:pt>
                <c:pt idx="5">
                  <c:v>0.85980000000000001</c:v>
                </c:pt>
                <c:pt idx="6">
                  <c:v>0.8619</c:v>
                </c:pt>
                <c:pt idx="7">
                  <c:v>0.87219999999999998</c:v>
                </c:pt>
                <c:pt idx="8">
                  <c:v>0.88139999999999996</c:v>
                </c:pt>
                <c:pt idx="9">
                  <c:v>0.85580000000000001</c:v>
                </c:pt>
                <c:pt idx="10">
                  <c:v>0.83160000000000001</c:v>
                </c:pt>
                <c:pt idx="11">
                  <c:v>0.82350000000000001</c:v>
                </c:pt>
                <c:pt idx="12">
                  <c:v>0.77590000000000003</c:v>
                </c:pt>
                <c:pt idx="13">
                  <c:v>0.74319999999999997</c:v>
                </c:pt>
                <c:pt idx="14">
                  <c:v>0.72870000000000001</c:v>
                </c:pt>
                <c:pt idx="15">
                  <c:v>0.72489999999999999</c:v>
                </c:pt>
                <c:pt idx="16">
                  <c:v>0.74070000000000003</c:v>
                </c:pt>
                <c:pt idx="17">
                  <c:v>0.78049999999999997</c:v>
                </c:pt>
                <c:pt idx="18">
                  <c:v>0.8115</c:v>
                </c:pt>
                <c:pt idx="19">
                  <c:v>0.83009999999999995</c:v>
                </c:pt>
                <c:pt idx="20">
                  <c:v>0.83389999999999997</c:v>
                </c:pt>
                <c:pt idx="21">
                  <c:v>0.86019999999999996</c:v>
                </c:pt>
                <c:pt idx="22">
                  <c:v>0.85570000000000002</c:v>
                </c:pt>
                <c:pt idx="23">
                  <c:v>0.8921</c:v>
                </c:pt>
                <c:pt idx="24">
                  <c:v>0.81369999999999998</c:v>
                </c:pt>
                <c:pt idx="25">
                  <c:v>0.85740000000000005</c:v>
                </c:pt>
                <c:pt idx="26">
                  <c:v>0.92490000000000006</c:v>
                </c:pt>
                <c:pt idx="27">
                  <c:v>0.96230000000000004</c:v>
                </c:pt>
                <c:pt idx="28">
                  <c:v>0.98450000000000004</c:v>
                </c:pt>
                <c:pt idx="29">
                  <c:v>0.9798</c:v>
                </c:pt>
                <c:pt idx="30">
                  <c:v>0.96660000000000001</c:v>
                </c:pt>
              </c:numCache>
            </c:numRef>
          </c:val>
        </c:ser>
        <c:ser>
          <c:idx val="5"/>
          <c:order val="5"/>
          <c:tx>
            <c:strRef>
              <c:f>[2]Hoja1!$A$17</c:f>
              <c:strCache>
                <c:ptCount val="1"/>
                <c:pt idx="0">
                  <c:v>OCUP. HOTELES PEQ. (menos 60 Hab.)</c:v>
                </c:pt>
              </c:strCache>
            </c:strRef>
          </c:tx>
          <c:spPr>
            <a:ln w="38100">
              <a:solidFill>
                <a:srgbClr val="00CCFF"/>
              </a:solidFill>
              <a:prstDash val="solid"/>
            </a:ln>
          </c:spPr>
          <c:marker>
            <c:symbol val="circle"/>
            <c:size val="9"/>
            <c:spPr>
              <a:solidFill>
                <a:srgbClr val="00CCFF"/>
              </a:solidFill>
              <a:ln>
                <a:solidFill>
                  <a:srgbClr val="00CCFF"/>
                </a:solidFill>
                <a:prstDash val="solid"/>
              </a:ln>
            </c:spPr>
          </c:marker>
          <c:val>
            <c:numRef>
              <c:f>[2]Hoja1!$B$17:$AF$17</c:f>
              <c:numCache>
                <c:formatCode>General</c:formatCode>
                <c:ptCount val="31"/>
                <c:pt idx="0">
                  <c:v>0.60389999999999999</c:v>
                </c:pt>
                <c:pt idx="1">
                  <c:v>0.55469999999999997</c:v>
                </c:pt>
                <c:pt idx="2">
                  <c:v>0.56200000000000006</c:v>
                </c:pt>
                <c:pt idx="3">
                  <c:v>0.5857</c:v>
                </c:pt>
                <c:pt idx="4">
                  <c:v>0.57199999999999995</c:v>
                </c:pt>
                <c:pt idx="5">
                  <c:v>0.52139999999999997</c:v>
                </c:pt>
                <c:pt idx="6">
                  <c:v>0.49270000000000003</c:v>
                </c:pt>
                <c:pt idx="7">
                  <c:v>0.48459999999999998</c:v>
                </c:pt>
                <c:pt idx="8">
                  <c:v>0.49409999999999998</c:v>
                </c:pt>
                <c:pt idx="9">
                  <c:v>0.52659999999999996</c:v>
                </c:pt>
                <c:pt idx="10">
                  <c:v>0.55979999999999996</c:v>
                </c:pt>
                <c:pt idx="11">
                  <c:v>0.58550000000000002</c:v>
                </c:pt>
                <c:pt idx="12">
                  <c:v>0.52880000000000005</c:v>
                </c:pt>
                <c:pt idx="13">
                  <c:v>0.46800000000000003</c:v>
                </c:pt>
                <c:pt idx="14">
                  <c:v>0.45669999999999999</c:v>
                </c:pt>
                <c:pt idx="15">
                  <c:v>0.46879999999999999</c:v>
                </c:pt>
                <c:pt idx="16">
                  <c:v>0.4844</c:v>
                </c:pt>
                <c:pt idx="17">
                  <c:v>0.52239999999999998</c:v>
                </c:pt>
                <c:pt idx="18">
                  <c:v>0.5917</c:v>
                </c:pt>
                <c:pt idx="19">
                  <c:v>0.56850000000000001</c:v>
                </c:pt>
                <c:pt idx="20">
                  <c:v>0.5706</c:v>
                </c:pt>
                <c:pt idx="21">
                  <c:v>0.63190000000000002</c:v>
                </c:pt>
                <c:pt idx="22">
                  <c:v>0.70140000000000002</c:v>
                </c:pt>
                <c:pt idx="23">
                  <c:v>0.75600000000000001</c:v>
                </c:pt>
                <c:pt idx="24">
                  <c:v>0.80469999999999997</c:v>
                </c:pt>
                <c:pt idx="25">
                  <c:v>0.85170000000000001</c:v>
                </c:pt>
                <c:pt idx="26">
                  <c:v>0.9163</c:v>
                </c:pt>
                <c:pt idx="27">
                  <c:v>0.94820000000000004</c:v>
                </c:pt>
                <c:pt idx="28">
                  <c:v>0.9284</c:v>
                </c:pt>
                <c:pt idx="29">
                  <c:v>0.95069999999999999</c:v>
                </c:pt>
                <c:pt idx="30">
                  <c:v>0.95140000000000002</c:v>
                </c:pt>
              </c:numCache>
            </c:numRef>
          </c:val>
        </c:ser>
        <c:ser>
          <c:idx val="6"/>
          <c:order val="6"/>
          <c:tx>
            <c:strRef>
              <c:f>[2]Hoja1!$A$18</c:f>
              <c:strCache>
                <c:ptCount val="1"/>
                <c:pt idx="0">
                  <c:v>RESTO DE HOTELES</c:v>
                </c:pt>
              </c:strCache>
            </c:strRef>
          </c:tx>
          <c:spPr>
            <a:ln w="38100">
              <a:solidFill>
                <a:srgbClr val="CC99FF"/>
              </a:solidFill>
              <a:prstDash val="solid"/>
            </a:ln>
          </c:spPr>
          <c:marker>
            <c:symbol val="circle"/>
            <c:size val="9"/>
            <c: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c:spPr>
          </c:marker>
          <c:val>
            <c:numRef>
              <c:f>[2]Hoja1!$B$18:$AF$18</c:f>
              <c:numCache>
                <c:formatCode>General</c:formatCode>
                <c:ptCount val="31"/>
                <c:pt idx="0">
                  <c:v>0.72230000000000005</c:v>
                </c:pt>
                <c:pt idx="1">
                  <c:v>0.70520000000000005</c:v>
                </c:pt>
                <c:pt idx="2">
                  <c:v>0.71209999999999996</c:v>
                </c:pt>
                <c:pt idx="3">
                  <c:v>0.72150000000000003</c:v>
                </c:pt>
                <c:pt idx="4">
                  <c:v>0.72040000000000004</c:v>
                </c:pt>
                <c:pt idx="5">
                  <c:v>0.70089999999999997</c:v>
                </c:pt>
                <c:pt idx="6">
                  <c:v>0.67269999999999996</c:v>
                </c:pt>
                <c:pt idx="7">
                  <c:v>0.66749999999999998</c:v>
                </c:pt>
                <c:pt idx="8">
                  <c:v>0.68540000000000001</c:v>
                </c:pt>
                <c:pt idx="9">
                  <c:v>0.69669999999999999</c:v>
                </c:pt>
                <c:pt idx="10">
                  <c:v>0.70499999999999996</c:v>
                </c:pt>
                <c:pt idx="11">
                  <c:v>0.70699999999999996</c:v>
                </c:pt>
                <c:pt idx="12">
                  <c:v>0.66900000000000004</c:v>
                </c:pt>
                <c:pt idx="13">
                  <c:v>0.62109999999999999</c:v>
                </c:pt>
                <c:pt idx="14">
                  <c:v>0.60850000000000004</c:v>
                </c:pt>
                <c:pt idx="15">
                  <c:v>0.61450000000000005</c:v>
                </c:pt>
                <c:pt idx="16">
                  <c:v>0.621</c:v>
                </c:pt>
                <c:pt idx="17">
                  <c:v>0.59409999999999996</c:v>
                </c:pt>
                <c:pt idx="18">
                  <c:v>0.6401</c:v>
                </c:pt>
                <c:pt idx="19">
                  <c:v>0.68440000000000001</c:v>
                </c:pt>
                <c:pt idx="20">
                  <c:v>0.70220000000000005</c:v>
                </c:pt>
                <c:pt idx="21">
                  <c:v>0.73909999999999998</c:v>
                </c:pt>
                <c:pt idx="22">
                  <c:v>0.78249999999999997</c:v>
                </c:pt>
                <c:pt idx="23">
                  <c:v>0.80859999999999999</c:v>
                </c:pt>
                <c:pt idx="24">
                  <c:v>0.84040000000000004</c:v>
                </c:pt>
                <c:pt idx="25">
                  <c:v>0.86870000000000003</c:v>
                </c:pt>
                <c:pt idx="26">
                  <c:v>0.89200000000000002</c:v>
                </c:pt>
                <c:pt idx="27">
                  <c:v>0.93730000000000002</c:v>
                </c:pt>
                <c:pt idx="28">
                  <c:v>0.92779999999999996</c:v>
                </c:pt>
                <c:pt idx="29">
                  <c:v>0.93899999999999995</c:v>
                </c:pt>
                <c:pt idx="30">
                  <c:v>0.92810000000000004</c:v>
                </c:pt>
              </c:numCache>
            </c:numRef>
          </c:val>
        </c:ser>
        <c:marker val="1"/>
        <c:axId val="68265856"/>
        <c:axId val="68272512"/>
      </c:lineChart>
      <c:catAx>
        <c:axId val="68265856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MX"/>
                  <a:t>DIA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68272512"/>
        <c:crosses val="autoZero"/>
        <c:auto val="1"/>
        <c:lblAlgn val="ctr"/>
        <c:lblOffset val="100"/>
        <c:tickLblSkip val="1"/>
        <c:tickMarkSkip val="1"/>
      </c:catAx>
      <c:valAx>
        <c:axId val="68272512"/>
        <c:scaling>
          <c:orientation val="minMax"/>
          <c:max val="1"/>
          <c:min val="0.1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6826585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1177" r="0.75000000000001177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 sz="2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D I C I E M B R E     2  0  0  4  
OCUPACION GENERAL</a:t>
            </a:r>
          </a:p>
        </c:rich>
      </c:tx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tx>
            <c:strRef>
              <c:f>[2]Hoja1!$A$12</c:f>
              <c:strCache>
                <c:ptCount val="1"/>
                <c:pt idx="0">
                  <c:v>OCUPACION GENERAL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diamond"/>
            <c:size val="9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[2]Hoja1!$B$12:$AF$12</c:f>
              <c:numCache>
                <c:formatCode>General</c:formatCode>
                <c:ptCount val="31"/>
                <c:pt idx="0">
                  <c:v>0.77890000000000004</c:v>
                </c:pt>
                <c:pt idx="1">
                  <c:v>0.78469999999999995</c:v>
                </c:pt>
                <c:pt idx="2">
                  <c:v>0.82020000000000004</c:v>
                </c:pt>
                <c:pt idx="3">
                  <c:v>0.84030000000000005</c:v>
                </c:pt>
                <c:pt idx="4">
                  <c:v>0.86739999999999995</c:v>
                </c:pt>
                <c:pt idx="5">
                  <c:v>0.83509999999999995</c:v>
                </c:pt>
                <c:pt idx="6">
                  <c:v>0.83230000000000004</c:v>
                </c:pt>
                <c:pt idx="7">
                  <c:v>0.84079999999999999</c:v>
                </c:pt>
                <c:pt idx="8">
                  <c:v>0.85129999999999995</c:v>
                </c:pt>
                <c:pt idx="9">
                  <c:v>0.83120000000000005</c:v>
                </c:pt>
                <c:pt idx="10">
                  <c:v>0.81159999999999999</c:v>
                </c:pt>
                <c:pt idx="11">
                  <c:v>0.80530000000000002</c:v>
                </c:pt>
                <c:pt idx="12">
                  <c:v>0.75929999999999997</c:v>
                </c:pt>
                <c:pt idx="13">
                  <c:v>0.72360000000000002</c:v>
                </c:pt>
                <c:pt idx="14">
                  <c:v>0.70989999999999998</c:v>
                </c:pt>
                <c:pt idx="15">
                  <c:v>0.70750000000000002</c:v>
                </c:pt>
                <c:pt idx="16">
                  <c:v>0.72199999999999998</c:v>
                </c:pt>
                <c:pt idx="17">
                  <c:v>0.75119999999999998</c:v>
                </c:pt>
                <c:pt idx="18">
                  <c:v>0.78559999999999997</c:v>
                </c:pt>
                <c:pt idx="19">
                  <c:v>0.80810000000000004</c:v>
                </c:pt>
                <c:pt idx="20">
                  <c:v>0.81289999999999996</c:v>
                </c:pt>
                <c:pt idx="21">
                  <c:v>0.84119999999999995</c:v>
                </c:pt>
                <c:pt idx="22">
                  <c:v>0.84399999999999997</c:v>
                </c:pt>
                <c:pt idx="23">
                  <c:v>0.8357</c:v>
                </c:pt>
                <c:pt idx="24">
                  <c:v>0.81769999999999998</c:v>
                </c:pt>
                <c:pt idx="25">
                  <c:v>0.85909999999999997</c:v>
                </c:pt>
                <c:pt idx="26">
                  <c:v>0.91990000000000005</c:v>
                </c:pt>
                <c:pt idx="27">
                  <c:v>0.95840000000000003</c:v>
                </c:pt>
                <c:pt idx="28">
                  <c:v>0.97550000000000003</c:v>
                </c:pt>
                <c:pt idx="29">
                  <c:v>0.97330000000000005</c:v>
                </c:pt>
                <c:pt idx="30">
                  <c:v>0.96060000000000001</c:v>
                </c:pt>
              </c:numCache>
            </c:numRef>
          </c:val>
        </c:ser>
        <c:ser>
          <c:idx val="1"/>
          <c:order val="1"/>
          <c:tx>
            <c:strRef>
              <c:f>[2]Hoja1!$A$13</c:f>
              <c:strCache>
                <c:ptCount val="1"/>
                <c:pt idx="0">
                  <c:v>OCUPACION PLAYACAR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[2]Hoja1!$B$13:$AF$13</c:f>
              <c:numCache>
                <c:formatCode>General</c:formatCode>
                <c:ptCount val="31"/>
                <c:pt idx="0">
                  <c:v>0.82430000000000003</c:v>
                </c:pt>
                <c:pt idx="1">
                  <c:v>0.82589999999999997</c:v>
                </c:pt>
                <c:pt idx="2">
                  <c:v>0.89359999999999995</c:v>
                </c:pt>
                <c:pt idx="3">
                  <c:v>0.89200000000000002</c:v>
                </c:pt>
                <c:pt idx="4">
                  <c:v>0.8992</c:v>
                </c:pt>
                <c:pt idx="5">
                  <c:v>0.88439999999999996</c:v>
                </c:pt>
                <c:pt idx="6">
                  <c:v>0.83350000000000002</c:v>
                </c:pt>
                <c:pt idx="7">
                  <c:v>0.88109999999999999</c:v>
                </c:pt>
                <c:pt idx="8">
                  <c:v>0.88619999999999999</c:v>
                </c:pt>
                <c:pt idx="9">
                  <c:v>0.87639999999999996</c:v>
                </c:pt>
                <c:pt idx="10">
                  <c:v>0.8901</c:v>
                </c:pt>
                <c:pt idx="11">
                  <c:v>0.91149999999999998</c:v>
                </c:pt>
                <c:pt idx="12">
                  <c:v>0.85150000000000003</c:v>
                </c:pt>
                <c:pt idx="13">
                  <c:v>0.83089999999999997</c:v>
                </c:pt>
                <c:pt idx="14">
                  <c:v>0.82299999999999995</c:v>
                </c:pt>
                <c:pt idx="15">
                  <c:v>0.79649999999999999</c:v>
                </c:pt>
                <c:pt idx="16">
                  <c:v>0.84019999999999995</c:v>
                </c:pt>
                <c:pt idx="17">
                  <c:v>0.86780000000000002</c:v>
                </c:pt>
                <c:pt idx="18">
                  <c:v>0.88580000000000003</c:v>
                </c:pt>
                <c:pt idx="19">
                  <c:v>0.87129999999999996</c:v>
                </c:pt>
                <c:pt idx="20">
                  <c:v>0.87949999999999995</c:v>
                </c:pt>
                <c:pt idx="21">
                  <c:v>0.91310000000000002</c:v>
                </c:pt>
                <c:pt idx="22">
                  <c:v>0.88929999999999998</c:v>
                </c:pt>
                <c:pt idx="23">
                  <c:v>0.85070000000000001</c:v>
                </c:pt>
                <c:pt idx="24">
                  <c:v>0.83660000000000001</c:v>
                </c:pt>
                <c:pt idx="25">
                  <c:v>0.86470000000000002</c:v>
                </c:pt>
                <c:pt idx="26">
                  <c:v>0.95199999999999996</c:v>
                </c:pt>
                <c:pt idx="27">
                  <c:v>0.97309999999999997</c:v>
                </c:pt>
                <c:pt idx="28">
                  <c:v>0.97470000000000001</c:v>
                </c:pt>
                <c:pt idx="29">
                  <c:v>0.98829999999999996</c:v>
                </c:pt>
                <c:pt idx="30">
                  <c:v>0.96960000000000002</c:v>
                </c:pt>
              </c:numCache>
            </c:numRef>
          </c:val>
        </c:ser>
        <c:ser>
          <c:idx val="2"/>
          <c:order val="2"/>
          <c:tx>
            <c:strRef>
              <c:f>[2]Hoja1!$A$14</c:f>
              <c:strCache>
                <c:ptCount val="1"/>
                <c:pt idx="0">
                  <c:v>OCUPACION PLAYA DEL CARMEN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[2]Hoja1!$B$14:$AF$14</c:f>
              <c:numCache>
                <c:formatCode>General</c:formatCode>
                <c:ptCount val="31"/>
                <c:pt idx="0">
                  <c:v>0.73499999999999999</c:v>
                </c:pt>
                <c:pt idx="1">
                  <c:v>0.73540000000000005</c:v>
                </c:pt>
                <c:pt idx="2">
                  <c:v>0.75739999999999996</c:v>
                </c:pt>
                <c:pt idx="3">
                  <c:v>0.75900000000000001</c:v>
                </c:pt>
                <c:pt idx="4">
                  <c:v>0.77270000000000005</c:v>
                </c:pt>
                <c:pt idx="5">
                  <c:v>0.75180000000000002</c:v>
                </c:pt>
                <c:pt idx="6">
                  <c:v>0.73380000000000001</c:v>
                </c:pt>
                <c:pt idx="7">
                  <c:v>0.7288</c:v>
                </c:pt>
                <c:pt idx="8">
                  <c:v>0.73060000000000003</c:v>
                </c:pt>
                <c:pt idx="9">
                  <c:v>0.74660000000000004</c:v>
                </c:pt>
                <c:pt idx="10">
                  <c:v>0.75870000000000004</c:v>
                </c:pt>
                <c:pt idx="11">
                  <c:v>0.77600000000000002</c:v>
                </c:pt>
                <c:pt idx="12">
                  <c:v>0.71460000000000001</c:v>
                </c:pt>
                <c:pt idx="13">
                  <c:v>0.65839999999999999</c:v>
                </c:pt>
                <c:pt idx="14">
                  <c:v>0.64</c:v>
                </c:pt>
                <c:pt idx="15">
                  <c:v>0.6331</c:v>
                </c:pt>
                <c:pt idx="16">
                  <c:v>0.65359999999999996</c:v>
                </c:pt>
                <c:pt idx="17">
                  <c:v>0.69889999999999997</c:v>
                </c:pt>
                <c:pt idx="18">
                  <c:v>0.76949999999999996</c:v>
                </c:pt>
                <c:pt idx="19">
                  <c:v>0.77539999999999998</c:v>
                </c:pt>
                <c:pt idx="20">
                  <c:v>0.7591</c:v>
                </c:pt>
                <c:pt idx="21">
                  <c:v>0.80349999999999999</c:v>
                </c:pt>
                <c:pt idx="22">
                  <c:v>0.82589999999999997</c:v>
                </c:pt>
                <c:pt idx="23">
                  <c:v>0.84799999999999998</c:v>
                </c:pt>
                <c:pt idx="24">
                  <c:v>0.87929999999999997</c:v>
                </c:pt>
                <c:pt idx="25">
                  <c:v>0.89370000000000005</c:v>
                </c:pt>
                <c:pt idx="26">
                  <c:v>0.9415</c:v>
                </c:pt>
                <c:pt idx="27">
                  <c:v>0.97040000000000004</c:v>
                </c:pt>
                <c:pt idx="28">
                  <c:v>0.96440000000000003</c:v>
                </c:pt>
                <c:pt idx="29">
                  <c:v>0.97340000000000004</c:v>
                </c:pt>
                <c:pt idx="30">
                  <c:v>0.97670000000000001</c:v>
                </c:pt>
              </c:numCache>
            </c:numRef>
          </c:val>
        </c:ser>
        <c:ser>
          <c:idx val="3"/>
          <c:order val="3"/>
          <c:tx>
            <c:strRef>
              <c:f>[2]Hoja1!$A$15</c:f>
              <c:strCache>
                <c:ptCount val="1"/>
                <c:pt idx="0">
                  <c:v>OCUPACION PLAN EUROPEO</c:v>
                </c:pt>
              </c:strCache>
            </c:strRef>
          </c:tx>
          <c:spPr>
            <a:ln w="38100">
              <a:solidFill>
                <a:srgbClr val="800080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val>
            <c:numRef>
              <c:f>[2]Hoja1!$B$15:$AF$15</c:f>
              <c:numCache>
                <c:formatCode>General</c:formatCode>
                <c:ptCount val="31"/>
                <c:pt idx="0">
                  <c:v>0.72130000000000005</c:v>
                </c:pt>
                <c:pt idx="1">
                  <c:v>0.70579999999999998</c:v>
                </c:pt>
                <c:pt idx="2">
                  <c:v>0.70879999999999999</c:v>
                </c:pt>
                <c:pt idx="3">
                  <c:v>0.72470000000000001</c:v>
                </c:pt>
                <c:pt idx="4">
                  <c:v>0.71479999999999999</c:v>
                </c:pt>
                <c:pt idx="5">
                  <c:v>0.69</c:v>
                </c:pt>
                <c:pt idx="6">
                  <c:v>0.66710000000000003</c:v>
                </c:pt>
                <c:pt idx="7">
                  <c:v>0.66810000000000003</c:v>
                </c:pt>
                <c:pt idx="8">
                  <c:v>0.6804</c:v>
                </c:pt>
                <c:pt idx="9">
                  <c:v>0.6895</c:v>
                </c:pt>
                <c:pt idx="10">
                  <c:v>0.70320000000000005</c:v>
                </c:pt>
                <c:pt idx="11">
                  <c:v>0.70309999999999995</c:v>
                </c:pt>
                <c:pt idx="12">
                  <c:v>0.68369999999999997</c:v>
                </c:pt>
                <c:pt idx="13">
                  <c:v>0.63249999999999995</c:v>
                </c:pt>
                <c:pt idx="14">
                  <c:v>0.62470000000000003</c:v>
                </c:pt>
                <c:pt idx="15">
                  <c:v>0.63460000000000005</c:v>
                </c:pt>
                <c:pt idx="16">
                  <c:v>0.64639999999999997</c:v>
                </c:pt>
                <c:pt idx="17">
                  <c:v>0.60880000000000001</c:v>
                </c:pt>
                <c:pt idx="18">
                  <c:v>0.65329999999999999</c:v>
                </c:pt>
                <c:pt idx="19">
                  <c:v>0.69130000000000003</c:v>
                </c:pt>
                <c:pt idx="20">
                  <c:v>0.70499999999999996</c:v>
                </c:pt>
                <c:pt idx="21">
                  <c:v>0.73909999999999998</c:v>
                </c:pt>
                <c:pt idx="22">
                  <c:v>0.7792</c:v>
                </c:pt>
                <c:pt idx="23">
                  <c:v>0.80740000000000001</c:v>
                </c:pt>
                <c:pt idx="24">
                  <c:v>0.83440000000000003</c:v>
                </c:pt>
                <c:pt idx="25">
                  <c:v>0.86150000000000004</c:v>
                </c:pt>
                <c:pt idx="26">
                  <c:v>0.89629999999999999</c:v>
                </c:pt>
                <c:pt idx="27">
                  <c:v>0.93689999999999996</c:v>
                </c:pt>
                <c:pt idx="28">
                  <c:v>0.92520000000000002</c:v>
                </c:pt>
                <c:pt idx="29">
                  <c:v>0.94020000000000004</c:v>
                </c:pt>
                <c:pt idx="30">
                  <c:v>0.92769999999999997</c:v>
                </c:pt>
              </c:numCache>
            </c:numRef>
          </c:val>
        </c:ser>
        <c:ser>
          <c:idx val="4"/>
          <c:order val="4"/>
          <c:tx>
            <c:strRef>
              <c:f>[2]Hoja1!$A$16</c:f>
              <c:strCache>
                <c:ptCount val="1"/>
                <c:pt idx="0">
                  <c:v>OCUPACION TODO INCLUIDO</c:v>
                </c:pt>
              </c:strCache>
            </c:strRef>
          </c:tx>
          <c:spPr>
            <a:ln w="38100">
              <a:solidFill>
                <a:srgbClr val="339933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339933"/>
              </a:solidFill>
              <a:ln>
                <a:solidFill>
                  <a:srgbClr val="339933"/>
                </a:solidFill>
                <a:prstDash val="solid"/>
              </a:ln>
            </c:spPr>
          </c:marker>
          <c:val>
            <c:numRef>
              <c:f>[2]Hoja1!$B$16:$AF$16</c:f>
              <c:numCache>
                <c:formatCode>General</c:formatCode>
                <c:ptCount val="31"/>
                <c:pt idx="0">
                  <c:v>0.78969999999999996</c:v>
                </c:pt>
                <c:pt idx="1">
                  <c:v>0.80879999999999996</c:v>
                </c:pt>
                <c:pt idx="2">
                  <c:v>0.84089999999999998</c:v>
                </c:pt>
                <c:pt idx="3">
                  <c:v>0.86229999999999996</c:v>
                </c:pt>
                <c:pt idx="4">
                  <c:v>0.89400000000000002</c:v>
                </c:pt>
                <c:pt idx="5">
                  <c:v>0.85980000000000001</c:v>
                </c:pt>
                <c:pt idx="6">
                  <c:v>0.8619</c:v>
                </c:pt>
                <c:pt idx="7">
                  <c:v>0.87219999999999998</c:v>
                </c:pt>
                <c:pt idx="8">
                  <c:v>0.88139999999999996</c:v>
                </c:pt>
                <c:pt idx="9">
                  <c:v>0.85580000000000001</c:v>
                </c:pt>
                <c:pt idx="10">
                  <c:v>0.83160000000000001</c:v>
                </c:pt>
                <c:pt idx="11">
                  <c:v>0.82350000000000001</c:v>
                </c:pt>
                <c:pt idx="12">
                  <c:v>0.77590000000000003</c:v>
                </c:pt>
                <c:pt idx="13">
                  <c:v>0.74319999999999997</c:v>
                </c:pt>
                <c:pt idx="14">
                  <c:v>0.72870000000000001</c:v>
                </c:pt>
                <c:pt idx="15">
                  <c:v>0.72489999999999999</c:v>
                </c:pt>
                <c:pt idx="16">
                  <c:v>0.74070000000000003</c:v>
                </c:pt>
                <c:pt idx="17">
                  <c:v>0.78049999999999997</c:v>
                </c:pt>
                <c:pt idx="18">
                  <c:v>0.8115</c:v>
                </c:pt>
                <c:pt idx="19">
                  <c:v>0.83009999999999995</c:v>
                </c:pt>
                <c:pt idx="20">
                  <c:v>0.83389999999999997</c:v>
                </c:pt>
                <c:pt idx="21">
                  <c:v>0.86019999999999996</c:v>
                </c:pt>
                <c:pt idx="22">
                  <c:v>0.85570000000000002</c:v>
                </c:pt>
                <c:pt idx="23">
                  <c:v>0.8921</c:v>
                </c:pt>
                <c:pt idx="24">
                  <c:v>0.81369999999999998</c:v>
                </c:pt>
                <c:pt idx="25">
                  <c:v>0.85740000000000005</c:v>
                </c:pt>
                <c:pt idx="26">
                  <c:v>0.92490000000000006</c:v>
                </c:pt>
                <c:pt idx="27">
                  <c:v>0.96230000000000004</c:v>
                </c:pt>
                <c:pt idx="28">
                  <c:v>0.98450000000000004</c:v>
                </c:pt>
                <c:pt idx="29">
                  <c:v>0.9798</c:v>
                </c:pt>
                <c:pt idx="30">
                  <c:v>0.96660000000000001</c:v>
                </c:pt>
              </c:numCache>
            </c:numRef>
          </c:val>
        </c:ser>
        <c:ser>
          <c:idx val="5"/>
          <c:order val="5"/>
          <c:tx>
            <c:strRef>
              <c:f>[2]Hoja1!$A$17</c:f>
              <c:strCache>
                <c:ptCount val="1"/>
                <c:pt idx="0">
                  <c:v>OCUP. HOTELES PEQ. (menos 60 Hab.)</c:v>
                </c:pt>
              </c:strCache>
            </c:strRef>
          </c:tx>
          <c:spPr>
            <a:ln w="38100">
              <a:solidFill>
                <a:srgbClr val="00CCFF"/>
              </a:solidFill>
              <a:prstDash val="solid"/>
            </a:ln>
          </c:spPr>
          <c:marker>
            <c:symbol val="circle"/>
            <c:size val="9"/>
            <c:spPr>
              <a:solidFill>
                <a:srgbClr val="00CCFF"/>
              </a:solidFill>
              <a:ln>
                <a:solidFill>
                  <a:srgbClr val="00CCFF"/>
                </a:solidFill>
                <a:prstDash val="solid"/>
              </a:ln>
            </c:spPr>
          </c:marker>
          <c:val>
            <c:numRef>
              <c:f>[2]Hoja1!$B$17:$AF$17</c:f>
              <c:numCache>
                <c:formatCode>General</c:formatCode>
                <c:ptCount val="31"/>
                <c:pt idx="0">
                  <c:v>0.60389999999999999</c:v>
                </c:pt>
                <c:pt idx="1">
                  <c:v>0.55469999999999997</c:v>
                </c:pt>
                <c:pt idx="2">
                  <c:v>0.56200000000000006</c:v>
                </c:pt>
                <c:pt idx="3">
                  <c:v>0.5857</c:v>
                </c:pt>
                <c:pt idx="4">
                  <c:v>0.57199999999999995</c:v>
                </c:pt>
                <c:pt idx="5">
                  <c:v>0.52139999999999997</c:v>
                </c:pt>
                <c:pt idx="6">
                  <c:v>0.49270000000000003</c:v>
                </c:pt>
                <c:pt idx="7">
                  <c:v>0.48459999999999998</c:v>
                </c:pt>
                <c:pt idx="8">
                  <c:v>0.49409999999999998</c:v>
                </c:pt>
                <c:pt idx="9">
                  <c:v>0.52659999999999996</c:v>
                </c:pt>
                <c:pt idx="10">
                  <c:v>0.55979999999999996</c:v>
                </c:pt>
                <c:pt idx="11">
                  <c:v>0.58550000000000002</c:v>
                </c:pt>
                <c:pt idx="12">
                  <c:v>0.52880000000000005</c:v>
                </c:pt>
                <c:pt idx="13">
                  <c:v>0.46800000000000003</c:v>
                </c:pt>
                <c:pt idx="14">
                  <c:v>0.45669999999999999</c:v>
                </c:pt>
                <c:pt idx="15">
                  <c:v>0.46879999999999999</c:v>
                </c:pt>
                <c:pt idx="16">
                  <c:v>0.4844</c:v>
                </c:pt>
                <c:pt idx="17">
                  <c:v>0.52239999999999998</c:v>
                </c:pt>
                <c:pt idx="18">
                  <c:v>0.5917</c:v>
                </c:pt>
                <c:pt idx="19">
                  <c:v>0.56850000000000001</c:v>
                </c:pt>
                <c:pt idx="20">
                  <c:v>0.5706</c:v>
                </c:pt>
                <c:pt idx="21">
                  <c:v>0.63190000000000002</c:v>
                </c:pt>
                <c:pt idx="22">
                  <c:v>0.70140000000000002</c:v>
                </c:pt>
                <c:pt idx="23">
                  <c:v>0.75600000000000001</c:v>
                </c:pt>
                <c:pt idx="24">
                  <c:v>0.80469999999999997</c:v>
                </c:pt>
                <c:pt idx="25">
                  <c:v>0.85170000000000001</c:v>
                </c:pt>
                <c:pt idx="26">
                  <c:v>0.9163</c:v>
                </c:pt>
                <c:pt idx="27">
                  <c:v>0.94820000000000004</c:v>
                </c:pt>
                <c:pt idx="28">
                  <c:v>0.9284</c:v>
                </c:pt>
                <c:pt idx="29">
                  <c:v>0.95069999999999999</c:v>
                </c:pt>
                <c:pt idx="30">
                  <c:v>0.95140000000000002</c:v>
                </c:pt>
              </c:numCache>
            </c:numRef>
          </c:val>
        </c:ser>
        <c:ser>
          <c:idx val="6"/>
          <c:order val="6"/>
          <c:tx>
            <c:strRef>
              <c:f>[2]Hoja1!$A$18</c:f>
              <c:strCache>
                <c:ptCount val="1"/>
                <c:pt idx="0">
                  <c:v>RESTO DE HOTELES</c:v>
                </c:pt>
              </c:strCache>
            </c:strRef>
          </c:tx>
          <c:spPr>
            <a:ln w="38100">
              <a:solidFill>
                <a:srgbClr val="CC99FF"/>
              </a:solidFill>
              <a:prstDash val="solid"/>
            </a:ln>
          </c:spPr>
          <c:marker>
            <c:symbol val="circle"/>
            <c:size val="9"/>
            <c: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c:spPr>
          </c:marker>
          <c:val>
            <c:numRef>
              <c:f>[2]Hoja1!$B$18:$AF$18</c:f>
              <c:numCache>
                <c:formatCode>General</c:formatCode>
                <c:ptCount val="31"/>
                <c:pt idx="0">
                  <c:v>0.72230000000000005</c:v>
                </c:pt>
                <c:pt idx="1">
                  <c:v>0.70520000000000005</c:v>
                </c:pt>
                <c:pt idx="2">
                  <c:v>0.71209999999999996</c:v>
                </c:pt>
                <c:pt idx="3">
                  <c:v>0.72150000000000003</c:v>
                </c:pt>
                <c:pt idx="4">
                  <c:v>0.72040000000000004</c:v>
                </c:pt>
                <c:pt idx="5">
                  <c:v>0.70089999999999997</c:v>
                </c:pt>
                <c:pt idx="6">
                  <c:v>0.67269999999999996</c:v>
                </c:pt>
                <c:pt idx="7">
                  <c:v>0.66749999999999998</c:v>
                </c:pt>
                <c:pt idx="8">
                  <c:v>0.68540000000000001</c:v>
                </c:pt>
                <c:pt idx="9">
                  <c:v>0.69669999999999999</c:v>
                </c:pt>
                <c:pt idx="10">
                  <c:v>0.70499999999999996</c:v>
                </c:pt>
                <c:pt idx="11">
                  <c:v>0.70699999999999996</c:v>
                </c:pt>
                <c:pt idx="12">
                  <c:v>0.66900000000000004</c:v>
                </c:pt>
                <c:pt idx="13">
                  <c:v>0.62109999999999999</c:v>
                </c:pt>
                <c:pt idx="14">
                  <c:v>0.60850000000000004</c:v>
                </c:pt>
                <c:pt idx="15">
                  <c:v>0.61450000000000005</c:v>
                </c:pt>
                <c:pt idx="16">
                  <c:v>0.621</c:v>
                </c:pt>
                <c:pt idx="17">
                  <c:v>0.59409999999999996</c:v>
                </c:pt>
                <c:pt idx="18">
                  <c:v>0.6401</c:v>
                </c:pt>
                <c:pt idx="19">
                  <c:v>0.68440000000000001</c:v>
                </c:pt>
                <c:pt idx="20">
                  <c:v>0.70220000000000005</c:v>
                </c:pt>
                <c:pt idx="21">
                  <c:v>0.73909999999999998</c:v>
                </c:pt>
                <c:pt idx="22">
                  <c:v>0.78249999999999997</c:v>
                </c:pt>
                <c:pt idx="23">
                  <c:v>0.80859999999999999</c:v>
                </c:pt>
                <c:pt idx="24">
                  <c:v>0.84040000000000004</c:v>
                </c:pt>
                <c:pt idx="25">
                  <c:v>0.86870000000000003</c:v>
                </c:pt>
                <c:pt idx="26">
                  <c:v>0.89200000000000002</c:v>
                </c:pt>
                <c:pt idx="27">
                  <c:v>0.93730000000000002</c:v>
                </c:pt>
                <c:pt idx="28">
                  <c:v>0.92779999999999996</c:v>
                </c:pt>
                <c:pt idx="29">
                  <c:v>0.93899999999999995</c:v>
                </c:pt>
                <c:pt idx="30">
                  <c:v>0.92810000000000004</c:v>
                </c:pt>
              </c:numCache>
            </c:numRef>
          </c:val>
        </c:ser>
        <c:marker val="1"/>
        <c:axId val="68419968"/>
        <c:axId val="68422272"/>
      </c:lineChart>
      <c:catAx>
        <c:axId val="68419968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MX"/>
                  <a:t>DIA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68422272"/>
        <c:crosses val="autoZero"/>
        <c:auto val="1"/>
        <c:lblAlgn val="ctr"/>
        <c:lblOffset val="100"/>
        <c:tickLblSkip val="1"/>
        <c:tickMarkSkip val="1"/>
      </c:catAx>
      <c:valAx>
        <c:axId val="68422272"/>
        <c:scaling>
          <c:orientation val="minMax"/>
          <c:max val="1"/>
          <c:min val="0.1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6841996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1177" r="0.75000000000001177" t="1" header="0" footer="0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/>
            </a:pPr>
            <a:r>
              <a:rPr lang="en-US"/>
              <a:t>F  E  B  R  E  R  O       2   0   1   5</a:t>
            </a:r>
          </a:p>
          <a:p>
            <a:pPr>
              <a:defRPr/>
            </a:pPr>
            <a:r>
              <a:rPr lang="en-US"/>
              <a:t>OCUPACIÓN HOTELERA RIVIERA MAYA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'RESUMEN OCUP. DIARIA FEBRERO'!$A$10</c:f>
              <c:strCache>
                <c:ptCount val="1"/>
                <c:pt idx="0">
                  <c:v>OCUPACION GENERAL</c:v>
                </c:pt>
              </c:strCache>
            </c:strRef>
          </c:tx>
          <c:cat>
            <c:strRef>
              <c:f>'RESUMEN OCUP. DIARIA FEBRERO'!$B$9:$AD$9</c:f>
              <c:strCache>
                <c:ptCount val="2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PROMEDIO</c:v>
                </c:pt>
              </c:strCache>
            </c:strRef>
          </c:cat>
          <c:val>
            <c:numRef>
              <c:f>'RESUMEN OCUP. DIARIA FEBRERO'!$B$10:$AD$10</c:f>
              <c:numCache>
                <c:formatCode>0.0%</c:formatCode>
                <c:ptCount val="29"/>
                <c:pt idx="0">
                  <c:v>0.91310000000000002</c:v>
                </c:pt>
                <c:pt idx="1">
                  <c:v>0.88350000000000006</c:v>
                </c:pt>
                <c:pt idx="2">
                  <c:v>0.85209999999999997</c:v>
                </c:pt>
                <c:pt idx="3">
                  <c:v>0.84060000000000001</c:v>
                </c:pt>
                <c:pt idx="4">
                  <c:v>0.83340000000000003</c:v>
                </c:pt>
                <c:pt idx="5">
                  <c:v>0.876</c:v>
                </c:pt>
                <c:pt idx="6">
                  <c:v>0.8911</c:v>
                </c:pt>
                <c:pt idx="7">
                  <c:v>0.90700000000000003</c:v>
                </c:pt>
                <c:pt idx="8">
                  <c:v>0.88490000000000002</c:v>
                </c:pt>
                <c:pt idx="9">
                  <c:v>0.88500000000000001</c:v>
                </c:pt>
                <c:pt idx="10">
                  <c:v>0.88350000000000006</c:v>
                </c:pt>
                <c:pt idx="11">
                  <c:v>0.88760000000000006</c:v>
                </c:pt>
                <c:pt idx="12">
                  <c:v>0.91870000000000007</c:v>
                </c:pt>
                <c:pt idx="13">
                  <c:v>0.93840000000000001</c:v>
                </c:pt>
                <c:pt idx="14">
                  <c:v>0.96140000000000003</c:v>
                </c:pt>
                <c:pt idx="15">
                  <c:v>0.94059999999999999</c:v>
                </c:pt>
                <c:pt idx="16">
                  <c:v>0.92530000000000001</c:v>
                </c:pt>
                <c:pt idx="17">
                  <c:v>0.91830000000000001</c:v>
                </c:pt>
                <c:pt idx="18">
                  <c:v>0.93879999999999997</c:v>
                </c:pt>
                <c:pt idx="19">
                  <c:v>0.96250000000000002</c:v>
                </c:pt>
                <c:pt idx="20">
                  <c:v>0.95589999999999997</c:v>
                </c:pt>
                <c:pt idx="21">
                  <c:v>0.94850000000000001</c:v>
                </c:pt>
                <c:pt idx="22">
                  <c:v>0.92459999999999998</c:v>
                </c:pt>
                <c:pt idx="23">
                  <c:v>0.91259999999999997</c:v>
                </c:pt>
                <c:pt idx="24">
                  <c:v>0.90110000000000001</c:v>
                </c:pt>
                <c:pt idx="25">
                  <c:v>0.92690000000000006</c:v>
                </c:pt>
                <c:pt idx="26">
                  <c:v>0.95030000000000003</c:v>
                </c:pt>
                <c:pt idx="27">
                  <c:v>0.92649999999999999</c:v>
                </c:pt>
                <c:pt idx="28">
                  <c:v>0.91029285714285713</c:v>
                </c:pt>
              </c:numCache>
            </c:numRef>
          </c:val>
        </c:ser>
        <c:ser>
          <c:idx val="1"/>
          <c:order val="1"/>
          <c:tx>
            <c:strRef>
              <c:f>'RESUMEN OCUP. DIARIA FEBRERO'!$A$11</c:f>
              <c:strCache>
                <c:ptCount val="1"/>
                <c:pt idx="0">
                  <c:v>OCUPACION PLAYACAR</c:v>
                </c:pt>
              </c:strCache>
            </c:strRef>
          </c:tx>
          <c:cat>
            <c:strRef>
              <c:f>'RESUMEN OCUP. DIARIA FEBRERO'!$B$9:$AD$9</c:f>
              <c:strCache>
                <c:ptCount val="2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PROMEDIO</c:v>
                </c:pt>
              </c:strCache>
            </c:strRef>
          </c:cat>
          <c:val>
            <c:numRef>
              <c:f>'RESUMEN OCUP. DIARIA FEBRERO'!$B$11:$AD$11</c:f>
              <c:numCache>
                <c:formatCode>0.0%</c:formatCode>
                <c:ptCount val="29"/>
                <c:pt idx="0">
                  <c:v>0.93259999999999998</c:v>
                </c:pt>
                <c:pt idx="1">
                  <c:v>0.91479999999999995</c:v>
                </c:pt>
                <c:pt idx="2">
                  <c:v>0.91369999999999996</c:v>
                </c:pt>
                <c:pt idx="3">
                  <c:v>0.92720000000000002</c:v>
                </c:pt>
                <c:pt idx="4">
                  <c:v>0.91259999999999997</c:v>
                </c:pt>
                <c:pt idx="5">
                  <c:v>0.91449999999999998</c:v>
                </c:pt>
                <c:pt idx="6">
                  <c:v>0.90769999999999995</c:v>
                </c:pt>
                <c:pt idx="7">
                  <c:v>0.93440000000000001</c:v>
                </c:pt>
                <c:pt idx="8">
                  <c:v>0.93769999999999998</c:v>
                </c:pt>
                <c:pt idx="9">
                  <c:v>0.92449999999999999</c:v>
                </c:pt>
                <c:pt idx="10">
                  <c:v>0.9385</c:v>
                </c:pt>
                <c:pt idx="11">
                  <c:v>0.92959999999999998</c:v>
                </c:pt>
                <c:pt idx="12">
                  <c:v>0.9536</c:v>
                </c:pt>
                <c:pt idx="13">
                  <c:v>0.97219999999999995</c:v>
                </c:pt>
                <c:pt idx="14">
                  <c:v>0.9657</c:v>
                </c:pt>
                <c:pt idx="15">
                  <c:v>0.95389999999999997</c:v>
                </c:pt>
                <c:pt idx="16">
                  <c:v>0.95140000000000002</c:v>
                </c:pt>
                <c:pt idx="17">
                  <c:v>0.94359999999999999</c:v>
                </c:pt>
                <c:pt idx="18">
                  <c:v>0.95740000000000003</c:v>
                </c:pt>
                <c:pt idx="19">
                  <c:v>0.96740000000000004</c:v>
                </c:pt>
                <c:pt idx="20">
                  <c:v>0.95409999999999995</c:v>
                </c:pt>
                <c:pt idx="21">
                  <c:v>0.9647</c:v>
                </c:pt>
                <c:pt idx="22">
                  <c:v>0.9415</c:v>
                </c:pt>
                <c:pt idx="23">
                  <c:v>0.94120000000000004</c:v>
                </c:pt>
                <c:pt idx="24">
                  <c:v>0.94089999999999996</c:v>
                </c:pt>
                <c:pt idx="25">
                  <c:v>0.94420000000000004</c:v>
                </c:pt>
                <c:pt idx="26">
                  <c:v>0.94169999999999998</c:v>
                </c:pt>
                <c:pt idx="27">
                  <c:v>0.94340000000000002</c:v>
                </c:pt>
                <c:pt idx="28">
                  <c:v>0.94016785714285711</c:v>
                </c:pt>
              </c:numCache>
            </c:numRef>
          </c:val>
        </c:ser>
        <c:ser>
          <c:idx val="2"/>
          <c:order val="2"/>
          <c:tx>
            <c:strRef>
              <c:f>'RESUMEN OCUP. DIARIA FEBRERO'!$A$12</c:f>
              <c:strCache>
                <c:ptCount val="1"/>
                <c:pt idx="0">
                  <c:v>OCUPACION PLAYA DEL CARMEN</c:v>
                </c:pt>
              </c:strCache>
            </c:strRef>
          </c:tx>
          <c:cat>
            <c:strRef>
              <c:f>'RESUMEN OCUP. DIARIA FEBRERO'!$B$9:$AD$9</c:f>
              <c:strCache>
                <c:ptCount val="2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PROMEDIO</c:v>
                </c:pt>
              </c:strCache>
            </c:strRef>
          </c:cat>
          <c:val>
            <c:numRef>
              <c:f>'RESUMEN OCUP. DIARIA FEBRERO'!$B$12:$AD$12</c:f>
              <c:numCache>
                <c:formatCode>0.0%</c:formatCode>
                <c:ptCount val="29"/>
                <c:pt idx="0">
                  <c:v>0.9173</c:v>
                </c:pt>
                <c:pt idx="1">
                  <c:v>0.90210000000000001</c:v>
                </c:pt>
                <c:pt idx="2">
                  <c:v>0.83550000000000002</c:v>
                </c:pt>
                <c:pt idx="3">
                  <c:v>0.8115</c:v>
                </c:pt>
                <c:pt idx="4">
                  <c:v>0.81279999999999997</c:v>
                </c:pt>
                <c:pt idx="5">
                  <c:v>0.86219999999999997</c:v>
                </c:pt>
                <c:pt idx="6">
                  <c:v>0.84609999999999996</c:v>
                </c:pt>
                <c:pt idx="7">
                  <c:v>0.86529999999999996</c:v>
                </c:pt>
                <c:pt idx="8">
                  <c:v>0.8337</c:v>
                </c:pt>
                <c:pt idx="9">
                  <c:v>0.84199999999999997</c:v>
                </c:pt>
                <c:pt idx="10">
                  <c:v>0.81520000000000004</c:v>
                </c:pt>
                <c:pt idx="11">
                  <c:v>0.83399999999999996</c:v>
                </c:pt>
                <c:pt idx="12">
                  <c:v>0.89659999999999995</c:v>
                </c:pt>
                <c:pt idx="13">
                  <c:v>0.91549999999999998</c:v>
                </c:pt>
                <c:pt idx="14">
                  <c:v>0.96340000000000003</c:v>
                </c:pt>
                <c:pt idx="15">
                  <c:v>0.91710000000000003</c:v>
                </c:pt>
                <c:pt idx="16">
                  <c:v>0.9032</c:v>
                </c:pt>
                <c:pt idx="17">
                  <c:v>0.8921</c:v>
                </c:pt>
                <c:pt idx="18">
                  <c:v>0.88</c:v>
                </c:pt>
                <c:pt idx="19">
                  <c:v>0.94640000000000002</c:v>
                </c:pt>
                <c:pt idx="20">
                  <c:v>0.94110000000000005</c:v>
                </c:pt>
                <c:pt idx="21">
                  <c:v>0.94530000000000003</c:v>
                </c:pt>
                <c:pt idx="22">
                  <c:v>0.87319999999999998</c:v>
                </c:pt>
                <c:pt idx="23">
                  <c:v>0.88219999999999998</c:v>
                </c:pt>
                <c:pt idx="24">
                  <c:v>0.83140000000000003</c:v>
                </c:pt>
                <c:pt idx="25">
                  <c:v>0.87609999999999999</c:v>
                </c:pt>
                <c:pt idx="26">
                  <c:v>0.92290000000000005</c:v>
                </c:pt>
                <c:pt idx="27">
                  <c:v>0.8589</c:v>
                </c:pt>
                <c:pt idx="28">
                  <c:v>0.87939642857142852</c:v>
                </c:pt>
              </c:numCache>
            </c:numRef>
          </c:val>
        </c:ser>
        <c:ser>
          <c:idx val="3"/>
          <c:order val="3"/>
          <c:tx>
            <c:strRef>
              <c:f>'RESUMEN OCUP. DIARIA FEBRERO'!$A$13</c:f>
              <c:strCache>
                <c:ptCount val="1"/>
                <c:pt idx="0">
                  <c:v>OCUPACION PLAN EUROPEO</c:v>
                </c:pt>
              </c:strCache>
            </c:strRef>
          </c:tx>
          <c:marker>
            <c:symbol val="diamond"/>
            <c:size val="7"/>
          </c:marker>
          <c:cat>
            <c:strRef>
              <c:f>'RESUMEN OCUP. DIARIA FEBRERO'!$B$9:$AD$9</c:f>
              <c:strCache>
                <c:ptCount val="2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PROMEDIO</c:v>
                </c:pt>
              </c:strCache>
            </c:strRef>
          </c:cat>
          <c:val>
            <c:numRef>
              <c:f>'RESUMEN OCUP. DIARIA FEBRERO'!$B$13:$AD$13</c:f>
              <c:numCache>
                <c:formatCode>0.0%</c:formatCode>
                <c:ptCount val="29"/>
                <c:pt idx="0">
                  <c:v>0.87519999999999998</c:v>
                </c:pt>
                <c:pt idx="1">
                  <c:v>0.85450000000000004</c:v>
                </c:pt>
                <c:pt idx="2">
                  <c:v>0.76880000000000004</c:v>
                </c:pt>
                <c:pt idx="3">
                  <c:v>0.74890000000000001</c:v>
                </c:pt>
                <c:pt idx="4">
                  <c:v>0.77090000000000003</c:v>
                </c:pt>
                <c:pt idx="5">
                  <c:v>0.83109999999999995</c:v>
                </c:pt>
                <c:pt idx="6">
                  <c:v>0.85340000000000005</c:v>
                </c:pt>
                <c:pt idx="7">
                  <c:v>0.86329999999999996</c:v>
                </c:pt>
                <c:pt idx="8">
                  <c:v>0.81189999999999996</c:v>
                </c:pt>
                <c:pt idx="9">
                  <c:v>0.78239999999999998</c:v>
                </c:pt>
                <c:pt idx="10">
                  <c:v>0.78100000000000003</c:v>
                </c:pt>
                <c:pt idx="11">
                  <c:v>0.78059999999999996</c:v>
                </c:pt>
                <c:pt idx="12">
                  <c:v>0.82489999999999997</c:v>
                </c:pt>
                <c:pt idx="13">
                  <c:v>0.87</c:v>
                </c:pt>
                <c:pt idx="14">
                  <c:v>0.9244</c:v>
                </c:pt>
                <c:pt idx="15">
                  <c:v>0.89349999999999996</c:v>
                </c:pt>
                <c:pt idx="16">
                  <c:v>0.87109999999999999</c:v>
                </c:pt>
                <c:pt idx="17">
                  <c:v>0.8649</c:v>
                </c:pt>
                <c:pt idx="18">
                  <c:v>0.86339999999999995</c:v>
                </c:pt>
                <c:pt idx="19">
                  <c:v>0.90549999999999997</c:v>
                </c:pt>
                <c:pt idx="20">
                  <c:v>0.90869999999999995</c:v>
                </c:pt>
                <c:pt idx="21">
                  <c:v>0.89090000000000003</c:v>
                </c:pt>
                <c:pt idx="22">
                  <c:v>0.85709999999999997</c:v>
                </c:pt>
                <c:pt idx="23">
                  <c:v>0.8609</c:v>
                </c:pt>
                <c:pt idx="24">
                  <c:v>0.83789999999999998</c:v>
                </c:pt>
                <c:pt idx="25">
                  <c:v>0.84589999999999999</c:v>
                </c:pt>
                <c:pt idx="26">
                  <c:v>0.86880000000000002</c:v>
                </c:pt>
                <c:pt idx="27">
                  <c:v>0.85399999999999998</c:v>
                </c:pt>
                <c:pt idx="28">
                  <c:v>0.84513928571428565</c:v>
                </c:pt>
              </c:numCache>
            </c:numRef>
          </c:val>
        </c:ser>
        <c:ser>
          <c:idx val="4"/>
          <c:order val="4"/>
          <c:tx>
            <c:strRef>
              <c:f>'RESUMEN OCUP. DIARIA FEBRERO'!$A$14</c:f>
              <c:strCache>
                <c:ptCount val="1"/>
                <c:pt idx="0">
                  <c:v>OCUPACION TODO INCLUIDO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'RESUMEN OCUP. DIARIA FEBRERO'!$B$9:$AD$9</c:f>
              <c:strCache>
                <c:ptCount val="2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PROMEDIO</c:v>
                </c:pt>
              </c:strCache>
            </c:strRef>
          </c:cat>
          <c:val>
            <c:numRef>
              <c:f>'RESUMEN OCUP. DIARIA FEBRERO'!$B$14:$AD$14</c:f>
              <c:numCache>
                <c:formatCode>0.0%</c:formatCode>
                <c:ptCount val="29"/>
                <c:pt idx="0">
                  <c:v>0.91720000000000002</c:v>
                </c:pt>
                <c:pt idx="1">
                  <c:v>0.88619999999999999</c:v>
                </c:pt>
                <c:pt idx="2">
                  <c:v>0.86399999999999999</c:v>
                </c:pt>
                <c:pt idx="3">
                  <c:v>0.85399999999999998</c:v>
                </c:pt>
                <c:pt idx="4">
                  <c:v>0.84179999999999999</c:v>
                </c:pt>
                <c:pt idx="5">
                  <c:v>0.88129999999999997</c:v>
                </c:pt>
                <c:pt idx="6">
                  <c:v>0.8952</c:v>
                </c:pt>
                <c:pt idx="7">
                  <c:v>0.91210000000000002</c:v>
                </c:pt>
                <c:pt idx="8">
                  <c:v>0.89510000000000001</c:v>
                </c:pt>
                <c:pt idx="9">
                  <c:v>0.9002</c:v>
                </c:pt>
                <c:pt idx="10">
                  <c:v>0.89869999999999994</c:v>
                </c:pt>
                <c:pt idx="11">
                  <c:v>0.90359999999999996</c:v>
                </c:pt>
                <c:pt idx="12">
                  <c:v>0.93240000000000001</c:v>
                </c:pt>
                <c:pt idx="13">
                  <c:v>0.94779999999999998</c:v>
                </c:pt>
                <c:pt idx="14">
                  <c:v>0.96550000000000002</c:v>
                </c:pt>
                <c:pt idx="15">
                  <c:v>0.94630000000000003</c:v>
                </c:pt>
                <c:pt idx="16">
                  <c:v>0.93230000000000002</c:v>
                </c:pt>
                <c:pt idx="17">
                  <c:v>0.92509999999999992</c:v>
                </c:pt>
                <c:pt idx="18">
                  <c:v>0.94929999999999992</c:v>
                </c:pt>
                <c:pt idx="19">
                  <c:v>0.97</c:v>
                </c:pt>
                <c:pt idx="20">
                  <c:v>0.9617</c:v>
                </c:pt>
                <c:pt idx="21">
                  <c:v>0.95589999999999997</c:v>
                </c:pt>
                <c:pt idx="22">
                  <c:v>0.93379999999999996</c:v>
                </c:pt>
                <c:pt idx="23">
                  <c:v>0.91920000000000002</c:v>
                </c:pt>
                <c:pt idx="24">
                  <c:v>0.90959999999999996</c:v>
                </c:pt>
                <c:pt idx="25">
                  <c:v>0.93840000000000001</c:v>
                </c:pt>
                <c:pt idx="26">
                  <c:v>0.96189999999999998</c:v>
                </c:pt>
                <c:pt idx="27">
                  <c:v>0.93659999999999999</c:v>
                </c:pt>
                <c:pt idx="28">
                  <c:v>0.91911428571428577</c:v>
                </c:pt>
              </c:numCache>
            </c:numRef>
          </c:val>
        </c:ser>
        <c:ser>
          <c:idx val="5"/>
          <c:order val="5"/>
          <c:tx>
            <c:strRef>
              <c:f>'RESUMEN OCUP. DIARIA FEBRERO'!$A$15</c:f>
              <c:strCache>
                <c:ptCount val="1"/>
                <c:pt idx="0">
                  <c:v>OCUP. HOTELES PEQUEÑOS</c:v>
                </c:pt>
              </c:strCache>
            </c:strRef>
          </c:tx>
          <c:cat>
            <c:strRef>
              <c:f>'RESUMEN OCUP. DIARIA FEBRERO'!$B$9:$AD$9</c:f>
              <c:strCache>
                <c:ptCount val="2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PROMEDIO</c:v>
                </c:pt>
              </c:strCache>
            </c:strRef>
          </c:cat>
          <c:val>
            <c:numRef>
              <c:f>'RESUMEN OCUP. DIARIA FEBRERO'!$B$15:$AD$15</c:f>
              <c:numCache>
                <c:formatCode>0.0%</c:formatCode>
                <c:ptCount val="29"/>
                <c:pt idx="0">
                  <c:v>0.84289999999999998</c:v>
                </c:pt>
                <c:pt idx="1">
                  <c:v>0.83389999999999997</c:v>
                </c:pt>
                <c:pt idx="2">
                  <c:v>0.72509999999999997</c:v>
                </c:pt>
                <c:pt idx="3">
                  <c:v>0.69879999999999998</c:v>
                </c:pt>
                <c:pt idx="4">
                  <c:v>0.72650000000000003</c:v>
                </c:pt>
                <c:pt idx="5">
                  <c:v>0.77339999999999998</c:v>
                </c:pt>
                <c:pt idx="6">
                  <c:v>0.80979999999999996</c:v>
                </c:pt>
                <c:pt idx="7">
                  <c:v>0.7913</c:v>
                </c:pt>
                <c:pt idx="8">
                  <c:v>0.74460000000000004</c:v>
                </c:pt>
                <c:pt idx="9">
                  <c:v>0.71379999999999999</c:v>
                </c:pt>
                <c:pt idx="10">
                  <c:v>0.70350000000000001</c:v>
                </c:pt>
                <c:pt idx="11">
                  <c:v>0.72219999999999995</c:v>
                </c:pt>
                <c:pt idx="12">
                  <c:v>0.78120000000000001</c:v>
                </c:pt>
                <c:pt idx="13">
                  <c:v>0.84589999999999999</c:v>
                </c:pt>
                <c:pt idx="14">
                  <c:v>0.91379999999999995</c:v>
                </c:pt>
                <c:pt idx="15">
                  <c:v>0.85160000000000002</c:v>
                </c:pt>
                <c:pt idx="16">
                  <c:v>0.81310000000000004</c:v>
                </c:pt>
                <c:pt idx="17">
                  <c:v>0.80200000000000005</c:v>
                </c:pt>
                <c:pt idx="18">
                  <c:v>0.80879999999999996</c:v>
                </c:pt>
                <c:pt idx="19">
                  <c:v>0.8629</c:v>
                </c:pt>
                <c:pt idx="20">
                  <c:v>0.88849999999999996</c:v>
                </c:pt>
                <c:pt idx="21">
                  <c:v>0.8881</c:v>
                </c:pt>
                <c:pt idx="22">
                  <c:v>0.81810000000000005</c:v>
                </c:pt>
                <c:pt idx="23">
                  <c:v>0.7863</c:v>
                </c:pt>
                <c:pt idx="24">
                  <c:v>0.75139999999999996</c:v>
                </c:pt>
                <c:pt idx="25">
                  <c:v>0.76270000000000004</c:v>
                </c:pt>
                <c:pt idx="26">
                  <c:v>0.80979999999999996</c:v>
                </c:pt>
                <c:pt idx="27">
                  <c:v>0.81579999999999997</c:v>
                </c:pt>
                <c:pt idx="28">
                  <c:v>0.79592142857142856</c:v>
                </c:pt>
              </c:numCache>
            </c:numRef>
          </c:val>
        </c:ser>
        <c:marker val="1"/>
        <c:axId val="68510464"/>
        <c:axId val="68512000"/>
      </c:lineChart>
      <c:catAx>
        <c:axId val="68510464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400" b="1"/>
            </a:pPr>
            <a:endParaRPr lang="es-MX"/>
          </a:p>
        </c:txPr>
        <c:crossAx val="68512000"/>
        <c:crosses val="autoZero"/>
        <c:auto val="1"/>
        <c:lblAlgn val="ctr"/>
        <c:lblOffset val="100"/>
      </c:catAx>
      <c:valAx>
        <c:axId val="68512000"/>
        <c:scaling>
          <c:orientation val="minMax"/>
          <c:max val="1"/>
        </c:scaling>
        <c:axPos val="l"/>
        <c:majorGridlines/>
        <c:numFmt formatCode="0.0%" sourceLinked="1"/>
        <c:tickLblPos val="nextTo"/>
        <c:txPr>
          <a:bodyPr/>
          <a:lstStyle/>
          <a:p>
            <a:pPr>
              <a:defRPr sz="1050" b="1"/>
            </a:pPr>
            <a:endParaRPr lang="es-MX"/>
          </a:p>
        </c:txPr>
        <c:crossAx val="68510464"/>
        <c:crosses val="autoZero"/>
        <c:crossBetween val="between"/>
      </c:valAx>
    </c:plotArea>
    <c:legend>
      <c:legendPos val="b"/>
      <c:layout/>
      <c:txPr>
        <a:bodyPr/>
        <a:lstStyle/>
        <a:p>
          <a:pPr>
            <a:defRPr sz="1600" b="1"/>
          </a:pPr>
          <a:endParaRPr lang="es-MX"/>
        </a:p>
      </c:txPr>
    </c:legend>
    <c:plotVisOnly val="1"/>
  </c:chart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 sz="2000"/>
            </a:pPr>
            <a:r>
              <a:rPr lang="es-MX" sz="2000"/>
              <a:t>ENERO - DICIEMBRE 2015
OCUPACIÓN RIVIERA MAYA</a:t>
            </a:r>
          </a:p>
        </c:rich>
      </c:tx>
      <c:layout>
        <c:manualLayout>
          <c:xMode val="edge"/>
          <c:yMode val="edge"/>
          <c:x val="0.38685601445957146"/>
          <c:y val="2.5788919974933881E-2"/>
        </c:manualLayout>
      </c:layout>
    </c:title>
    <c:plotArea>
      <c:layout>
        <c:manualLayout>
          <c:layoutTarget val="inner"/>
          <c:xMode val="edge"/>
          <c:yMode val="edge"/>
          <c:x val="5.7599252694537917E-2"/>
          <c:y val="0.16408841433147991"/>
          <c:w val="0.93196208546118353"/>
          <c:h val="0.6855088929614267"/>
        </c:manualLayout>
      </c:layout>
      <c:lineChart>
        <c:grouping val="standard"/>
        <c:ser>
          <c:idx val="1"/>
          <c:order val="0"/>
          <c:tx>
            <c:strRef>
              <c:f>'RESUMEN OCUP. ANUAL'!$B$11</c:f>
              <c:strCache>
                <c:ptCount val="1"/>
                <c:pt idx="0">
                  <c:v>OCUPACION GENERAL</c:v>
                </c:pt>
              </c:strCache>
            </c:strRef>
          </c:tx>
          <c:spPr>
            <a:ln>
              <a:solidFill>
                <a:schemeClr val="bg2">
                  <a:lumMod val="50000"/>
                </a:schemeClr>
              </a:solidFill>
            </a:ln>
          </c:spPr>
          <c:marker>
            <c:spPr>
              <a:solidFill>
                <a:schemeClr val="bg2">
                  <a:lumMod val="50000"/>
                </a:schemeClr>
              </a:solidFill>
              <a:ln>
                <a:solidFill>
                  <a:schemeClr val="bg2">
                    <a:lumMod val="50000"/>
                  </a:schemeClr>
                </a:solidFill>
              </a:ln>
            </c:spPr>
          </c:marker>
          <c:cat>
            <c:strRef>
              <c:f>'RESUMEN OCUP. ANUAL'!$C$9:$N$9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'RESUMEN OCUP. ANUAL'!$C$11:$N$11</c:f>
              <c:numCache>
                <c:formatCode>0.00%</c:formatCode>
                <c:ptCount val="12"/>
                <c:pt idx="0">
                  <c:v>0.87617096774193526</c:v>
                </c:pt>
                <c:pt idx="1">
                  <c:v>0.91029285714285713</c:v>
                </c:pt>
              </c:numCache>
            </c:numRef>
          </c:val>
        </c:ser>
        <c:ser>
          <c:idx val="2"/>
          <c:order val="1"/>
          <c:tx>
            <c:strRef>
              <c:f>'RESUMEN OCUP. ANUAL'!$B$12</c:f>
              <c:strCache>
                <c:ptCount val="1"/>
                <c:pt idx="0">
                  <c:v>OCUPACION PLAYACAR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cat>
            <c:strRef>
              <c:f>'RESUMEN OCUP. ANUAL'!$C$9:$N$9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'RESUMEN OCUP. ANUAL'!$C$12:$N$12</c:f>
              <c:numCache>
                <c:formatCode>0.00%</c:formatCode>
                <c:ptCount val="12"/>
                <c:pt idx="0">
                  <c:v>0.92295483870967743</c:v>
                </c:pt>
                <c:pt idx="1">
                  <c:v>0.94016785714285711</c:v>
                </c:pt>
              </c:numCache>
            </c:numRef>
          </c:val>
        </c:ser>
        <c:ser>
          <c:idx val="3"/>
          <c:order val="2"/>
          <c:tx>
            <c:strRef>
              <c:f>'RESUMEN OCUP. ANUAL'!$B$13</c:f>
              <c:strCache>
                <c:ptCount val="1"/>
                <c:pt idx="0">
                  <c:v>OCUPACION PLAYA DEL CARMEN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cat>
            <c:strRef>
              <c:f>'RESUMEN OCUP. ANUAL'!$C$9:$N$9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'RESUMEN OCUP. ANUAL'!$C$13:$N$13</c:f>
              <c:numCache>
                <c:formatCode>0.00%</c:formatCode>
                <c:ptCount val="12"/>
                <c:pt idx="0">
                  <c:v>0.85156129032258077</c:v>
                </c:pt>
                <c:pt idx="1">
                  <c:v>0.87939642857142852</c:v>
                </c:pt>
              </c:numCache>
            </c:numRef>
          </c:val>
        </c:ser>
        <c:ser>
          <c:idx val="4"/>
          <c:order val="3"/>
          <c:tx>
            <c:strRef>
              <c:f>'RESUMEN OCUP. ANUAL'!$B$14</c:f>
              <c:strCache>
                <c:ptCount val="1"/>
                <c:pt idx="0">
                  <c:v>OCUPACION PLAN EUROPEO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'RESUMEN OCUP. ANUAL'!$C$9:$N$9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'RESUMEN OCUP. ANUAL'!$C$14:$N$14</c:f>
              <c:numCache>
                <c:formatCode>0.00%</c:formatCode>
                <c:ptCount val="12"/>
                <c:pt idx="0">
                  <c:v>0.83409677419354844</c:v>
                </c:pt>
                <c:pt idx="1">
                  <c:v>0.84513928571428565</c:v>
                </c:pt>
              </c:numCache>
            </c:numRef>
          </c:val>
        </c:ser>
        <c:ser>
          <c:idx val="5"/>
          <c:order val="4"/>
          <c:tx>
            <c:strRef>
              <c:f>'RESUMEN OCUP. ANUAL'!$B$15</c:f>
              <c:strCache>
                <c:ptCount val="1"/>
                <c:pt idx="0">
                  <c:v>OCUPACION TODO INCLUIDO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cat>
            <c:strRef>
              <c:f>'RESUMEN OCUP. ANUAL'!$C$9:$N$9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'RESUMEN OCUP. ANUAL'!$C$15:$N$15</c:f>
              <c:numCache>
                <c:formatCode>0.00%</c:formatCode>
                <c:ptCount val="12"/>
                <c:pt idx="0">
                  <c:v>0.88253225806451596</c:v>
                </c:pt>
                <c:pt idx="1">
                  <c:v>0.91911428571428577</c:v>
                </c:pt>
              </c:numCache>
            </c:numRef>
          </c:val>
        </c:ser>
        <c:ser>
          <c:idx val="6"/>
          <c:order val="5"/>
          <c:tx>
            <c:strRef>
              <c:f>'RESUMEN OCUP. ANUAL'!$B$16</c:f>
              <c:strCache>
                <c:ptCount val="1"/>
                <c:pt idx="0">
                  <c:v>OCUP. HOTELES PEQ. 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strRef>
              <c:f>'RESUMEN OCUP. ANUAL'!$C$9:$N$9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'RESUMEN OCUP. ANUAL'!$C$16:$N$16</c:f>
              <c:numCache>
                <c:formatCode>0.00%</c:formatCode>
                <c:ptCount val="12"/>
                <c:pt idx="0">
                  <c:v>0.76198064516129016</c:v>
                </c:pt>
                <c:pt idx="1">
                  <c:v>0.79592142857142856</c:v>
                </c:pt>
              </c:numCache>
            </c:numRef>
          </c:val>
        </c:ser>
        <c:marker val="1"/>
        <c:axId val="68968448"/>
        <c:axId val="68970368"/>
      </c:lineChart>
      <c:catAx>
        <c:axId val="68968448"/>
        <c:scaling>
          <c:orientation val="minMax"/>
        </c:scaling>
        <c:axPos val="b"/>
        <c:majorGridlines/>
        <c:numFmt formatCode="General" sourceLinked="1"/>
        <c:tickLblPos val="nextTo"/>
        <c:txPr>
          <a:bodyPr rot="0" vert="horz"/>
          <a:lstStyle/>
          <a:p>
            <a:pPr>
              <a:defRPr sz="1400" b="1"/>
            </a:pPr>
            <a:endParaRPr lang="es-MX"/>
          </a:p>
        </c:txPr>
        <c:crossAx val="68970368"/>
        <c:crosses val="autoZero"/>
        <c:auto val="1"/>
        <c:lblAlgn val="ctr"/>
        <c:lblOffset val="100"/>
        <c:tickLblSkip val="1"/>
        <c:tickMarkSkip val="1"/>
      </c:catAx>
      <c:valAx>
        <c:axId val="68970368"/>
        <c:scaling>
          <c:orientation val="minMax"/>
          <c:max val="1"/>
        </c:scaling>
        <c:axPos val="l"/>
        <c:majorGridlines/>
        <c:numFmt formatCode="0.00%" sourceLinked="1"/>
        <c:tickLblPos val="nextTo"/>
        <c:txPr>
          <a:bodyPr rot="0" vert="horz"/>
          <a:lstStyle/>
          <a:p>
            <a:pPr>
              <a:defRPr b="1"/>
            </a:pPr>
            <a:endParaRPr lang="es-MX"/>
          </a:p>
        </c:txPr>
        <c:crossAx val="689684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1.7613880774496334E-2"/>
          <c:y val="0.91185526678789464"/>
          <c:w val="0.90114214958653027"/>
          <c:h val="7.215213866875532E-2"/>
        </c:manualLayout>
      </c:layout>
      <c:txPr>
        <a:bodyPr/>
        <a:lstStyle/>
        <a:p>
          <a:pPr>
            <a:defRPr sz="1200" b="1"/>
          </a:pPr>
          <a:endParaRPr lang="es-MX"/>
        </a:p>
      </c:txPr>
    </c:legend>
    <c:plotVisOnly val="1"/>
    <c:dispBlanksAs val="gap"/>
  </c:chart>
  <c:printSettings>
    <c:headerFooter alignWithMargins="0"/>
    <c:pageMargins b="1" l="0.75000000000001465" r="0.75000000000001465" t="1" header="0" footer="0"/>
    <c:pageSetup orientation="landscape" horizontalDpi="360" verticalDpi="36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1"/>
  <c:chart>
    <c:plotArea>
      <c:layout>
        <c:manualLayout>
          <c:layoutTarget val="inner"/>
          <c:xMode val="edge"/>
          <c:yMode val="edge"/>
          <c:x val="3.2673218479269635E-2"/>
          <c:y val="2.7642276422765611E-2"/>
          <c:w val="0.95012975351765261"/>
          <c:h val="0.79268292682926556"/>
        </c:manualLayout>
      </c:layout>
      <c:barChart>
        <c:barDir val="bar"/>
        <c:grouping val="clustered"/>
        <c:ser>
          <c:idx val="0"/>
          <c:order val="0"/>
          <c:tx>
            <c:strRef>
              <c:f>PROCEDENCIA!$I$5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cat>
            <c:strRef>
              <c:f>PROCEDENCIA!$B$7:$B$9</c:f>
              <c:strCache>
                <c:ptCount val="3"/>
                <c:pt idx="0">
                  <c:v>TOTAL</c:v>
                </c:pt>
                <c:pt idx="1">
                  <c:v>NACIONALES</c:v>
                </c:pt>
                <c:pt idx="2">
                  <c:v>EXTRANJEROS</c:v>
                </c:pt>
              </c:strCache>
            </c:strRef>
          </c:cat>
          <c:val>
            <c:numRef>
              <c:f>PROCEDENCIA!$I$7:$I$9</c:f>
              <c:numCache>
                <c:formatCode>#,##0</c:formatCode>
                <c:ptCount val="3"/>
                <c:pt idx="0">
                  <c:v>346915</c:v>
                </c:pt>
                <c:pt idx="1">
                  <c:v>37779</c:v>
                </c:pt>
                <c:pt idx="2">
                  <c:v>309136</c:v>
                </c:pt>
              </c:numCache>
            </c:numRef>
          </c:val>
        </c:ser>
        <c:ser>
          <c:idx val="1"/>
          <c:order val="1"/>
          <c:tx>
            <c:strRef>
              <c:f>PROCEDENCIA!$G$5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rgbClr val="CC99FF"/>
            </a:solidFill>
          </c:spPr>
          <c:cat>
            <c:strRef>
              <c:f>PROCEDENCIA!$B$7:$B$9</c:f>
              <c:strCache>
                <c:ptCount val="3"/>
                <c:pt idx="0">
                  <c:v>TOTAL</c:v>
                </c:pt>
                <c:pt idx="1">
                  <c:v>NACIONALES</c:v>
                </c:pt>
                <c:pt idx="2">
                  <c:v>EXTRANJEROS</c:v>
                </c:pt>
              </c:strCache>
            </c:strRef>
          </c:cat>
          <c:val>
            <c:numRef>
              <c:f>PROCEDENCIA!$G$7:$G$9</c:f>
              <c:numCache>
                <c:formatCode>#,##0</c:formatCode>
                <c:ptCount val="3"/>
                <c:pt idx="0">
                  <c:v>326017</c:v>
                </c:pt>
                <c:pt idx="1">
                  <c:v>39217</c:v>
                </c:pt>
                <c:pt idx="2">
                  <c:v>286800</c:v>
                </c:pt>
              </c:numCache>
            </c:numRef>
          </c:val>
        </c:ser>
        <c:ser>
          <c:idx val="2"/>
          <c:order val="2"/>
          <c:tx>
            <c:strRef>
              <c:f>PROCEDENCIA!$E$5</c:f>
              <c:strCache>
                <c:ptCount val="1"/>
                <c:pt idx="0">
                  <c:v>2012</c:v>
                </c:pt>
              </c:strCache>
            </c:strRef>
          </c:tx>
          <c:dLbls>
            <c:txPr>
              <a:bodyPr rot="0"/>
              <a:lstStyle/>
              <a:p>
                <a:pPr>
                  <a:defRPr/>
                </a:pPr>
                <a:endParaRPr lang="es-MX"/>
              </a:p>
            </c:txPr>
            <c:dLblPos val="outEnd"/>
            <c:showVal val="1"/>
          </c:dLbls>
          <c:cat>
            <c:strRef>
              <c:f>PROCEDENCIA!$B$7:$B$9</c:f>
              <c:strCache>
                <c:ptCount val="3"/>
                <c:pt idx="0">
                  <c:v>TOTAL</c:v>
                </c:pt>
                <c:pt idx="1">
                  <c:v>NACIONALES</c:v>
                </c:pt>
                <c:pt idx="2">
                  <c:v>EXTRANJEROS</c:v>
                </c:pt>
              </c:strCache>
            </c:strRef>
          </c:cat>
          <c:val>
            <c:numRef>
              <c:f>PROCEDENCIA!$E$7:$E$9</c:f>
              <c:numCache>
                <c:formatCode>#,##0</c:formatCode>
                <c:ptCount val="3"/>
                <c:pt idx="0">
                  <c:v>315725</c:v>
                </c:pt>
                <c:pt idx="1">
                  <c:v>31907</c:v>
                </c:pt>
                <c:pt idx="2">
                  <c:v>283818</c:v>
                </c:pt>
              </c:numCache>
            </c:numRef>
          </c:val>
        </c:ser>
        <c:ser>
          <c:idx val="3"/>
          <c:order val="3"/>
          <c:tx>
            <c:strRef>
              <c:f>PROCEDENCIA!$C$5</c:f>
              <c:strCache>
                <c:ptCount val="1"/>
                <c:pt idx="0">
                  <c:v>2011</c:v>
                </c:pt>
              </c:strCache>
            </c:strRef>
          </c:tx>
          <c:dLbls>
            <c:txPr>
              <a:bodyPr rot="0"/>
              <a:lstStyle/>
              <a:p>
                <a:pPr>
                  <a:defRPr/>
                </a:pPr>
                <a:endParaRPr lang="es-MX"/>
              </a:p>
            </c:txPr>
            <c:dLblPos val="outEnd"/>
            <c:showVal val="1"/>
          </c:dLbls>
          <c:cat>
            <c:strRef>
              <c:f>PROCEDENCIA!$B$7:$B$9</c:f>
              <c:strCache>
                <c:ptCount val="3"/>
                <c:pt idx="0">
                  <c:v>TOTAL</c:v>
                </c:pt>
                <c:pt idx="1">
                  <c:v>NACIONALES</c:v>
                </c:pt>
                <c:pt idx="2">
                  <c:v>EXTRANJEROS</c:v>
                </c:pt>
              </c:strCache>
            </c:strRef>
          </c:cat>
          <c:val>
            <c:numRef>
              <c:f>PROCEDENCIA!$C$7:$C$9</c:f>
              <c:numCache>
                <c:formatCode>#,##0</c:formatCode>
                <c:ptCount val="3"/>
                <c:pt idx="0">
                  <c:v>299938</c:v>
                </c:pt>
                <c:pt idx="1">
                  <c:v>25117</c:v>
                </c:pt>
                <c:pt idx="2">
                  <c:v>274821</c:v>
                </c:pt>
              </c:numCache>
            </c:numRef>
          </c:val>
        </c:ser>
        <c:ser>
          <c:idx val="4"/>
          <c:order val="4"/>
          <c:tx>
            <c:strRef>
              <c:f>PROCEDENCIA!$K$5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7030A0"/>
            </a:solidFill>
          </c:spPr>
          <c:cat>
            <c:strRef>
              <c:f>PROCEDENCIA!$B$7:$B$9</c:f>
              <c:strCache>
                <c:ptCount val="3"/>
                <c:pt idx="0">
                  <c:v>TOTAL</c:v>
                </c:pt>
                <c:pt idx="1">
                  <c:v>NACIONALES</c:v>
                </c:pt>
                <c:pt idx="2">
                  <c:v>EXTRANJEROS</c:v>
                </c:pt>
              </c:strCache>
            </c:strRef>
          </c:cat>
          <c:val>
            <c:numRef>
              <c:f>PROCEDENCIA!$K$7:$K$9</c:f>
              <c:numCache>
                <c:formatCode>#,##0</c:formatCode>
                <c:ptCount val="3"/>
                <c:pt idx="0">
                  <c:v>357883</c:v>
                </c:pt>
                <c:pt idx="1">
                  <c:v>35202</c:v>
                </c:pt>
                <c:pt idx="2">
                  <c:v>322681</c:v>
                </c:pt>
              </c:numCache>
            </c:numRef>
          </c:val>
        </c:ser>
        <c:dLbls>
          <c:showVal val="1"/>
        </c:dLbls>
        <c:axId val="69090688"/>
        <c:axId val="69112960"/>
      </c:barChart>
      <c:catAx>
        <c:axId val="69090688"/>
        <c:scaling>
          <c:orientation val="minMax"/>
        </c:scaling>
        <c:axPos val="l"/>
        <c:numFmt formatCode="General" sourceLinked="1"/>
        <c:tickLblPos val="low"/>
        <c:txPr>
          <a:bodyPr rot="0" vert="horz"/>
          <a:lstStyle/>
          <a:p>
            <a:pPr>
              <a:defRPr/>
            </a:pPr>
            <a:endParaRPr lang="es-MX"/>
          </a:p>
        </c:txPr>
        <c:crossAx val="69112960"/>
        <c:crosses val="autoZero"/>
        <c:auto val="1"/>
        <c:lblAlgn val="ctr"/>
        <c:lblOffset val="100"/>
        <c:tickLblSkip val="1"/>
        <c:tickMarkSkip val="1"/>
      </c:catAx>
      <c:valAx>
        <c:axId val="69112960"/>
        <c:scaling>
          <c:orientation val="minMax"/>
        </c:scaling>
        <c:axPos val="b"/>
        <c:majorGridlines/>
        <c:numFmt formatCode="#,##0" sourceLinked="1"/>
        <c:tickLblPos val="nextTo"/>
        <c:txPr>
          <a:bodyPr rot="0" vert="horz"/>
          <a:lstStyle/>
          <a:p>
            <a:pPr>
              <a:defRPr/>
            </a:pPr>
            <a:endParaRPr lang="es-MX"/>
          </a:p>
        </c:txPr>
        <c:crossAx val="6909068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40995607613470697"/>
          <c:y val="0.91707317073170658"/>
          <c:w val="0.23866021518302591"/>
          <c:h val="8.2926661194377763E-2"/>
        </c:manualLayout>
      </c:layout>
    </c:legend>
    <c:plotVisOnly val="1"/>
    <c:dispBlanksAs val="gap"/>
  </c:chart>
  <c:printSettings>
    <c:headerFooter alignWithMargins="0"/>
    <c:pageMargins b="1" l="0.75000000000001177" r="0.75000000000001177" t="1" header="0" footer="0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1"/>
  <c:chart>
    <c:plotArea>
      <c:layout>
        <c:manualLayout>
          <c:layoutTarget val="inner"/>
          <c:xMode val="edge"/>
          <c:yMode val="edge"/>
          <c:x val="3.2673218479269669E-2"/>
          <c:y val="2.7642276422765632E-2"/>
          <c:w val="0.95012975351765261"/>
          <c:h val="0.79268292682926556"/>
        </c:manualLayout>
      </c:layout>
      <c:barChart>
        <c:barDir val="bar"/>
        <c:grouping val="clustered"/>
        <c:ser>
          <c:idx val="0"/>
          <c:order val="0"/>
          <c:tx>
            <c:strRef>
              <c:f>PROCEDENCIA!$I$29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cat>
            <c:strRef>
              <c:f>PROCEDENCIA!$B$31:$B$33</c:f>
              <c:strCache>
                <c:ptCount val="3"/>
                <c:pt idx="0">
                  <c:v>TOTAL</c:v>
                </c:pt>
                <c:pt idx="1">
                  <c:v>NACIONALES</c:v>
                </c:pt>
                <c:pt idx="2">
                  <c:v>EXTRANJEROS</c:v>
                </c:pt>
              </c:strCache>
            </c:strRef>
          </c:cat>
          <c:val>
            <c:numRef>
              <c:f>PROCEDENCIA!$I$31:$I$33</c:f>
              <c:numCache>
                <c:formatCode>#,##0</c:formatCode>
                <c:ptCount val="3"/>
                <c:pt idx="0">
                  <c:v>699184</c:v>
                </c:pt>
                <c:pt idx="1">
                  <c:v>82657</c:v>
                </c:pt>
                <c:pt idx="2">
                  <c:v>616527</c:v>
                </c:pt>
              </c:numCache>
            </c:numRef>
          </c:val>
        </c:ser>
        <c:ser>
          <c:idx val="1"/>
          <c:order val="1"/>
          <c:tx>
            <c:strRef>
              <c:f>PROCEDENCIA!$G$29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rgbClr val="CC99FF"/>
            </a:solidFill>
          </c:spPr>
          <c:cat>
            <c:strRef>
              <c:f>PROCEDENCIA!$B$31:$B$33</c:f>
              <c:strCache>
                <c:ptCount val="3"/>
                <c:pt idx="0">
                  <c:v>TOTAL</c:v>
                </c:pt>
                <c:pt idx="1">
                  <c:v>NACIONALES</c:v>
                </c:pt>
                <c:pt idx="2">
                  <c:v>EXTRANJEROS</c:v>
                </c:pt>
              </c:strCache>
            </c:strRef>
          </c:cat>
          <c:val>
            <c:numRef>
              <c:f>PROCEDENCIA!$G$31:$G$33</c:f>
              <c:numCache>
                <c:formatCode>#,##0</c:formatCode>
                <c:ptCount val="3"/>
                <c:pt idx="0">
                  <c:v>658715</c:v>
                </c:pt>
                <c:pt idx="1">
                  <c:v>84318</c:v>
                </c:pt>
                <c:pt idx="2">
                  <c:v>574397</c:v>
                </c:pt>
              </c:numCache>
            </c:numRef>
          </c:val>
        </c:ser>
        <c:ser>
          <c:idx val="2"/>
          <c:order val="2"/>
          <c:tx>
            <c:strRef>
              <c:f>PROCEDENCIA!$E$29</c:f>
              <c:strCache>
                <c:ptCount val="1"/>
                <c:pt idx="0">
                  <c:v>2012</c:v>
                </c:pt>
              </c:strCache>
            </c:strRef>
          </c:tx>
          <c:dLbls>
            <c:txPr>
              <a:bodyPr rot="0"/>
              <a:lstStyle/>
              <a:p>
                <a:pPr>
                  <a:defRPr/>
                </a:pPr>
                <a:endParaRPr lang="es-MX"/>
              </a:p>
            </c:txPr>
            <c:dLblPos val="outEnd"/>
            <c:showVal val="1"/>
          </c:dLbls>
          <c:cat>
            <c:strRef>
              <c:f>PROCEDENCIA!$B$31:$B$33</c:f>
              <c:strCache>
                <c:ptCount val="3"/>
                <c:pt idx="0">
                  <c:v>TOTAL</c:v>
                </c:pt>
                <c:pt idx="1">
                  <c:v>NACIONALES</c:v>
                </c:pt>
                <c:pt idx="2">
                  <c:v>EXTRANJEROS</c:v>
                </c:pt>
              </c:strCache>
            </c:strRef>
          </c:cat>
          <c:val>
            <c:numRef>
              <c:f>PROCEDENCIA!$E$31:$E$33</c:f>
              <c:numCache>
                <c:formatCode>#,##0</c:formatCode>
                <c:ptCount val="3"/>
                <c:pt idx="0">
                  <c:v>645858</c:v>
                </c:pt>
                <c:pt idx="1">
                  <c:v>68382</c:v>
                </c:pt>
                <c:pt idx="2">
                  <c:v>577476</c:v>
                </c:pt>
              </c:numCache>
            </c:numRef>
          </c:val>
        </c:ser>
        <c:ser>
          <c:idx val="3"/>
          <c:order val="3"/>
          <c:tx>
            <c:strRef>
              <c:f>PROCEDENCIA!$C$29</c:f>
              <c:strCache>
                <c:ptCount val="1"/>
                <c:pt idx="0">
                  <c:v>2011</c:v>
                </c:pt>
              </c:strCache>
            </c:strRef>
          </c:tx>
          <c:dLbls>
            <c:txPr>
              <a:bodyPr rot="0"/>
              <a:lstStyle/>
              <a:p>
                <a:pPr>
                  <a:defRPr/>
                </a:pPr>
                <a:endParaRPr lang="es-MX"/>
              </a:p>
            </c:txPr>
            <c:dLblPos val="outEnd"/>
            <c:showVal val="1"/>
          </c:dLbls>
          <c:cat>
            <c:strRef>
              <c:f>PROCEDENCIA!$B$31:$B$33</c:f>
              <c:strCache>
                <c:ptCount val="3"/>
                <c:pt idx="0">
                  <c:v>TOTAL</c:v>
                </c:pt>
                <c:pt idx="1">
                  <c:v>NACIONALES</c:v>
                </c:pt>
                <c:pt idx="2">
                  <c:v>EXTRANJEROS</c:v>
                </c:pt>
              </c:strCache>
            </c:strRef>
          </c:cat>
          <c:val>
            <c:numRef>
              <c:f>PROCEDENCIA!$C$31:$C$33</c:f>
              <c:numCache>
                <c:formatCode>#,##0</c:formatCode>
                <c:ptCount val="3"/>
                <c:pt idx="0">
                  <c:v>599636</c:v>
                </c:pt>
                <c:pt idx="1">
                  <c:v>54080</c:v>
                </c:pt>
                <c:pt idx="2">
                  <c:v>545556</c:v>
                </c:pt>
              </c:numCache>
            </c:numRef>
          </c:val>
        </c:ser>
        <c:ser>
          <c:idx val="4"/>
          <c:order val="4"/>
          <c:tx>
            <c:strRef>
              <c:f>PROCEDENCIA!$K$29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7030A0"/>
            </a:solidFill>
          </c:spPr>
          <c:cat>
            <c:strRef>
              <c:f>PROCEDENCIA!$B$7:$B$9</c:f>
              <c:strCache>
                <c:ptCount val="3"/>
                <c:pt idx="0">
                  <c:v>TOTAL</c:v>
                </c:pt>
                <c:pt idx="1">
                  <c:v>NACIONALES</c:v>
                </c:pt>
                <c:pt idx="2">
                  <c:v>EXTRANJEROS</c:v>
                </c:pt>
              </c:strCache>
            </c:strRef>
          </c:cat>
          <c:val>
            <c:numRef>
              <c:f>PROCEDENCIA!$K$31:$K$33</c:f>
              <c:numCache>
                <c:formatCode>#,##0</c:formatCode>
                <c:ptCount val="3"/>
                <c:pt idx="0">
                  <c:v>730719</c:v>
                </c:pt>
                <c:pt idx="1">
                  <c:v>81158</c:v>
                </c:pt>
                <c:pt idx="2">
                  <c:v>649561</c:v>
                </c:pt>
              </c:numCache>
            </c:numRef>
          </c:val>
        </c:ser>
        <c:dLbls>
          <c:showVal val="1"/>
        </c:dLbls>
        <c:axId val="69154304"/>
        <c:axId val="69155840"/>
      </c:barChart>
      <c:catAx>
        <c:axId val="69154304"/>
        <c:scaling>
          <c:orientation val="minMax"/>
        </c:scaling>
        <c:axPos val="l"/>
        <c:numFmt formatCode="General" sourceLinked="1"/>
        <c:tickLblPos val="low"/>
        <c:txPr>
          <a:bodyPr rot="0" vert="horz"/>
          <a:lstStyle/>
          <a:p>
            <a:pPr>
              <a:defRPr/>
            </a:pPr>
            <a:endParaRPr lang="es-MX"/>
          </a:p>
        </c:txPr>
        <c:crossAx val="69155840"/>
        <c:crosses val="autoZero"/>
        <c:auto val="1"/>
        <c:lblAlgn val="ctr"/>
        <c:lblOffset val="100"/>
        <c:tickLblSkip val="1"/>
        <c:tickMarkSkip val="1"/>
      </c:catAx>
      <c:valAx>
        <c:axId val="69155840"/>
        <c:scaling>
          <c:orientation val="minMax"/>
        </c:scaling>
        <c:axPos val="b"/>
        <c:majorGridlines/>
        <c:numFmt formatCode="#,##0" sourceLinked="1"/>
        <c:tickLblPos val="nextTo"/>
        <c:txPr>
          <a:bodyPr rot="0" vert="horz"/>
          <a:lstStyle/>
          <a:p>
            <a:pPr>
              <a:defRPr/>
            </a:pPr>
            <a:endParaRPr lang="es-MX"/>
          </a:p>
        </c:txPr>
        <c:crossAx val="6915430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40995607613470714"/>
          <c:y val="0.91707317073170658"/>
          <c:w val="0.26249624331309734"/>
          <c:h val="8.2926661194377763E-2"/>
        </c:manualLayout>
      </c:layout>
    </c:legend>
    <c:plotVisOnly val="1"/>
    <c:dispBlanksAs val="gap"/>
  </c:chart>
  <c:printSettings>
    <c:headerFooter alignWithMargins="0"/>
    <c:pageMargins b="1" l="0.75000000000001199" r="0.75000000000001199" t="1" header="0" footer="0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1"/>
  <c:chart>
    <c:title>
      <c:tx>
        <c:rich>
          <a:bodyPr/>
          <a:lstStyle/>
          <a:p>
            <a:pPr>
              <a:defRPr/>
            </a:pPr>
            <a:r>
              <a:rPr lang="es-MX"/>
              <a:t>FEBRERO  2015 VS 2014</a:t>
            </a:r>
          </a:p>
        </c:rich>
      </c:tx>
      <c:layout>
        <c:manualLayout>
          <c:xMode val="edge"/>
          <c:yMode val="edge"/>
          <c:x val="0.3393397656278907"/>
          <c:y val="1.6143737538132162E-2"/>
        </c:manualLayout>
      </c:layout>
    </c:title>
    <c:plotArea>
      <c:layout>
        <c:manualLayout>
          <c:layoutTarget val="inner"/>
          <c:xMode val="edge"/>
          <c:yMode val="edge"/>
          <c:x val="0.18318345178692663"/>
          <c:y val="0.15149372522766641"/>
          <c:w val="0.76568965916298004"/>
          <c:h val="0.61933947527814592"/>
        </c:manualLayout>
      </c:layout>
      <c:barChart>
        <c:barDir val="col"/>
        <c:grouping val="clustered"/>
        <c:ser>
          <c:idx val="0"/>
          <c:order val="0"/>
          <c:tx>
            <c:strRef>
              <c:f>'REGIONES FEBRERO'!$E$5:$F$5</c:f>
              <c:strCache>
                <c:ptCount val="1"/>
                <c:pt idx="0">
                  <c:v> FEBRERO  2015</c:v>
                </c:pt>
              </c:strCache>
            </c:strRef>
          </c:tx>
          <c:spPr>
            <a:solidFill>
              <a:srgbClr val="7030A0"/>
            </a:solidFill>
          </c:spPr>
          <c:dLbls>
            <c:dLbl>
              <c:idx val="0"/>
              <c:layout>
                <c:manualLayout>
                  <c:x val="5.9615851364242392E-3"/>
                  <c:y val="9.0064079621771046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2.9205110622433937E-2"/>
                  <c:y val="-1.1015121085572951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1.1165023291007766E-2"/>
                  <c:y val="1.3622791078240741E-4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-8.5770810180258727E-3"/>
                  <c:y val="3.523223564665794E-3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1.5034404483223379E-2"/>
                  <c:y val="1.5557397430584334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3.7896163880416327E-3"/>
                  <c:y val="4.3743823520035734E-3"/>
                </c:manualLayout>
              </c:layout>
              <c:dLblPos val="outEnd"/>
              <c:showVal val="1"/>
            </c:dLbl>
            <c:showVal val="1"/>
          </c:dLbls>
          <c:cat>
            <c:strRef>
              <c:f>'REGIONES FEBRERO'!$B$7:$B$12</c:f>
              <c:strCache>
                <c:ptCount val="6"/>
                <c:pt idx="0">
                  <c:v>EUROPA</c:v>
                </c:pt>
                <c:pt idx="1">
                  <c:v>ESTADOS UNIDOS</c:v>
                </c:pt>
                <c:pt idx="2">
                  <c:v>CANADÁ</c:v>
                </c:pt>
                <c:pt idx="3">
                  <c:v>MÉXICO</c:v>
                </c:pt>
                <c:pt idx="4">
                  <c:v>SUDAMERICA</c:v>
                </c:pt>
                <c:pt idx="5">
                  <c:v>RESTO DEL MUNDO</c:v>
                </c:pt>
              </c:strCache>
            </c:strRef>
          </c:cat>
          <c:val>
            <c:numRef>
              <c:f>'REGIONES FEBRERO'!$F$7:$F$12</c:f>
              <c:numCache>
                <c:formatCode>0.00%</c:formatCode>
                <c:ptCount val="6"/>
                <c:pt idx="0">
                  <c:v>0.18048077164883494</c:v>
                </c:pt>
                <c:pt idx="1">
                  <c:v>0.38669062235423307</c:v>
                </c:pt>
                <c:pt idx="2">
                  <c:v>0.26299377170751337</c:v>
                </c:pt>
                <c:pt idx="3">
                  <c:v>9.8361755098733392E-2</c:v>
                </c:pt>
                <c:pt idx="4">
                  <c:v>6.3042949790853439E-2</c:v>
                </c:pt>
                <c:pt idx="5">
                  <c:v>8.430129399831789E-3</c:v>
                </c:pt>
              </c:numCache>
            </c:numRef>
          </c:val>
        </c:ser>
        <c:ser>
          <c:idx val="1"/>
          <c:order val="1"/>
          <c:tx>
            <c:strRef>
              <c:f>'REGIONES FEBRERO'!$C$5:$D$5</c:f>
              <c:strCache>
                <c:ptCount val="1"/>
                <c:pt idx="0">
                  <c:v> FEBRERO  2014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solidFill>
                <a:schemeClr val="accent1">
                  <a:lumMod val="75000"/>
                </a:schemeClr>
              </a:solidFill>
            </a:ln>
          </c:spPr>
          <c:dLbls>
            <c:dLbl>
              <c:idx val="0"/>
              <c:layout>
                <c:manualLayout>
                  <c:x val="2.0271294916964566E-2"/>
                  <c:y val="6.8509250108918594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4.4630457228882524E-3"/>
                  <c:y val="-1.0575196319083349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2.6886413973028211E-2"/>
                  <c:y val="-4.1937369164886783E-3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1.9878618776256646E-2"/>
                  <c:y val="9.9894800599319763E-3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1.6421303192956743E-2"/>
                  <c:y val="2.4172697036352341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1.7483625357641107E-2"/>
                  <c:y val="1.4614215733154912E-2"/>
                </c:manualLayout>
              </c:layout>
              <c:dLblPos val="outEnd"/>
              <c:showVal val="1"/>
            </c:dLbl>
            <c:showVal val="1"/>
          </c:dLbls>
          <c:cat>
            <c:strRef>
              <c:f>'REGIONES FEBRERO'!$B$7:$B$12</c:f>
              <c:strCache>
                <c:ptCount val="6"/>
                <c:pt idx="0">
                  <c:v>EUROPA</c:v>
                </c:pt>
                <c:pt idx="1">
                  <c:v>ESTADOS UNIDOS</c:v>
                </c:pt>
                <c:pt idx="2">
                  <c:v>CANADÁ</c:v>
                </c:pt>
                <c:pt idx="3">
                  <c:v>MÉXICO</c:v>
                </c:pt>
                <c:pt idx="4">
                  <c:v>SUDAMERICA</c:v>
                </c:pt>
                <c:pt idx="5">
                  <c:v>RESTO DEL MUNDO</c:v>
                </c:pt>
              </c:strCache>
            </c:strRef>
          </c:cat>
          <c:val>
            <c:numRef>
              <c:f>'REGIONES FEBRERO'!$D$7:$D$12</c:f>
              <c:numCache>
                <c:formatCode>0.00%</c:formatCode>
                <c:ptCount val="6"/>
                <c:pt idx="0">
                  <c:v>0.20664139630745285</c:v>
                </c:pt>
                <c:pt idx="1">
                  <c:v>0.34750587319660436</c:v>
                </c:pt>
                <c:pt idx="2">
                  <c:v>0.27545075883141401</c:v>
                </c:pt>
                <c:pt idx="3">
                  <c:v>0.10889987460905409</c:v>
                </c:pt>
                <c:pt idx="4">
                  <c:v>5.5878241067696698E-2</c:v>
                </c:pt>
                <c:pt idx="5">
                  <c:v>5.6238559877779858E-3</c:v>
                </c:pt>
              </c:numCache>
            </c:numRef>
          </c:val>
        </c:ser>
        <c:dLbls>
          <c:showVal val="1"/>
        </c:dLbls>
        <c:axId val="69363968"/>
        <c:axId val="69373952"/>
      </c:barChart>
      <c:catAx>
        <c:axId val="69363968"/>
        <c:scaling>
          <c:orientation val="minMax"/>
        </c:scaling>
        <c:axPos val="b"/>
        <c:numFmt formatCode="General" sourceLinked="1"/>
        <c:tickLblPos val="low"/>
        <c:txPr>
          <a:bodyPr rot="0" vert="horz"/>
          <a:lstStyle/>
          <a:p>
            <a:pPr>
              <a:defRPr/>
            </a:pPr>
            <a:endParaRPr lang="es-MX"/>
          </a:p>
        </c:txPr>
        <c:crossAx val="69373952"/>
        <c:crosses val="autoZero"/>
        <c:auto val="1"/>
        <c:lblAlgn val="ctr"/>
        <c:lblOffset val="100"/>
        <c:tickLblSkip val="1"/>
        <c:tickMarkSkip val="1"/>
      </c:catAx>
      <c:valAx>
        <c:axId val="69373952"/>
        <c:scaling>
          <c:orientation val="minMax"/>
        </c:scaling>
        <c:axPos val="l"/>
        <c:majorGridlines/>
        <c:numFmt formatCode="0%" sourceLinked="0"/>
        <c:tickLblPos val="nextTo"/>
        <c:txPr>
          <a:bodyPr rot="0" vert="horz"/>
          <a:lstStyle/>
          <a:p>
            <a:pPr>
              <a:defRPr/>
            </a:pPr>
            <a:endParaRPr lang="es-MX"/>
          </a:p>
        </c:txPr>
        <c:crossAx val="6936396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4064342439510174"/>
          <c:y val="0.89273859421785018"/>
          <c:w val="0.39545805166637132"/>
          <c:h val="8.2708033736333217E-2"/>
        </c:manualLayout>
      </c:layout>
    </c:legend>
    <c:plotVisOnly val="1"/>
    <c:dispBlanksAs val="gap"/>
  </c:chart>
  <c:printSettings>
    <c:headerFooter alignWithMargins="0"/>
    <c:pageMargins b="1" l="0.75000000000001177" r="0.75000000000001177" t="1" header="0" footer="0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1"/>
  <c:chart>
    <c:title>
      <c:tx>
        <c:rich>
          <a:bodyPr/>
          <a:lstStyle/>
          <a:p>
            <a:pPr>
              <a:defRPr/>
            </a:pPr>
            <a:r>
              <a:rPr lang="es-MX"/>
              <a:t>ENERO - FEBRERO  2015 VS 2014</a:t>
            </a:r>
          </a:p>
        </c:rich>
      </c:tx>
      <c:layout>
        <c:manualLayout>
          <c:xMode val="edge"/>
          <c:yMode val="edge"/>
          <c:x val="0.33933986020858303"/>
          <c:y val="1.6230625590286363E-2"/>
        </c:manualLayout>
      </c:layout>
    </c:title>
    <c:plotArea>
      <c:layout>
        <c:manualLayout>
          <c:layoutTarget val="inner"/>
          <c:xMode val="edge"/>
          <c:yMode val="edge"/>
          <c:x val="0.18318345178692674"/>
          <c:y val="0.15149372522766641"/>
          <c:w val="0.76568965916298026"/>
          <c:h val="0.61933947527814615"/>
        </c:manualLayout>
      </c:layout>
      <c:barChart>
        <c:barDir val="col"/>
        <c:grouping val="clustered"/>
        <c:ser>
          <c:idx val="0"/>
          <c:order val="0"/>
          <c:tx>
            <c:strRef>
              <c:f>'REGIONES FEBRERO'!$E$30:$F$30</c:f>
              <c:strCache>
                <c:ptCount val="1"/>
                <c:pt idx="0">
                  <c:v>ENE - FEB 2015</c:v>
                </c:pt>
              </c:strCache>
            </c:strRef>
          </c:tx>
          <c:spPr>
            <a:solidFill>
              <a:srgbClr val="7030A0"/>
            </a:solidFill>
          </c:spPr>
          <c:dLbls>
            <c:dLbl>
              <c:idx val="0"/>
              <c:layout>
                <c:manualLayout>
                  <c:x val="5.9615851364242392E-3"/>
                  <c:y val="9.0064079621771046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2.9205110622433958E-2"/>
                  <c:y val="-1.1015121085572956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1.1165023291007775E-2"/>
                  <c:y val="1.3622791078240741E-4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-8.5770810180258727E-3"/>
                  <c:y val="3.5232235646657957E-3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1.5034404483223379E-2"/>
                  <c:y val="1.5557397430584334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3.7896163880416357E-3"/>
                  <c:y val="4.3743823520035734E-3"/>
                </c:manualLayout>
              </c:layout>
              <c:dLblPos val="outEnd"/>
              <c:showVal val="1"/>
            </c:dLbl>
            <c:showVal val="1"/>
          </c:dLbls>
          <c:cat>
            <c:strRef>
              <c:f>'REGIONES FEBRERO'!$B$32:$B$37</c:f>
              <c:strCache>
                <c:ptCount val="6"/>
                <c:pt idx="0">
                  <c:v>EUROPA</c:v>
                </c:pt>
                <c:pt idx="1">
                  <c:v>ESTADOS UNIDOS</c:v>
                </c:pt>
                <c:pt idx="2">
                  <c:v>CANADA</c:v>
                </c:pt>
                <c:pt idx="3">
                  <c:v>MEXICO</c:v>
                </c:pt>
                <c:pt idx="4">
                  <c:v>SUDAMERICA</c:v>
                </c:pt>
                <c:pt idx="5">
                  <c:v>RESTO DEL MUNDO</c:v>
                </c:pt>
              </c:strCache>
            </c:strRef>
          </c:cat>
          <c:val>
            <c:numRef>
              <c:f>'REGIONES FEBRERO'!$F$32:$F$37</c:f>
              <c:numCache>
                <c:formatCode>0.00%</c:formatCode>
                <c:ptCount val="6"/>
                <c:pt idx="0">
                  <c:v>0.18529421022308165</c:v>
                </c:pt>
                <c:pt idx="1">
                  <c:v>0.36942244556388981</c:v>
                </c:pt>
                <c:pt idx="2">
                  <c:v>0.25688671021281778</c:v>
                </c:pt>
                <c:pt idx="3">
                  <c:v>0.11106595011214981</c:v>
                </c:pt>
                <c:pt idx="4">
                  <c:v>6.8206793582758898E-2</c:v>
                </c:pt>
                <c:pt idx="5">
                  <c:v>9.1238903053020379E-3</c:v>
                </c:pt>
              </c:numCache>
            </c:numRef>
          </c:val>
        </c:ser>
        <c:ser>
          <c:idx val="1"/>
          <c:order val="1"/>
          <c:tx>
            <c:strRef>
              <c:f>'REGIONES FEBRERO'!$C$30:$D$30</c:f>
              <c:strCache>
                <c:ptCount val="1"/>
                <c:pt idx="0">
                  <c:v>ENE - FEB 2014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dLbls>
            <c:dLbl>
              <c:idx val="0"/>
              <c:layout>
                <c:manualLayout>
                  <c:x val="2.0271294916964583E-2"/>
                  <c:y val="6.8509250108918594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4.4630457228882524E-3"/>
                  <c:y val="-1.0575196319083349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2.6886413973028211E-2"/>
                  <c:y val="-4.1937369164886783E-3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1.9878618776256646E-2"/>
                  <c:y val="9.9894800599319832E-3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1.6421303192956743E-2"/>
                  <c:y val="2.4172697036352341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1.7483625357641107E-2"/>
                  <c:y val="1.4614215733154912E-2"/>
                </c:manualLayout>
              </c:layout>
              <c:dLblPos val="outEnd"/>
              <c:showVal val="1"/>
            </c:dLbl>
            <c:showVal val="1"/>
          </c:dLbls>
          <c:cat>
            <c:strRef>
              <c:f>'REGIONES FEBRERO'!$B$32:$B$37</c:f>
              <c:strCache>
                <c:ptCount val="6"/>
                <c:pt idx="0">
                  <c:v>EUROPA</c:v>
                </c:pt>
                <c:pt idx="1">
                  <c:v>ESTADOS UNIDOS</c:v>
                </c:pt>
                <c:pt idx="2">
                  <c:v>CANADA</c:v>
                </c:pt>
                <c:pt idx="3">
                  <c:v>MEXICO</c:v>
                </c:pt>
                <c:pt idx="4">
                  <c:v>SUDAMERICA</c:v>
                </c:pt>
                <c:pt idx="5">
                  <c:v>RESTO DEL MUNDO</c:v>
                </c:pt>
              </c:strCache>
            </c:strRef>
          </c:cat>
          <c:val>
            <c:numRef>
              <c:f>'REGIONES FEBRERO'!$D$32:$D$37</c:f>
              <c:numCache>
                <c:formatCode>0.00%</c:formatCode>
                <c:ptCount val="6"/>
                <c:pt idx="0">
                  <c:v>0.21435416142245817</c:v>
                </c:pt>
                <c:pt idx="1">
                  <c:v>0.3251847868372274</c:v>
                </c:pt>
                <c:pt idx="2">
                  <c:v>0.27650089246893522</c:v>
                </c:pt>
                <c:pt idx="3">
                  <c:v>0.11821923842650861</c:v>
                </c:pt>
                <c:pt idx="4">
                  <c:v>5.9670987894459827E-2</c:v>
                </c:pt>
                <c:pt idx="5">
                  <c:v>6.069932950410765E-3</c:v>
                </c:pt>
              </c:numCache>
            </c:numRef>
          </c:val>
        </c:ser>
        <c:dLbls>
          <c:showVal val="1"/>
        </c:dLbls>
        <c:axId val="69538944"/>
        <c:axId val="69540480"/>
      </c:barChart>
      <c:catAx>
        <c:axId val="69538944"/>
        <c:scaling>
          <c:orientation val="minMax"/>
        </c:scaling>
        <c:axPos val="b"/>
        <c:numFmt formatCode="General" sourceLinked="1"/>
        <c:tickLblPos val="low"/>
        <c:txPr>
          <a:bodyPr rot="0" vert="horz"/>
          <a:lstStyle/>
          <a:p>
            <a:pPr>
              <a:defRPr/>
            </a:pPr>
            <a:endParaRPr lang="es-MX"/>
          </a:p>
        </c:txPr>
        <c:crossAx val="69540480"/>
        <c:crosses val="autoZero"/>
        <c:auto val="1"/>
        <c:lblAlgn val="ctr"/>
        <c:lblOffset val="100"/>
        <c:tickLblSkip val="1"/>
        <c:tickMarkSkip val="1"/>
      </c:catAx>
      <c:valAx>
        <c:axId val="69540480"/>
        <c:scaling>
          <c:orientation val="minMax"/>
        </c:scaling>
        <c:axPos val="l"/>
        <c:majorGridlines/>
        <c:numFmt formatCode="0%" sourceLinked="0"/>
        <c:tickLblPos val="nextTo"/>
        <c:txPr>
          <a:bodyPr rot="0" vert="horz"/>
          <a:lstStyle/>
          <a:p>
            <a:pPr>
              <a:defRPr/>
            </a:pPr>
            <a:endParaRPr lang="es-MX"/>
          </a:p>
        </c:txPr>
        <c:crossAx val="6953894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6899267466761954"/>
          <c:y val="0.88198591059778575"/>
          <c:w val="0.47034104356300233"/>
          <c:h val="8.2708033736333217E-2"/>
        </c:manualLayout>
      </c:layout>
    </c:legend>
    <c:plotVisOnly val="1"/>
    <c:dispBlanksAs val="gap"/>
  </c:chart>
  <c:printSettings>
    <c:headerFooter alignWithMargins="0"/>
    <c:pageMargins b="1" l="0.75000000000001199" r="0.75000000000001199" t="1" header="0" footer="0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6"/>
  <c:chart>
    <c:plotArea>
      <c:layout>
        <c:manualLayout>
          <c:layoutTarget val="inner"/>
          <c:xMode val="edge"/>
          <c:yMode val="edge"/>
          <c:x val="0.11750881316098705"/>
          <c:y val="4.7700170357751433E-2"/>
          <c:w val="0.86603995299649206"/>
          <c:h val="0.84327086882453162"/>
        </c:manualLayout>
      </c:layout>
      <c:barChart>
        <c:barDir val="col"/>
        <c:grouping val="clustered"/>
        <c:ser>
          <c:idx val="0"/>
          <c:order val="0"/>
          <c:tx>
            <c:strRef>
              <c:f>'REGIONES ANUAL'!$B$10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rgbClr val="0070C0"/>
            </a:solidFill>
            <a:effectLst/>
          </c:spPr>
          <c:cat>
            <c:strRef>
              <c:f>('REGIONES ANUAL'!$C$7,'REGIONES ANUAL'!$E$7,'REGIONES ANUAL'!$G$7,'REGIONES ANUAL'!$I$7,'REGIONES ANUAL'!$K$7,'REGIONES ANUAL'!$M$7)</c:f>
              <c:strCache>
                <c:ptCount val="6"/>
                <c:pt idx="0">
                  <c:v>EUROPA</c:v>
                </c:pt>
                <c:pt idx="1">
                  <c:v>E. UNIDOS</c:v>
                </c:pt>
                <c:pt idx="2">
                  <c:v>CANADÁ</c:v>
                </c:pt>
                <c:pt idx="3">
                  <c:v>SUDAMERICA</c:v>
                </c:pt>
                <c:pt idx="4">
                  <c:v>MÉXICO</c:v>
                </c:pt>
                <c:pt idx="5">
                  <c:v>MUNDO</c:v>
                </c:pt>
              </c:strCache>
            </c:strRef>
          </c:cat>
          <c:val>
            <c:numRef>
              <c:f>('REGIONES ANUAL'!$C$10,'REGIONES ANUAL'!$E$10,'REGIONES ANUAL'!$G$10,'REGIONES ANUAL'!$I$10,'REGIONES ANUAL'!$K$10,'REGIONES ANUAL'!$M$10)</c:f>
              <c:numCache>
                <c:formatCode>#,##0;[Red]\-#,##0</c:formatCode>
                <c:ptCount val="6"/>
                <c:pt idx="0">
                  <c:v>70807</c:v>
                </c:pt>
                <c:pt idx="1">
                  <c:v>131554</c:v>
                </c:pt>
                <c:pt idx="2">
                  <c:v>93591</c:v>
                </c:pt>
                <c:pt idx="3">
                  <c:v>27278</c:v>
                </c:pt>
                <c:pt idx="4">
                  <c:v>45956</c:v>
                </c:pt>
                <c:pt idx="5">
                  <c:v>3650</c:v>
                </c:pt>
              </c:numCache>
            </c:numRef>
          </c:val>
        </c:ser>
        <c:ser>
          <c:idx val="1"/>
          <c:order val="1"/>
          <c:tx>
            <c:strRef>
              <c:f>'REGIONES ANUAL'!$B$11</c:f>
              <c:strCache>
                <c:ptCount val="1"/>
                <c:pt idx="0">
                  <c:v>FEBRERO</c:v>
                </c:pt>
              </c:strCache>
            </c:strRef>
          </c:tx>
          <c:spPr>
            <a:solidFill>
              <a:srgbClr val="FF9900"/>
            </a:solidFill>
          </c:spPr>
          <c:cat>
            <c:strRef>
              <c:f>('REGIONES ANUAL'!$C$7,'REGIONES ANUAL'!$E$7,'REGIONES ANUAL'!$G$7,'REGIONES ANUAL'!$I$7,'REGIONES ANUAL'!$K$7,'REGIONES ANUAL'!$M$7)</c:f>
              <c:strCache>
                <c:ptCount val="6"/>
                <c:pt idx="0">
                  <c:v>EUROPA</c:v>
                </c:pt>
                <c:pt idx="1">
                  <c:v>E. UNIDOS</c:v>
                </c:pt>
                <c:pt idx="2">
                  <c:v>CANADÁ</c:v>
                </c:pt>
                <c:pt idx="3">
                  <c:v>SUDAMERICA</c:v>
                </c:pt>
                <c:pt idx="4">
                  <c:v>MÉXICO</c:v>
                </c:pt>
                <c:pt idx="5">
                  <c:v>MUNDO</c:v>
                </c:pt>
              </c:strCache>
            </c:strRef>
          </c:cat>
          <c:val>
            <c:numRef>
              <c:f>('REGIONES ANUAL'!$C$11,'REGIONES ANUAL'!$E$11,'REGIONES ANUAL'!$G$11,'REGIONES ANUAL'!$I$11,'REGIONES ANUAL'!$K$11,'REGIONES ANUAL'!$M$11)</c:f>
              <c:numCache>
                <c:formatCode>#,##0;[Red]\-#,##0</c:formatCode>
                <c:ptCount val="6"/>
                <c:pt idx="0">
                  <c:v>64591</c:v>
                </c:pt>
                <c:pt idx="1">
                  <c:v>138390</c:v>
                </c:pt>
                <c:pt idx="2">
                  <c:v>94121</c:v>
                </c:pt>
                <c:pt idx="3">
                  <c:v>22562</c:v>
                </c:pt>
                <c:pt idx="4">
                  <c:v>35202</c:v>
                </c:pt>
                <c:pt idx="5">
                  <c:v>3017</c:v>
                </c:pt>
              </c:numCache>
            </c:numRef>
          </c:val>
        </c:ser>
        <c:ser>
          <c:idx val="2"/>
          <c:order val="2"/>
          <c:tx>
            <c:strRef>
              <c:f>'REGIONES ANUAL'!$B$12</c:f>
              <c:strCache>
                <c:ptCount val="1"/>
                <c:pt idx="0">
                  <c:v>MARZO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</c:spPr>
          <c:cat>
            <c:strRef>
              <c:f>('REGIONES ANUAL'!$C$7,'REGIONES ANUAL'!$E$7,'REGIONES ANUAL'!$G$7,'REGIONES ANUAL'!$I$7,'REGIONES ANUAL'!$K$7,'REGIONES ANUAL'!$M$7)</c:f>
              <c:strCache>
                <c:ptCount val="6"/>
                <c:pt idx="0">
                  <c:v>EUROPA</c:v>
                </c:pt>
                <c:pt idx="1">
                  <c:v>E. UNIDOS</c:v>
                </c:pt>
                <c:pt idx="2">
                  <c:v>CANADÁ</c:v>
                </c:pt>
                <c:pt idx="3">
                  <c:v>SUDAMERICA</c:v>
                </c:pt>
                <c:pt idx="4">
                  <c:v>MÉXICO</c:v>
                </c:pt>
                <c:pt idx="5">
                  <c:v>MUNDO</c:v>
                </c:pt>
              </c:strCache>
            </c:strRef>
          </c:cat>
          <c:val>
            <c:numRef>
              <c:f>('REGIONES ANUAL'!$C$12,'REGIONES ANUAL'!$E$12,'REGIONES ANUAL'!$G$12,'REGIONES ANUAL'!$I$12,'REGIONES ANUAL'!$K$12,'REGIONES ANUAL'!$M$12)</c:f>
              <c:numCache>
                <c:formatCode>#,##0;[Red]\-#,##0</c:formatCode>
                <c:ptCount val="6"/>
              </c:numCache>
            </c:numRef>
          </c:val>
        </c:ser>
        <c:ser>
          <c:idx val="3"/>
          <c:order val="3"/>
          <c:tx>
            <c:strRef>
              <c:f>'REGIONES ANUAL'!$B$13</c:f>
              <c:strCache>
                <c:ptCount val="1"/>
                <c:pt idx="0">
                  <c:v>ABRIL</c:v>
                </c:pt>
              </c:strCache>
            </c:strRef>
          </c:tx>
          <c:spPr>
            <a:solidFill>
              <a:srgbClr val="92D050"/>
            </a:solidFill>
          </c:spPr>
          <c:cat>
            <c:strRef>
              <c:f>('REGIONES ANUAL'!$C$7,'REGIONES ANUAL'!$E$7,'REGIONES ANUAL'!$G$7,'REGIONES ANUAL'!$I$7,'REGIONES ANUAL'!$K$7,'REGIONES ANUAL'!$M$7)</c:f>
              <c:strCache>
                <c:ptCount val="6"/>
                <c:pt idx="0">
                  <c:v>EUROPA</c:v>
                </c:pt>
                <c:pt idx="1">
                  <c:v>E. UNIDOS</c:v>
                </c:pt>
                <c:pt idx="2">
                  <c:v>CANADÁ</c:v>
                </c:pt>
                <c:pt idx="3">
                  <c:v>SUDAMERICA</c:v>
                </c:pt>
                <c:pt idx="4">
                  <c:v>MÉXICO</c:v>
                </c:pt>
                <c:pt idx="5">
                  <c:v>MUNDO</c:v>
                </c:pt>
              </c:strCache>
            </c:strRef>
          </c:cat>
          <c:val>
            <c:numRef>
              <c:f>('REGIONES ANUAL'!$C$13,'REGIONES ANUAL'!$E$13,'REGIONES ANUAL'!$G$13,'REGIONES ANUAL'!$I$13,'REGIONES ANUAL'!$K$13,'REGIONES ANUAL'!$M$13)</c:f>
              <c:numCache>
                <c:formatCode>#,##0;[Red]\-#,##0</c:formatCode>
                <c:ptCount val="6"/>
              </c:numCache>
            </c:numRef>
          </c:val>
        </c:ser>
        <c:ser>
          <c:idx val="4"/>
          <c:order val="4"/>
          <c:tx>
            <c:strRef>
              <c:f>'REGIONES ANUAL'!$B$14</c:f>
              <c:strCache>
                <c:ptCount val="1"/>
                <c:pt idx="0">
                  <c:v>MAYO</c:v>
                </c:pt>
              </c:strCache>
            </c:strRef>
          </c:tx>
          <c:spPr>
            <a:solidFill>
              <a:srgbClr val="FF66CC"/>
            </a:solidFill>
          </c:spPr>
          <c:cat>
            <c:strRef>
              <c:f>('REGIONES ANUAL'!$C$7,'REGIONES ANUAL'!$E$7,'REGIONES ANUAL'!$G$7,'REGIONES ANUAL'!$I$7,'REGIONES ANUAL'!$K$7,'REGIONES ANUAL'!$M$7)</c:f>
              <c:strCache>
                <c:ptCount val="6"/>
                <c:pt idx="0">
                  <c:v>EUROPA</c:v>
                </c:pt>
                <c:pt idx="1">
                  <c:v>E. UNIDOS</c:v>
                </c:pt>
                <c:pt idx="2">
                  <c:v>CANADÁ</c:v>
                </c:pt>
                <c:pt idx="3">
                  <c:v>SUDAMERICA</c:v>
                </c:pt>
                <c:pt idx="4">
                  <c:v>MÉXICO</c:v>
                </c:pt>
                <c:pt idx="5">
                  <c:v>MUNDO</c:v>
                </c:pt>
              </c:strCache>
            </c:strRef>
          </c:cat>
          <c:val>
            <c:numRef>
              <c:f>('REGIONES ANUAL'!$C$14,'REGIONES ANUAL'!$E$14,'REGIONES ANUAL'!$G$14,'REGIONES ANUAL'!$I$14,'REGIONES ANUAL'!$K$14,'REGIONES ANUAL'!$M$14)</c:f>
              <c:numCache>
                <c:formatCode>#,##0;[Red]\-#,##0</c:formatCode>
                <c:ptCount val="6"/>
              </c:numCache>
            </c:numRef>
          </c:val>
        </c:ser>
        <c:ser>
          <c:idx val="5"/>
          <c:order val="5"/>
          <c:tx>
            <c:strRef>
              <c:f>'REGIONES ANUAL'!$B$15</c:f>
              <c:strCache>
                <c:ptCount val="1"/>
                <c:pt idx="0">
                  <c:v>JUNIO</c:v>
                </c:pt>
              </c:strCache>
            </c:strRef>
          </c:tx>
          <c:spPr>
            <a:solidFill>
              <a:srgbClr val="7030A0"/>
            </a:solidFill>
          </c:spPr>
          <c:cat>
            <c:strRef>
              <c:f>('REGIONES ANUAL'!$C$7,'REGIONES ANUAL'!$E$7,'REGIONES ANUAL'!$G$7,'REGIONES ANUAL'!$I$7,'REGIONES ANUAL'!$K$7,'REGIONES ANUAL'!$M$7)</c:f>
              <c:strCache>
                <c:ptCount val="6"/>
                <c:pt idx="0">
                  <c:v>EUROPA</c:v>
                </c:pt>
                <c:pt idx="1">
                  <c:v>E. UNIDOS</c:v>
                </c:pt>
                <c:pt idx="2">
                  <c:v>CANADÁ</c:v>
                </c:pt>
                <c:pt idx="3">
                  <c:v>SUDAMERICA</c:v>
                </c:pt>
                <c:pt idx="4">
                  <c:v>MÉXICO</c:v>
                </c:pt>
                <c:pt idx="5">
                  <c:v>MUNDO</c:v>
                </c:pt>
              </c:strCache>
            </c:strRef>
          </c:cat>
          <c:val>
            <c:numRef>
              <c:f>('REGIONES ANUAL'!$C$15,'REGIONES ANUAL'!$E$15,'REGIONES ANUAL'!$G$15,'REGIONES ANUAL'!$I$15,'REGIONES ANUAL'!$K$15,'REGIONES ANUAL'!$M$15)</c:f>
              <c:numCache>
                <c:formatCode>#,##0;[Red]\-#,##0</c:formatCode>
                <c:ptCount val="6"/>
              </c:numCache>
            </c:numRef>
          </c:val>
        </c:ser>
        <c:ser>
          <c:idx val="6"/>
          <c:order val="6"/>
          <c:tx>
            <c:strRef>
              <c:f>'REGIONES ANUAL'!$B$16</c:f>
              <c:strCache>
                <c:ptCount val="1"/>
                <c:pt idx="0">
                  <c:v>JULIO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cat>
            <c:strRef>
              <c:f>('REGIONES ANUAL'!$C$7,'REGIONES ANUAL'!$E$7,'REGIONES ANUAL'!$G$7,'REGIONES ANUAL'!$I$7,'REGIONES ANUAL'!$K$7,'REGIONES ANUAL'!$M$7)</c:f>
              <c:strCache>
                <c:ptCount val="6"/>
                <c:pt idx="0">
                  <c:v>EUROPA</c:v>
                </c:pt>
                <c:pt idx="1">
                  <c:v>E. UNIDOS</c:v>
                </c:pt>
                <c:pt idx="2">
                  <c:v>CANADÁ</c:v>
                </c:pt>
                <c:pt idx="3">
                  <c:v>SUDAMERICA</c:v>
                </c:pt>
                <c:pt idx="4">
                  <c:v>MÉXICO</c:v>
                </c:pt>
                <c:pt idx="5">
                  <c:v>MUNDO</c:v>
                </c:pt>
              </c:strCache>
            </c:strRef>
          </c:cat>
          <c:val>
            <c:numRef>
              <c:f>('REGIONES ANUAL'!$C$16,'REGIONES ANUAL'!$E$16,'REGIONES ANUAL'!$G$16,'REGIONES ANUAL'!$I$16,'REGIONES ANUAL'!$K$16,'REGIONES ANUAL'!$M$16)</c:f>
              <c:numCache>
                <c:formatCode>#,##0;[Red]\-#,##0</c:formatCode>
                <c:ptCount val="6"/>
              </c:numCache>
            </c:numRef>
          </c:val>
        </c:ser>
        <c:ser>
          <c:idx val="7"/>
          <c:order val="7"/>
          <c:tx>
            <c:strRef>
              <c:f>'REGIONES ANUAL'!$B$17</c:f>
              <c:strCache>
                <c:ptCount val="1"/>
                <c:pt idx="0">
                  <c:v>AGOSTO</c:v>
                </c:pt>
              </c:strCache>
            </c:strRef>
          </c:tx>
          <c:cat>
            <c:strRef>
              <c:f>('REGIONES ANUAL'!$C$7,'REGIONES ANUAL'!$E$7,'REGIONES ANUAL'!$G$7,'REGIONES ANUAL'!$I$7,'REGIONES ANUAL'!$K$7,'REGIONES ANUAL'!$M$7)</c:f>
              <c:strCache>
                <c:ptCount val="6"/>
                <c:pt idx="0">
                  <c:v>EUROPA</c:v>
                </c:pt>
                <c:pt idx="1">
                  <c:v>E. UNIDOS</c:v>
                </c:pt>
                <c:pt idx="2">
                  <c:v>CANADÁ</c:v>
                </c:pt>
                <c:pt idx="3">
                  <c:v>SUDAMERICA</c:v>
                </c:pt>
                <c:pt idx="4">
                  <c:v>MÉXICO</c:v>
                </c:pt>
                <c:pt idx="5">
                  <c:v>MUNDO</c:v>
                </c:pt>
              </c:strCache>
            </c:strRef>
          </c:cat>
          <c:val>
            <c:numRef>
              <c:f>('REGIONES ANUAL'!$C$17,'REGIONES ANUAL'!$E$17,'REGIONES ANUAL'!$G$17,'REGIONES ANUAL'!$I$17,'REGIONES ANUAL'!$K$17,'REGIONES ANUAL'!$M$17)</c:f>
              <c:numCache>
                <c:formatCode>#,##0;[Red]\-#,##0</c:formatCode>
                <c:ptCount val="6"/>
              </c:numCache>
            </c:numRef>
          </c:val>
        </c:ser>
        <c:ser>
          <c:idx val="8"/>
          <c:order val="8"/>
          <c:tx>
            <c:strRef>
              <c:f>'REGIONES ANUAL'!$B$18</c:f>
              <c:strCache>
                <c:ptCount val="1"/>
                <c:pt idx="0">
                  <c:v>SEPTIEMBRE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('REGIONES ANUAL'!$C$7,'REGIONES ANUAL'!$E$7,'REGIONES ANUAL'!$G$7,'REGIONES ANUAL'!$I$7,'REGIONES ANUAL'!$K$7,'REGIONES ANUAL'!$M$7)</c:f>
              <c:strCache>
                <c:ptCount val="6"/>
                <c:pt idx="0">
                  <c:v>EUROPA</c:v>
                </c:pt>
                <c:pt idx="1">
                  <c:v>E. UNIDOS</c:v>
                </c:pt>
                <c:pt idx="2">
                  <c:v>CANADÁ</c:v>
                </c:pt>
                <c:pt idx="3">
                  <c:v>SUDAMERICA</c:v>
                </c:pt>
                <c:pt idx="4">
                  <c:v>MÉXICO</c:v>
                </c:pt>
                <c:pt idx="5">
                  <c:v>MUNDO</c:v>
                </c:pt>
              </c:strCache>
            </c:strRef>
          </c:cat>
          <c:val>
            <c:numRef>
              <c:f>('REGIONES ANUAL'!$C$18,'REGIONES ANUAL'!$E$18,'REGIONES ANUAL'!$G$18,'REGIONES ANUAL'!$I$18,'REGIONES ANUAL'!$K$18,'REGIONES ANUAL'!$M$18)</c:f>
              <c:numCache>
                <c:formatCode>#,##0;[Red]\-#,##0</c:formatCode>
                <c:ptCount val="6"/>
              </c:numCache>
            </c:numRef>
          </c:val>
        </c:ser>
        <c:ser>
          <c:idx val="9"/>
          <c:order val="9"/>
          <c:tx>
            <c:strRef>
              <c:f>'REGIONES ANUAL'!$B$19</c:f>
              <c:strCache>
                <c:ptCount val="1"/>
                <c:pt idx="0">
                  <c:v>OCTUBRE</c:v>
                </c:pt>
              </c:strCache>
            </c:strRef>
          </c:tx>
          <c:cat>
            <c:strRef>
              <c:f>('REGIONES ANUAL'!$C$7,'REGIONES ANUAL'!$E$7,'REGIONES ANUAL'!$G$7,'REGIONES ANUAL'!$I$7,'REGIONES ANUAL'!$K$7,'REGIONES ANUAL'!$M$7)</c:f>
              <c:strCache>
                <c:ptCount val="6"/>
                <c:pt idx="0">
                  <c:v>EUROPA</c:v>
                </c:pt>
                <c:pt idx="1">
                  <c:v>E. UNIDOS</c:v>
                </c:pt>
                <c:pt idx="2">
                  <c:v>CANADÁ</c:v>
                </c:pt>
                <c:pt idx="3">
                  <c:v>SUDAMERICA</c:v>
                </c:pt>
                <c:pt idx="4">
                  <c:v>MÉXICO</c:v>
                </c:pt>
                <c:pt idx="5">
                  <c:v>MUNDO</c:v>
                </c:pt>
              </c:strCache>
            </c:strRef>
          </c:cat>
          <c:val>
            <c:numRef>
              <c:f>('REGIONES ANUAL'!$C$19,'REGIONES ANUAL'!$E$19,'REGIONES ANUAL'!$G$19,'REGIONES ANUAL'!$I$19,'REGIONES ANUAL'!$K$19,'REGIONES ANUAL'!$M$19)</c:f>
              <c:numCache>
                <c:formatCode>#,##0;[Red]\-#,##0</c:formatCode>
                <c:ptCount val="6"/>
              </c:numCache>
            </c:numRef>
          </c:val>
        </c:ser>
        <c:ser>
          <c:idx val="10"/>
          <c:order val="10"/>
          <c:tx>
            <c:strRef>
              <c:f>'REGIONES ANUAL'!$B$20</c:f>
              <c:strCache>
                <c:ptCount val="1"/>
                <c:pt idx="0">
                  <c:v>NOVIEMBRE</c:v>
                </c:pt>
              </c:strCache>
            </c:strRef>
          </c:tx>
          <c:spPr>
            <a:solidFill>
              <a:srgbClr val="FF9900"/>
            </a:solidFill>
          </c:spPr>
          <c:val>
            <c:numRef>
              <c:f>('REGIONES ANUAL'!$C$20,'REGIONES ANUAL'!$E$20,'REGIONES ANUAL'!$G$20,'REGIONES ANUAL'!$I$20,'REGIONES ANUAL'!$K$20,'REGIONES ANUAL'!$M$20)</c:f>
              <c:numCache>
                <c:formatCode>#,##0;[Red]\-#,##0</c:formatCode>
                <c:ptCount val="6"/>
              </c:numCache>
            </c:numRef>
          </c:val>
        </c:ser>
        <c:ser>
          <c:idx val="11"/>
          <c:order val="11"/>
          <c:tx>
            <c:strRef>
              <c:f>'REGIONES ANUAL'!$B$21</c:f>
              <c:strCache>
                <c:ptCount val="1"/>
                <c:pt idx="0">
                  <c:v>DICIEMBRE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</c:spPr>
          <c:val>
            <c:numRef>
              <c:f>('REGIONES ANUAL'!$C$21,'REGIONES ANUAL'!$E$21,'REGIONES ANUAL'!$G$21,'REGIONES ANUAL'!$I$21,'REGIONES ANUAL'!$K$21,'REGIONES ANUAL'!$M$21)</c:f>
              <c:numCache>
                <c:formatCode>#,##0;[Red]\-#,##0</c:formatCode>
                <c:ptCount val="6"/>
              </c:numCache>
            </c:numRef>
          </c:val>
        </c:ser>
        <c:axId val="69718784"/>
        <c:axId val="69720320"/>
      </c:barChart>
      <c:catAx>
        <c:axId val="69718784"/>
        <c:scaling>
          <c:orientation val="minMax"/>
        </c:scaling>
        <c:axPos val="b"/>
        <c:numFmt formatCode="General" sourceLinked="1"/>
        <c:minorTickMark val="in"/>
        <c:tickLblPos val="low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9720320"/>
        <c:crosses val="autoZero"/>
        <c:lblAlgn val="ctr"/>
        <c:lblOffset val="80"/>
        <c:tickLblSkip val="1"/>
        <c:tickMarkSkip val="1"/>
      </c:catAx>
      <c:valAx>
        <c:axId val="6972032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MX"/>
                  <a:t>VISITANTES</a:t>
                </a:r>
              </a:p>
            </c:rich>
          </c:tx>
          <c:layout>
            <c:manualLayout>
              <c:xMode val="edge"/>
              <c:yMode val="edge"/>
              <c:x val="8.2256169212691268E-3"/>
              <c:y val="0.47700170357751281"/>
            </c:manualLayout>
          </c:layout>
        </c:title>
        <c:numFmt formatCode="#,##0;[Red]\-#,##0" sourceLinked="1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97187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5080297688993341"/>
          <c:y val="0.93681082395820869"/>
          <c:w val="0.7946837902606475"/>
          <c:h val="6.3189238097374575E-2"/>
        </c:manualLayout>
      </c:layout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 alignWithMargins="0">
      <c:oddFooter>&amp;CBARÓMETRO TURÍSTICO DE LA RIVIERA MAYA 
FIDEICOMISO PARA LA PROMOCIÓN TURÍSTICA DE LA RIVIERA MAYA&amp;D11</c:oddFooter>
    </c:headerFooter>
    <c:pageMargins b="1" l="0.75000000000001177" r="0.75000000000001177" t="1" header="0" footer="0"/>
    <c:pageSetup paperSize="9" orientation="landscape" horizontalDpi="360" verticalDpi="36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6"/>
  <c:chart>
    <c:title>
      <c:tx>
        <c:rich>
          <a:bodyPr/>
          <a:lstStyle/>
          <a:p>
            <a:pPr>
              <a:defRPr sz="1400"/>
            </a:pPr>
            <a:r>
              <a:rPr lang="es-MX" sz="1400"/>
              <a:t>F  E  B  R  E  R  O
2015  VS  2014</a:t>
            </a:r>
          </a:p>
        </c:rich>
      </c:tx>
      <c:layout>
        <c:manualLayout>
          <c:xMode val="edge"/>
          <c:yMode val="edge"/>
          <c:x val="0.3652397282115436"/>
          <c:y val="2.5690430314707791E-3"/>
        </c:manualLayout>
      </c:layout>
      <c:overlay val="1"/>
    </c:title>
    <c:view3D>
      <c:rotX val="35"/>
      <c:hPercent val="102"/>
      <c:rotY val="44"/>
      <c:depthPercent val="100"/>
      <c:rAngAx val="1"/>
    </c:view3D>
    <c:plotArea>
      <c:layout>
        <c:manualLayout>
          <c:layoutTarget val="inner"/>
          <c:xMode val="edge"/>
          <c:yMode val="edge"/>
          <c:x val="0.12710291974200472"/>
          <c:y val="9.689940819443842E-3"/>
          <c:w val="0.846729744751897"/>
          <c:h val="0.95349017663323765"/>
        </c:manualLayout>
      </c:layout>
      <c:bar3DChart>
        <c:barDir val="bar"/>
        <c:grouping val="clustered"/>
        <c:ser>
          <c:idx val="0"/>
          <c:order val="0"/>
          <c:tx>
            <c:strRef>
              <c:f>'EUROPA FEBRERO'!$C$7:$D$7</c:f>
              <c:strCache>
                <c:ptCount val="1"/>
                <c:pt idx="0">
                  <c:v> FEBRERO  2014</c:v>
                </c:pt>
              </c:strCache>
            </c:strRef>
          </c:tx>
          <c:dLbls>
            <c:dLbl>
              <c:idx val="1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6"/>
              <c:delete val="1"/>
            </c:dLbl>
            <c:dLbl>
              <c:idx val="9"/>
              <c:delete val="1"/>
            </c:dLbl>
            <c:dLbl>
              <c:idx val="11"/>
              <c:delete val="1"/>
            </c:dLbl>
            <c:dLbl>
              <c:idx val="12"/>
              <c:delete val="1"/>
            </c:dLbl>
            <c:dLbl>
              <c:idx val="13"/>
              <c:delete val="1"/>
            </c:dLbl>
            <c:dLbl>
              <c:idx val="15"/>
              <c:delete val="1"/>
            </c:dLbl>
            <c:dLbl>
              <c:idx val="16"/>
              <c:delete val="1"/>
            </c:dLbl>
            <c:dLbl>
              <c:idx val="17"/>
              <c:delete val="1"/>
            </c:dLbl>
            <c:dLbl>
              <c:idx val="18"/>
              <c:delete val="1"/>
            </c:dLbl>
            <c:dLbl>
              <c:idx val="19"/>
              <c:delete val="1"/>
            </c:dLbl>
            <c:dLbl>
              <c:idx val="20"/>
              <c:delete val="1"/>
            </c:dLbl>
            <c:dLbl>
              <c:idx val="21"/>
              <c:delete val="1"/>
            </c:dLbl>
            <c:dLbl>
              <c:idx val="23"/>
              <c:delete val="1"/>
            </c:dLbl>
            <c:dLbl>
              <c:idx val="26"/>
              <c:delete val="1"/>
            </c:dLbl>
            <c:showVal val="1"/>
          </c:dLbls>
          <c:cat>
            <c:strRef>
              <c:f>'EUROPA FEBRERO'!$B$9:$B$35</c:f>
              <c:strCache>
                <c:ptCount val="27"/>
                <c:pt idx="0">
                  <c:v>Alemania</c:v>
                </c:pt>
                <c:pt idx="1">
                  <c:v>Austria</c:v>
                </c:pt>
                <c:pt idx="2">
                  <c:v>Bélgica</c:v>
                </c:pt>
                <c:pt idx="3">
                  <c:v>Bulgaria</c:v>
                </c:pt>
                <c:pt idx="4">
                  <c:v>Dinamarca</c:v>
                </c:pt>
                <c:pt idx="5">
                  <c:v>España</c:v>
                </c:pt>
                <c:pt idx="6">
                  <c:v>Finlandia</c:v>
                </c:pt>
                <c:pt idx="7">
                  <c:v>Francia</c:v>
                </c:pt>
                <c:pt idx="8">
                  <c:v>Gran Bretaña</c:v>
                </c:pt>
                <c:pt idx="9">
                  <c:v>Grecia</c:v>
                </c:pt>
                <c:pt idx="10">
                  <c:v>Holanda</c:v>
                </c:pt>
                <c:pt idx="11">
                  <c:v>Hungria</c:v>
                </c:pt>
                <c:pt idx="12">
                  <c:v>Irlanda</c:v>
                </c:pt>
                <c:pt idx="13">
                  <c:v>Islandia</c:v>
                </c:pt>
                <c:pt idx="14">
                  <c:v>Italia</c:v>
                </c:pt>
                <c:pt idx="15">
                  <c:v>Luxemburgo</c:v>
                </c:pt>
                <c:pt idx="16">
                  <c:v>Mónaco</c:v>
                </c:pt>
                <c:pt idx="17">
                  <c:v>Noruega</c:v>
                </c:pt>
                <c:pt idx="18">
                  <c:v>Polonia</c:v>
                </c:pt>
                <c:pt idx="19">
                  <c:v>Portugal</c:v>
                </c:pt>
                <c:pt idx="20">
                  <c:v>Rep. Checa</c:v>
                </c:pt>
                <c:pt idx="21">
                  <c:v>Rumania</c:v>
                </c:pt>
                <c:pt idx="22">
                  <c:v>Rusia</c:v>
                </c:pt>
                <c:pt idx="23">
                  <c:v>Slovenia</c:v>
                </c:pt>
                <c:pt idx="24">
                  <c:v>Suecia</c:v>
                </c:pt>
                <c:pt idx="25">
                  <c:v>Suiza</c:v>
                </c:pt>
                <c:pt idx="26">
                  <c:v>Otros</c:v>
                </c:pt>
              </c:strCache>
            </c:strRef>
          </c:cat>
          <c:val>
            <c:numRef>
              <c:f>'EUROPA FEBRERO'!$D$9:$D$35</c:f>
              <c:numCache>
                <c:formatCode>0.00%</c:formatCode>
                <c:ptCount val="27"/>
                <c:pt idx="0">
                  <c:v>0.15813187886227628</c:v>
                </c:pt>
                <c:pt idx="1">
                  <c:v>6.277288769232915E-3</c:v>
                </c:pt>
                <c:pt idx="2">
                  <c:v>1.9975727816758965E-2</c:v>
                </c:pt>
                <c:pt idx="3">
                  <c:v>2.3714202017102124E-4</c:v>
                </c:pt>
                <c:pt idx="4">
                  <c:v>3.5710798331636141E-3</c:v>
                </c:pt>
                <c:pt idx="5">
                  <c:v>8.3766931242763687E-2</c:v>
                </c:pt>
                <c:pt idx="6">
                  <c:v>1.2959113925816397E-2</c:v>
                </c:pt>
                <c:pt idx="7">
                  <c:v>0.13228339866363498</c:v>
                </c:pt>
                <c:pt idx="8">
                  <c:v>0.21257689678742311</c:v>
                </c:pt>
                <c:pt idx="9">
                  <c:v>2.3016725487187356E-3</c:v>
                </c:pt>
                <c:pt idx="10">
                  <c:v>2.5304448505307796E-2</c:v>
                </c:pt>
                <c:pt idx="11">
                  <c:v>1.7018427329920348E-3</c:v>
                </c:pt>
                <c:pt idx="12">
                  <c:v>2.5248650382914614E-3</c:v>
                </c:pt>
                <c:pt idx="13">
                  <c:v>1.5344483658124905E-4</c:v>
                </c:pt>
                <c:pt idx="14">
                  <c:v>9.0127917195586368E-2</c:v>
                </c:pt>
                <c:pt idx="15">
                  <c:v>5.3008216273522392E-4</c:v>
                </c:pt>
                <c:pt idx="16">
                  <c:v>0</c:v>
                </c:pt>
                <c:pt idx="17">
                  <c:v>1.0517946071114706E-2</c:v>
                </c:pt>
                <c:pt idx="18">
                  <c:v>1.1578110396585154E-2</c:v>
                </c:pt>
                <c:pt idx="19">
                  <c:v>1.1578110396585155E-3</c:v>
                </c:pt>
                <c:pt idx="20">
                  <c:v>2.4690669158982802E-3</c:v>
                </c:pt>
                <c:pt idx="21">
                  <c:v>6.5562793811988222E-4</c:v>
                </c:pt>
                <c:pt idx="22">
                  <c:v>7.9554173002078482E-2</c:v>
                </c:pt>
                <c:pt idx="23">
                  <c:v>2.510915507693166E-4</c:v>
                </c:pt>
                <c:pt idx="24">
                  <c:v>9.9780992369606761E-2</c:v>
                </c:pt>
                <c:pt idx="25">
                  <c:v>1.7088174982911826E-2</c:v>
                </c:pt>
                <c:pt idx="26">
                  <c:v>2.4523274791803256E-2</c:v>
                </c:pt>
              </c:numCache>
            </c:numRef>
          </c:val>
          <c:shape val="box"/>
        </c:ser>
        <c:ser>
          <c:idx val="1"/>
          <c:order val="1"/>
          <c:tx>
            <c:strRef>
              <c:f>'EUROPA FEBRERO'!$E$7:$F$7</c:f>
              <c:strCache>
                <c:ptCount val="1"/>
                <c:pt idx="0">
                  <c:v> FEBRERO  2015</c:v>
                </c:pt>
              </c:strCache>
            </c:strRef>
          </c:tx>
          <c:spPr>
            <a:solidFill>
              <a:srgbClr val="7030A0"/>
            </a:solidFill>
          </c:spPr>
          <c:dLbls>
            <c:dLbl>
              <c:idx val="0"/>
              <c:layout>
                <c:manualLayout>
                  <c:x val="0"/>
                  <c:y val="-1.2995451591942821E-2"/>
                </c:manualLayout>
              </c:layout>
              <c:showVal val="1"/>
            </c:dLbl>
            <c:dLbl>
              <c:idx val="1"/>
              <c:delete val="1"/>
            </c:dLbl>
            <c:dLbl>
              <c:idx val="2"/>
              <c:layout>
                <c:manualLayout>
                  <c:x val="2.4922118380062306E-3"/>
                  <c:y val="-1.2995451591942821E-2"/>
                </c:manualLayout>
              </c:layout>
              <c:showVal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layout>
                <c:manualLayout>
                  <c:x val="2.4922118380062306E-3"/>
                  <c:y val="-1.5594541910331383E-2"/>
                </c:manualLayout>
              </c:layout>
              <c:showVal val="1"/>
            </c:dLbl>
            <c:dLbl>
              <c:idx val="6"/>
              <c:delete val="1"/>
            </c:dLbl>
            <c:dLbl>
              <c:idx val="7"/>
              <c:layout>
                <c:manualLayout>
                  <c:x val="-9.1380045096818351E-17"/>
                  <c:y val="-1.2995451591942821E-2"/>
                </c:manualLayout>
              </c:layout>
              <c:showVal val="1"/>
            </c:dLbl>
            <c:dLbl>
              <c:idx val="8"/>
              <c:layout>
                <c:manualLayout>
                  <c:x val="-4.9844236760123823E-3"/>
                  <c:y val="-2.3391812865497082E-2"/>
                </c:manualLayout>
              </c:layout>
              <c:showVal val="1"/>
            </c:dLbl>
            <c:dLbl>
              <c:idx val="9"/>
              <c:delete val="1"/>
            </c:dLbl>
            <c:dLbl>
              <c:idx val="10"/>
              <c:layout>
                <c:manualLayout>
                  <c:x val="2.4922118380062306E-3"/>
                  <c:y val="-1.0396361273554254E-2"/>
                </c:manualLayout>
              </c:layout>
              <c:showVal val="1"/>
            </c:dLbl>
            <c:dLbl>
              <c:idx val="11"/>
              <c:delete val="1"/>
            </c:dLbl>
            <c:dLbl>
              <c:idx val="12"/>
              <c:delete val="1"/>
            </c:dLbl>
            <c:dLbl>
              <c:idx val="13"/>
              <c:delete val="1"/>
            </c:dLbl>
            <c:dLbl>
              <c:idx val="14"/>
              <c:layout>
                <c:manualLayout>
                  <c:x val="0"/>
                  <c:y val="-1.0396361273554254E-2"/>
                </c:manualLayout>
              </c:layout>
              <c:showVal val="1"/>
            </c:dLbl>
            <c:dLbl>
              <c:idx val="15"/>
              <c:delete val="1"/>
            </c:dLbl>
            <c:dLbl>
              <c:idx val="16"/>
              <c:delete val="1"/>
            </c:dLbl>
            <c:dLbl>
              <c:idx val="17"/>
              <c:delete val="1"/>
            </c:dLbl>
            <c:dLbl>
              <c:idx val="18"/>
              <c:delete val="1"/>
            </c:dLbl>
            <c:dLbl>
              <c:idx val="19"/>
              <c:delete val="1"/>
            </c:dLbl>
            <c:dLbl>
              <c:idx val="20"/>
              <c:delete val="1"/>
            </c:dLbl>
            <c:dLbl>
              <c:idx val="21"/>
              <c:delete val="1"/>
            </c:dLbl>
            <c:dLbl>
              <c:idx val="22"/>
              <c:layout>
                <c:manualLayout>
                  <c:x val="0"/>
                  <c:y val="-2.3391812865497099E-2"/>
                </c:manualLayout>
              </c:layout>
              <c:showVal val="1"/>
            </c:dLbl>
            <c:dLbl>
              <c:idx val="23"/>
              <c:delete val="1"/>
            </c:dLbl>
            <c:dLbl>
              <c:idx val="24"/>
              <c:layout>
                <c:manualLayout>
                  <c:x val="-2.4922118380062306E-3"/>
                  <c:y val="-2.3391812865497082E-2"/>
                </c:manualLayout>
              </c:layout>
              <c:showVal val="1"/>
            </c:dLbl>
            <c:dLbl>
              <c:idx val="25"/>
              <c:layout>
                <c:manualLayout>
                  <c:x val="0"/>
                  <c:y val="-7.7972709551656924E-3"/>
                </c:manualLayout>
              </c:layout>
              <c:showVal val="1"/>
            </c:dLbl>
            <c:dLbl>
              <c:idx val="26"/>
              <c:delete val="1"/>
            </c:dLbl>
            <c:showVal val="1"/>
          </c:dLbls>
          <c:cat>
            <c:strRef>
              <c:f>'EUROPA FEBRERO'!$B$9:$B$35</c:f>
              <c:strCache>
                <c:ptCount val="27"/>
                <c:pt idx="0">
                  <c:v>Alemania</c:v>
                </c:pt>
                <c:pt idx="1">
                  <c:v>Austria</c:v>
                </c:pt>
                <c:pt idx="2">
                  <c:v>Bélgica</c:v>
                </c:pt>
                <c:pt idx="3">
                  <c:v>Bulgaria</c:v>
                </c:pt>
                <c:pt idx="4">
                  <c:v>Dinamarca</c:v>
                </c:pt>
                <c:pt idx="5">
                  <c:v>España</c:v>
                </c:pt>
                <c:pt idx="6">
                  <c:v>Finlandia</c:v>
                </c:pt>
                <c:pt idx="7">
                  <c:v>Francia</c:v>
                </c:pt>
                <c:pt idx="8">
                  <c:v>Gran Bretaña</c:v>
                </c:pt>
                <c:pt idx="9">
                  <c:v>Grecia</c:v>
                </c:pt>
                <c:pt idx="10">
                  <c:v>Holanda</c:v>
                </c:pt>
                <c:pt idx="11">
                  <c:v>Hungria</c:v>
                </c:pt>
                <c:pt idx="12">
                  <c:v>Irlanda</c:v>
                </c:pt>
                <c:pt idx="13">
                  <c:v>Islandia</c:v>
                </c:pt>
                <c:pt idx="14">
                  <c:v>Italia</c:v>
                </c:pt>
                <c:pt idx="15">
                  <c:v>Luxemburgo</c:v>
                </c:pt>
                <c:pt idx="16">
                  <c:v>Mónaco</c:v>
                </c:pt>
                <c:pt idx="17">
                  <c:v>Noruega</c:v>
                </c:pt>
                <c:pt idx="18">
                  <c:v>Polonia</c:v>
                </c:pt>
                <c:pt idx="19">
                  <c:v>Portugal</c:v>
                </c:pt>
                <c:pt idx="20">
                  <c:v>Rep. Checa</c:v>
                </c:pt>
                <c:pt idx="21">
                  <c:v>Rumania</c:v>
                </c:pt>
                <c:pt idx="22">
                  <c:v>Rusia</c:v>
                </c:pt>
                <c:pt idx="23">
                  <c:v>Slovenia</c:v>
                </c:pt>
                <c:pt idx="24">
                  <c:v>Suecia</c:v>
                </c:pt>
                <c:pt idx="25">
                  <c:v>Suiza</c:v>
                </c:pt>
                <c:pt idx="26">
                  <c:v>Otros</c:v>
                </c:pt>
              </c:strCache>
            </c:strRef>
          </c:cat>
          <c:val>
            <c:numRef>
              <c:f>'EUROPA FEBRERO'!$F$9:$F$35</c:f>
              <c:numCache>
                <c:formatCode>0.00%</c:formatCode>
                <c:ptCount val="27"/>
                <c:pt idx="0">
                  <c:v>0.15560991469399763</c:v>
                </c:pt>
                <c:pt idx="1">
                  <c:v>4.3349692681642956E-3</c:v>
                </c:pt>
                <c:pt idx="2">
                  <c:v>1.9755074236348716E-2</c:v>
                </c:pt>
                <c:pt idx="3">
                  <c:v>2.3223049650880154E-4</c:v>
                </c:pt>
                <c:pt idx="4">
                  <c:v>4.7375021287795515E-3</c:v>
                </c:pt>
                <c:pt idx="5">
                  <c:v>9.0089950612314409E-2</c:v>
                </c:pt>
                <c:pt idx="6">
                  <c:v>3.824062175844932E-3</c:v>
                </c:pt>
                <c:pt idx="7">
                  <c:v>0.14655292533015435</c:v>
                </c:pt>
                <c:pt idx="8">
                  <c:v>0.22470622842191637</c:v>
                </c:pt>
                <c:pt idx="9">
                  <c:v>8.2054775433109881E-4</c:v>
                </c:pt>
                <c:pt idx="10">
                  <c:v>3.8906349181774554E-2</c:v>
                </c:pt>
                <c:pt idx="11">
                  <c:v>1.2540446811475283E-3</c:v>
                </c:pt>
                <c:pt idx="12">
                  <c:v>1.3469368797510489E-3</c:v>
                </c:pt>
                <c:pt idx="13">
                  <c:v>2.1674846340821477E-4</c:v>
                </c:pt>
                <c:pt idx="14">
                  <c:v>8.905265439457509E-2</c:v>
                </c:pt>
                <c:pt idx="15">
                  <c:v>4.6446099301760305E-5</c:v>
                </c:pt>
                <c:pt idx="16">
                  <c:v>1.5482033100586769E-4</c:v>
                </c:pt>
                <c:pt idx="17">
                  <c:v>9.6453066216655569E-3</c:v>
                </c:pt>
                <c:pt idx="18">
                  <c:v>2.3362387948785434E-2</c:v>
                </c:pt>
                <c:pt idx="19">
                  <c:v>2.7558018919044448E-3</c:v>
                </c:pt>
                <c:pt idx="20">
                  <c:v>2.1984487002833213E-3</c:v>
                </c:pt>
                <c:pt idx="21">
                  <c:v>4.3349692681642955E-4</c:v>
                </c:pt>
                <c:pt idx="22">
                  <c:v>1.9104828846124074E-2</c:v>
                </c:pt>
                <c:pt idx="23">
                  <c:v>4.7994302611818984E-4</c:v>
                </c:pt>
                <c:pt idx="24">
                  <c:v>9.6004087256738549E-2</c:v>
                </c:pt>
                <c:pt idx="25">
                  <c:v>2.3517208279791302E-2</c:v>
                </c:pt>
                <c:pt idx="26">
                  <c:v>4.0857085352448481E-2</c:v>
                </c:pt>
              </c:numCache>
            </c:numRef>
          </c:val>
          <c:shape val="box"/>
        </c:ser>
        <c:dLbls>
          <c:showVal val="1"/>
        </c:dLbls>
        <c:shape val="cylinder"/>
        <c:axId val="69805568"/>
        <c:axId val="69807104"/>
        <c:axId val="0"/>
      </c:bar3DChart>
      <c:catAx>
        <c:axId val="69805568"/>
        <c:scaling>
          <c:orientation val="minMax"/>
        </c:scaling>
        <c:axPos val="l"/>
        <c:numFmt formatCode="General" sourceLinked="1"/>
        <c:tickLblPos val="low"/>
        <c:txPr>
          <a:bodyPr rot="0" vert="horz"/>
          <a:lstStyle/>
          <a:p>
            <a:pPr>
              <a:defRPr/>
            </a:pPr>
            <a:endParaRPr lang="es-MX"/>
          </a:p>
        </c:txPr>
        <c:crossAx val="69807104"/>
        <c:crosses val="autoZero"/>
        <c:auto val="1"/>
        <c:lblAlgn val="ctr"/>
        <c:lblOffset val="80"/>
        <c:tickLblSkip val="1"/>
        <c:tickMarkSkip val="1"/>
      </c:catAx>
      <c:valAx>
        <c:axId val="69807104"/>
        <c:scaling>
          <c:orientation val="minMax"/>
        </c:scaling>
        <c:axPos val="b"/>
        <c:majorGridlines/>
        <c:numFmt formatCode="0%" sourceLinked="0"/>
        <c:tickLblPos val="nextTo"/>
        <c:txPr>
          <a:bodyPr rot="0" vert="horz"/>
          <a:lstStyle/>
          <a:p>
            <a:pPr>
              <a:defRPr/>
            </a:pPr>
            <a:endParaRPr lang="es-MX"/>
          </a:p>
        </c:txPr>
        <c:crossAx val="698055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1557671646184464"/>
          <c:y val="0.12244241146157329"/>
          <c:w val="0.36448637378272769"/>
          <c:h val="0.11281116176267439"/>
        </c:manualLayout>
      </c:layout>
      <c:txPr>
        <a:bodyPr/>
        <a:lstStyle/>
        <a:p>
          <a:pPr>
            <a:defRPr b="1"/>
          </a:pPr>
          <a:endParaRPr lang="es-MX"/>
        </a:p>
      </c:txPr>
    </c:legend>
    <c:plotVisOnly val="1"/>
    <c:dispBlanksAs val="gap"/>
  </c:chart>
  <c:printSettings>
    <c:headerFooter alignWithMargins="0"/>
    <c:pageMargins b="1" l="0.75000000000001177" r="0.75000000000001177" t="1" header="0" footer="0"/>
    <c:pageSetup orientation="landscape" horizontalDpi="360" verticalDpi="36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18"/>
  <c:chart>
    <c:title>
      <c:tx>
        <c:rich>
          <a:bodyPr/>
          <a:lstStyle/>
          <a:p>
            <a:pPr>
              <a:defRPr sz="1100"/>
            </a:pPr>
            <a:r>
              <a:rPr lang="es-MX" sz="1100"/>
              <a:t>ENERO</a:t>
            </a:r>
            <a:r>
              <a:rPr lang="es-MX" sz="1100" baseline="0"/>
              <a:t> - FEBRERO</a:t>
            </a:r>
            <a:r>
              <a:rPr lang="es-MX" sz="1100"/>
              <a:t>
2015 VS 2014</a:t>
            </a:r>
          </a:p>
        </c:rich>
      </c:tx>
      <c:layout>
        <c:manualLayout>
          <c:xMode val="edge"/>
          <c:yMode val="edge"/>
          <c:x val="0.65672148432850119"/>
          <c:y val="2.9216111765556871E-2"/>
        </c:manualLayout>
      </c:layout>
    </c:title>
    <c:plotArea>
      <c:layout>
        <c:manualLayout>
          <c:layoutTarget val="inner"/>
          <c:xMode val="edge"/>
          <c:yMode val="edge"/>
          <c:x val="0.12710291974200472"/>
          <c:y val="9.6899408194438576E-3"/>
          <c:w val="0.84672974475189755"/>
          <c:h val="0.95349017663323765"/>
        </c:manualLayout>
      </c:layout>
      <c:barChart>
        <c:barDir val="bar"/>
        <c:grouping val="clustered"/>
        <c:ser>
          <c:idx val="0"/>
          <c:order val="0"/>
          <c:tx>
            <c:strRef>
              <c:f>'EUROPA ENERO-FEBRERO'!$C$7:$D$7</c:f>
              <c:strCache>
                <c:ptCount val="1"/>
                <c:pt idx="0">
                  <c:v>ENE-FEB  2014</c:v>
                </c:pt>
              </c:strCache>
            </c:strRef>
          </c:tx>
          <c:dLbls>
            <c:dLbl>
              <c:idx val="1"/>
              <c:delete val="1"/>
            </c:dLbl>
            <c:dLbl>
              <c:idx val="2"/>
              <c:layout>
                <c:manualLayout>
                  <c:x val="-2.8797696184305254E-3"/>
                  <c:y val="1.0498687664041896E-2"/>
                </c:manualLayout>
              </c:layout>
              <c:showVal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layout>
                <c:manualLayout>
                  <c:x val="0"/>
                  <c:y val="1.5748031496063183E-2"/>
                </c:manualLayout>
              </c:layout>
              <c:showVal val="1"/>
            </c:dLbl>
            <c:dLbl>
              <c:idx val="6"/>
              <c:layout/>
              <c:dLblPos val="outEnd"/>
              <c:showVal val="1"/>
            </c:dLbl>
            <c:dLbl>
              <c:idx val="9"/>
              <c:delete val="1"/>
            </c:dLbl>
            <c:dLbl>
              <c:idx val="11"/>
              <c:delete val="1"/>
            </c:dLbl>
            <c:dLbl>
              <c:idx val="12"/>
              <c:delete val="1"/>
            </c:dLbl>
            <c:dLbl>
              <c:idx val="13"/>
              <c:delete val="1"/>
            </c:dLbl>
            <c:dLbl>
              <c:idx val="15"/>
              <c:delete val="1"/>
            </c:dLbl>
            <c:dLbl>
              <c:idx val="16"/>
              <c:delete val="1"/>
            </c:dLbl>
            <c:dLbl>
              <c:idx val="17"/>
              <c:delete val="1"/>
            </c:dLbl>
            <c:dLbl>
              <c:idx val="18"/>
              <c:delete val="1"/>
            </c:dLbl>
            <c:dLbl>
              <c:idx val="19"/>
              <c:delete val="1"/>
            </c:dLbl>
            <c:dLbl>
              <c:idx val="20"/>
              <c:delete val="1"/>
            </c:dLbl>
            <c:dLbl>
              <c:idx val="21"/>
              <c:delete val="1"/>
            </c:dLbl>
            <c:dLbl>
              <c:idx val="23"/>
              <c:delete val="1"/>
            </c:dLbl>
            <c:dLbl>
              <c:idx val="24"/>
              <c:layout/>
              <c:dLblPos val="outEnd"/>
              <c:showVal val="1"/>
            </c:dLbl>
            <c:dLbl>
              <c:idx val="25"/>
              <c:layout>
                <c:manualLayout>
                  <c:x val="-4.9844236760124613E-3"/>
                  <c:y val="1.0396361273554254E-2"/>
                </c:manualLayout>
              </c:layout>
              <c:showVal val="1"/>
            </c:dLbl>
            <c:dLbl>
              <c:idx val="26"/>
              <c:delete val="1"/>
            </c:dLbl>
            <c:numFmt formatCode="0.00%" sourceLinked="0"/>
            <c:showVal val="1"/>
          </c:dLbls>
          <c:cat>
            <c:strRef>
              <c:f>'EUROPA ENERO-FEBRERO'!$B$9:$B$35</c:f>
              <c:strCache>
                <c:ptCount val="27"/>
                <c:pt idx="0">
                  <c:v>Alemania</c:v>
                </c:pt>
                <c:pt idx="1">
                  <c:v>Austria</c:v>
                </c:pt>
                <c:pt idx="2">
                  <c:v>Bélgica</c:v>
                </c:pt>
                <c:pt idx="3">
                  <c:v>Bulgaria</c:v>
                </c:pt>
                <c:pt idx="4">
                  <c:v>Dinamarca</c:v>
                </c:pt>
                <c:pt idx="5">
                  <c:v>España</c:v>
                </c:pt>
                <c:pt idx="6">
                  <c:v>Finlandia</c:v>
                </c:pt>
                <c:pt idx="7">
                  <c:v>Francia</c:v>
                </c:pt>
                <c:pt idx="8">
                  <c:v>Gran Bretaña</c:v>
                </c:pt>
                <c:pt idx="9">
                  <c:v>Grecia</c:v>
                </c:pt>
                <c:pt idx="10">
                  <c:v>Holanda</c:v>
                </c:pt>
                <c:pt idx="11">
                  <c:v>Hungria</c:v>
                </c:pt>
                <c:pt idx="12">
                  <c:v>Irlanda</c:v>
                </c:pt>
                <c:pt idx="13">
                  <c:v>Islandia</c:v>
                </c:pt>
                <c:pt idx="14">
                  <c:v>Italia</c:v>
                </c:pt>
                <c:pt idx="15">
                  <c:v>Luxemburgo</c:v>
                </c:pt>
                <c:pt idx="16">
                  <c:v>Mónaco</c:v>
                </c:pt>
                <c:pt idx="17">
                  <c:v>Noruega</c:v>
                </c:pt>
                <c:pt idx="18">
                  <c:v>Polonia</c:v>
                </c:pt>
                <c:pt idx="19">
                  <c:v>Portugal</c:v>
                </c:pt>
                <c:pt idx="20">
                  <c:v>Rep. Checa</c:v>
                </c:pt>
                <c:pt idx="21">
                  <c:v>Rumania</c:v>
                </c:pt>
                <c:pt idx="22">
                  <c:v>Rusia</c:v>
                </c:pt>
                <c:pt idx="23">
                  <c:v>Slovenia</c:v>
                </c:pt>
                <c:pt idx="24">
                  <c:v>Suecia</c:v>
                </c:pt>
                <c:pt idx="25">
                  <c:v>Suiza</c:v>
                </c:pt>
                <c:pt idx="26">
                  <c:v>Otros</c:v>
                </c:pt>
              </c:strCache>
            </c:strRef>
          </c:cat>
          <c:val>
            <c:numRef>
              <c:f>'EUROPA ENERO-FEBRERO'!$D$9:$D$35</c:f>
              <c:numCache>
                <c:formatCode>0.00%</c:formatCode>
                <c:ptCount val="27"/>
                <c:pt idx="0">
                  <c:v>0.15740660425827199</c:v>
                </c:pt>
                <c:pt idx="1">
                  <c:v>5.6381069305345196E-3</c:v>
                </c:pt>
                <c:pt idx="2">
                  <c:v>1.8569055133346234E-2</c:v>
                </c:pt>
                <c:pt idx="3">
                  <c:v>4.5371748080041101E-4</c:v>
                </c:pt>
                <c:pt idx="4">
                  <c:v>3.4362426854737012E-3</c:v>
                </c:pt>
                <c:pt idx="5">
                  <c:v>8.3490688783169745E-2</c:v>
                </c:pt>
                <c:pt idx="6">
                  <c:v>1.1322920072327904E-2</c:v>
                </c:pt>
                <c:pt idx="7">
                  <c:v>0.11787980490148325</c:v>
                </c:pt>
                <c:pt idx="8">
                  <c:v>0.2101312444536374</c:v>
                </c:pt>
                <c:pt idx="9">
                  <c:v>1.4145309695542225E-3</c:v>
                </c:pt>
                <c:pt idx="10">
                  <c:v>2.6936139264577341E-2</c:v>
                </c:pt>
                <c:pt idx="11">
                  <c:v>1.6280450781661806E-3</c:v>
                </c:pt>
                <c:pt idx="12">
                  <c:v>3.2627624722264851E-3</c:v>
                </c:pt>
                <c:pt idx="13">
                  <c:v>1.1409660178951513E-3</c:v>
                </c:pt>
                <c:pt idx="14">
                  <c:v>9.5454151181333532E-2</c:v>
                </c:pt>
                <c:pt idx="15">
                  <c:v>3.936666377532978E-4</c:v>
                </c:pt>
                <c:pt idx="16">
                  <c:v>2.0016947682371074E-5</c:v>
                </c:pt>
                <c:pt idx="17">
                  <c:v>8.2336378133486352E-3</c:v>
                </c:pt>
                <c:pt idx="18">
                  <c:v>9.1877789862083222E-3</c:v>
                </c:pt>
                <c:pt idx="19">
                  <c:v>1.3945140218718515E-3</c:v>
                </c:pt>
                <c:pt idx="20">
                  <c:v>2.0817625589665918E-3</c:v>
                </c:pt>
                <c:pt idx="21">
                  <c:v>1.0608982271656669E-3</c:v>
                </c:pt>
                <c:pt idx="22">
                  <c:v>9.1597552594530035E-2</c:v>
                </c:pt>
                <c:pt idx="23">
                  <c:v>1.7348021324721597E-4</c:v>
                </c:pt>
                <c:pt idx="24">
                  <c:v>0.10075197000126775</c:v>
                </c:pt>
                <c:pt idx="25">
                  <c:v>1.8782569241958192E-2</c:v>
                </c:pt>
                <c:pt idx="26">
                  <c:v>2.8157173073201976E-2</c:v>
                </c:pt>
              </c:numCache>
            </c:numRef>
          </c:val>
        </c:ser>
        <c:ser>
          <c:idx val="1"/>
          <c:order val="1"/>
          <c:tx>
            <c:strRef>
              <c:f>'EUROPA ENERO-FEBRERO'!$E$7:$F$7</c:f>
              <c:strCache>
                <c:ptCount val="1"/>
                <c:pt idx="0">
                  <c:v>ENE-FEB  2015</c:v>
                </c:pt>
              </c:strCache>
            </c:strRef>
          </c:tx>
          <c:spPr>
            <a:solidFill>
              <a:srgbClr val="7030A0"/>
            </a:solidFill>
          </c:spPr>
          <c:dLbls>
            <c:dLbl>
              <c:idx val="0"/>
              <c:layout>
                <c:manualLayout>
                  <c:x val="-2.8797696184305254E-3"/>
                  <c:y val="-1.8372703412073491E-2"/>
                </c:manualLayout>
              </c:layout>
              <c:showVal val="1"/>
            </c:dLbl>
            <c:dLbl>
              <c:idx val="1"/>
              <c:delete val="1"/>
            </c:dLbl>
            <c:dLbl>
              <c:idx val="2"/>
              <c:layout>
                <c:manualLayout>
                  <c:x val="-2.8797696184305254E-3"/>
                  <c:y val="-7.874015748031496E-3"/>
                </c:manualLayout>
              </c:layout>
              <c:showVal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layout>
                <c:manualLayout>
                  <c:x val="-8.6393088552915685E-3"/>
                  <c:y val="-7.874015748031496E-3"/>
                </c:manualLayout>
              </c:layout>
              <c:showVal val="1"/>
            </c:dLbl>
            <c:dLbl>
              <c:idx val="6"/>
              <c:layout>
                <c:manualLayout>
                  <c:x val="2.8797696184305254E-3"/>
                  <c:y val="-1.0498687664042093E-2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0"/>
                  <c:y val="-1.0498687664041988E-2"/>
                </c:manualLayout>
              </c:layout>
              <c:showVal val="1"/>
            </c:dLbl>
            <c:dLbl>
              <c:idx val="8"/>
              <c:layout>
                <c:manualLayout>
                  <c:x val="-1.1519078473722105E-2"/>
                  <c:y val="-2.3622047244094488E-2"/>
                </c:manualLayout>
              </c:layout>
              <c:showVal val="1"/>
            </c:dLbl>
            <c:dLbl>
              <c:idx val="9"/>
              <c:delete val="1"/>
            </c:dLbl>
            <c:dLbl>
              <c:idx val="10"/>
              <c:layout>
                <c:manualLayout>
                  <c:x val="-8.6393088552915685E-3"/>
                  <c:y val="-1.3123359580052547E-2"/>
                </c:manualLayout>
              </c:layout>
              <c:showVal val="1"/>
            </c:dLbl>
            <c:dLbl>
              <c:idx val="11"/>
              <c:delete val="1"/>
            </c:dLbl>
            <c:dLbl>
              <c:idx val="12"/>
              <c:delete val="1"/>
            </c:dLbl>
            <c:dLbl>
              <c:idx val="13"/>
              <c:delete val="1"/>
            </c:dLbl>
            <c:dLbl>
              <c:idx val="14"/>
              <c:layout>
                <c:manualLayout>
                  <c:x val="-2.0158387329013691E-2"/>
                  <c:y val="-1.3123359580052481E-2"/>
                </c:manualLayout>
              </c:layout>
              <c:showVal val="1"/>
            </c:dLbl>
            <c:dLbl>
              <c:idx val="15"/>
              <c:delete val="1"/>
            </c:dLbl>
            <c:dLbl>
              <c:idx val="16"/>
              <c:delete val="1"/>
            </c:dLbl>
            <c:dLbl>
              <c:idx val="17"/>
              <c:delete val="1"/>
            </c:dLbl>
            <c:dLbl>
              <c:idx val="18"/>
              <c:delete val="1"/>
            </c:dLbl>
            <c:dLbl>
              <c:idx val="19"/>
              <c:delete val="1"/>
            </c:dLbl>
            <c:dLbl>
              <c:idx val="20"/>
              <c:delete val="1"/>
            </c:dLbl>
            <c:dLbl>
              <c:idx val="21"/>
              <c:delete val="1"/>
            </c:dLbl>
            <c:dLbl>
              <c:idx val="22"/>
              <c:layout>
                <c:manualLayout>
                  <c:x val="0"/>
                  <c:y val="-7.874015748031496E-3"/>
                </c:manualLayout>
              </c:layout>
              <c:showVal val="1"/>
            </c:dLbl>
            <c:dLbl>
              <c:idx val="23"/>
              <c:delete val="1"/>
            </c:dLbl>
            <c:dLbl>
              <c:idx val="24"/>
              <c:layout>
                <c:manualLayout>
                  <c:x val="-1.1519078473722051E-2"/>
                  <c:y val="-1.3123359580052547E-2"/>
                </c:manualLayout>
              </c:layout>
              <c:dLblPos val="outEnd"/>
              <c:showVal val="1"/>
            </c:dLbl>
            <c:dLbl>
              <c:idx val="26"/>
              <c:delete val="1"/>
            </c:dLbl>
            <c:numFmt formatCode="0.00%" sourceLinked="0"/>
            <c:showVal val="1"/>
          </c:dLbls>
          <c:cat>
            <c:strRef>
              <c:f>'EUROPA ENERO-FEBRERO'!$B$9:$B$35</c:f>
              <c:strCache>
                <c:ptCount val="27"/>
                <c:pt idx="0">
                  <c:v>Alemania</c:v>
                </c:pt>
                <c:pt idx="1">
                  <c:v>Austria</c:v>
                </c:pt>
                <c:pt idx="2">
                  <c:v>Bélgica</c:v>
                </c:pt>
                <c:pt idx="3">
                  <c:v>Bulgaria</c:v>
                </c:pt>
                <c:pt idx="4">
                  <c:v>Dinamarca</c:v>
                </c:pt>
                <c:pt idx="5">
                  <c:v>España</c:v>
                </c:pt>
                <c:pt idx="6">
                  <c:v>Finlandia</c:v>
                </c:pt>
                <c:pt idx="7">
                  <c:v>Francia</c:v>
                </c:pt>
                <c:pt idx="8">
                  <c:v>Gran Bretaña</c:v>
                </c:pt>
                <c:pt idx="9">
                  <c:v>Grecia</c:v>
                </c:pt>
                <c:pt idx="10">
                  <c:v>Holanda</c:v>
                </c:pt>
                <c:pt idx="11">
                  <c:v>Hungria</c:v>
                </c:pt>
                <c:pt idx="12">
                  <c:v>Irlanda</c:v>
                </c:pt>
                <c:pt idx="13">
                  <c:v>Islandia</c:v>
                </c:pt>
                <c:pt idx="14">
                  <c:v>Italia</c:v>
                </c:pt>
                <c:pt idx="15">
                  <c:v>Luxemburgo</c:v>
                </c:pt>
                <c:pt idx="16">
                  <c:v>Mónaco</c:v>
                </c:pt>
                <c:pt idx="17">
                  <c:v>Noruega</c:v>
                </c:pt>
                <c:pt idx="18">
                  <c:v>Polonia</c:v>
                </c:pt>
                <c:pt idx="19">
                  <c:v>Portugal</c:v>
                </c:pt>
                <c:pt idx="20">
                  <c:v>Rep. Checa</c:v>
                </c:pt>
                <c:pt idx="21">
                  <c:v>Rumania</c:v>
                </c:pt>
                <c:pt idx="22">
                  <c:v>Rusia</c:v>
                </c:pt>
                <c:pt idx="23">
                  <c:v>Slovenia</c:v>
                </c:pt>
                <c:pt idx="24">
                  <c:v>Suecia</c:v>
                </c:pt>
                <c:pt idx="25">
                  <c:v>Suiza</c:v>
                </c:pt>
                <c:pt idx="26">
                  <c:v>Otros</c:v>
                </c:pt>
              </c:strCache>
            </c:strRef>
          </c:cat>
          <c:val>
            <c:numRef>
              <c:f>'EUROPA ENERO-FEBRERO'!$F$9:$F$35</c:f>
              <c:numCache>
                <c:formatCode>0.00%</c:formatCode>
                <c:ptCount val="27"/>
                <c:pt idx="0">
                  <c:v>0.16064491351423213</c:v>
                </c:pt>
                <c:pt idx="1">
                  <c:v>5.1182439917871756E-3</c:v>
                </c:pt>
                <c:pt idx="2">
                  <c:v>1.6189308556994932E-2</c:v>
                </c:pt>
                <c:pt idx="3">
                  <c:v>3.3973913942598858E-4</c:v>
                </c:pt>
                <c:pt idx="4">
                  <c:v>4.0473271392487331E-3</c:v>
                </c:pt>
                <c:pt idx="5">
                  <c:v>8.923322353358247E-2</c:v>
                </c:pt>
                <c:pt idx="6">
                  <c:v>3.4564764619861446E-3</c:v>
                </c:pt>
                <c:pt idx="7">
                  <c:v>0.13271983338010901</c:v>
                </c:pt>
                <c:pt idx="8">
                  <c:v>0.22168717410892333</c:v>
                </c:pt>
                <c:pt idx="9">
                  <c:v>5.169943426047652E-4</c:v>
                </c:pt>
                <c:pt idx="10">
                  <c:v>4.1750985982067682E-2</c:v>
                </c:pt>
                <c:pt idx="11">
                  <c:v>1.6691531632668133E-3</c:v>
                </c:pt>
                <c:pt idx="12">
                  <c:v>1.6617675298010309E-3</c:v>
                </c:pt>
                <c:pt idx="13">
                  <c:v>1.9941210357612372E-4</c:v>
                </c:pt>
                <c:pt idx="14">
                  <c:v>9.4912775668769114E-2</c:v>
                </c:pt>
                <c:pt idx="15">
                  <c:v>2.215690039734708E-4</c:v>
                </c:pt>
                <c:pt idx="16">
                  <c:v>1.1817013545251776E-4</c:v>
                </c:pt>
                <c:pt idx="17">
                  <c:v>9.5496240712565923E-3</c:v>
                </c:pt>
                <c:pt idx="18">
                  <c:v>2.40328512976558E-2</c:v>
                </c:pt>
                <c:pt idx="19">
                  <c:v>1.8907221672402842E-3</c:v>
                </c:pt>
                <c:pt idx="20">
                  <c:v>2.0310492030901489E-3</c:v>
                </c:pt>
                <c:pt idx="21">
                  <c:v>6.5732137845463004E-4</c:v>
                </c:pt>
                <c:pt idx="22">
                  <c:v>3.6610585089883158E-2</c:v>
                </c:pt>
                <c:pt idx="23">
                  <c:v>3.6189603982333566E-4</c:v>
                </c:pt>
                <c:pt idx="24">
                  <c:v>0.1002304317641324</c:v>
                </c:pt>
                <c:pt idx="25">
                  <c:v>2.050251850101183E-2</c:v>
                </c:pt>
                <c:pt idx="26">
                  <c:v>2.9645932731650393E-2</c:v>
                </c:pt>
              </c:numCache>
            </c:numRef>
          </c:val>
        </c:ser>
        <c:dLbls>
          <c:showVal val="1"/>
        </c:dLbls>
        <c:axId val="69923968"/>
        <c:axId val="69925504"/>
      </c:barChart>
      <c:catAx>
        <c:axId val="69923968"/>
        <c:scaling>
          <c:orientation val="minMax"/>
        </c:scaling>
        <c:axPos val="l"/>
        <c:numFmt formatCode="General" sourceLinked="1"/>
        <c:tickLblPos val="low"/>
        <c:txPr>
          <a:bodyPr rot="0" vert="horz"/>
          <a:lstStyle/>
          <a:p>
            <a:pPr>
              <a:defRPr/>
            </a:pPr>
            <a:endParaRPr lang="es-MX"/>
          </a:p>
        </c:txPr>
        <c:crossAx val="69925504"/>
        <c:crosses val="autoZero"/>
        <c:auto val="1"/>
        <c:lblAlgn val="ctr"/>
        <c:lblOffset val="80"/>
        <c:tickLblSkip val="1"/>
        <c:tickMarkSkip val="1"/>
      </c:catAx>
      <c:valAx>
        <c:axId val="69925504"/>
        <c:scaling>
          <c:orientation val="minMax"/>
        </c:scaling>
        <c:axPos val="b"/>
        <c:majorGridlines/>
        <c:numFmt formatCode="0%" sourceLinked="0"/>
        <c:tickLblPos val="nextTo"/>
        <c:txPr>
          <a:bodyPr rot="0" vert="horz"/>
          <a:lstStyle/>
          <a:p>
            <a:pPr>
              <a:defRPr/>
            </a:pPr>
            <a:endParaRPr lang="es-MX"/>
          </a:p>
        </c:txPr>
        <c:crossAx val="699239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0342718375155449"/>
          <c:y val="0.22900502934209246"/>
          <c:w val="0.40957398683696034"/>
          <c:h val="9.4498728997458065E-2"/>
        </c:manualLayout>
      </c:layout>
      <c:txPr>
        <a:bodyPr/>
        <a:lstStyle/>
        <a:p>
          <a:pPr>
            <a:defRPr sz="1100" b="1"/>
          </a:pPr>
          <a:endParaRPr lang="es-MX"/>
        </a:p>
      </c:txPr>
    </c:legend>
    <c:plotVisOnly val="1"/>
    <c:dispBlanksAs val="gap"/>
  </c:chart>
  <c:printSettings>
    <c:headerFooter alignWithMargins="0"/>
    <c:pageMargins b="1" l="0.75000000000001232" r="0.75000000000001232" t="1" header="0" footer="0"/>
    <c:pageSetup orientation="landscape" horizontalDpi="360" verticalDpi="36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4"/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/>
              <a:t>PRINCIPALES MERCADOS 
ENERO</a:t>
            </a:r>
            <a:r>
              <a:rPr lang="es-MX" baseline="0"/>
              <a:t> - </a:t>
            </a:r>
            <a:r>
              <a:rPr lang="es-MX"/>
              <a:t>FEBRERO
2015</a:t>
            </a:r>
          </a:p>
        </c:rich>
      </c:tx>
      <c:layout>
        <c:manualLayout>
          <c:xMode val="edge"/>
          <c:yMode val="edge"/>
          <c:x val="0.68981554389034649"/>
          <c:y val="0.8060620907235081"/>
        </c:manualLayout>
      </c:layout>
    </c:title>
    <c:view3D>
      <c:rotX val="30"/>
      <c:perspective val="0"/>
    </c:view3D>
    <c:plotArea>
      <c:layout>
        <c:manualLayout>
          <c:layoutTarget val="inner"/>
          <c:xMode val="edge"/>
          <c:yMode val="edge"/>
          <c:x val="0.27546327431377782"/>
          <c:y val="0.40202099514875611"/>
          <c:w val="0.43171345092033209"/>
          <c:h val="0.47070799934501784"/>
        </c:manualLayout>
      </c:layout>
      <c:pie3DChart>
        <c:varyColors val="1"/>
        <c:ser>
          <c:idx val="0"/>
          <c:order val="0"/>
          <c:tx>
            <c:strRef>
              <c:f>'PRINCIPALES MERCADOS I'!$D$2:$L$2</c:f>
              <c:strCache>
                <c:ptCount val="1"/>
              </c:strCache>
            </c:strRef>
          </c:tx>
          <c:spPr>
            <a:ln>
              <a:noFill/>
            </a:ln>
          </c:spPr>
          <c:explosion val="25"/>
          <c:dPt>
            <c:idx val="0"/>
            <c:spPr>
              <a:solidFill>
                <a:srgbClr val="92D050"/>
              </a:solidFill>
              <a:ln>
                <a:noFill/>
              </a:ln>
            </c:spPr>
          </c:dPt>
          <c:dPt>
            <c:idx val="1"/>
            <c:spPr>
              <a:solidFill>
                <a:srgbClr val="FFC000"/>
              </a:solidFill>
              <a:ln>
                <a:noFill/>
              </a:ln>
            </c:spPr>
          </c:dPt>
          <c:dPt>
            <c:idx val="2"/>
            <c:spPr>
              <a:solidFill>
                <a:srgbClr val="FF0066"/>
              </a:solidFill>
              <a:ln>
                <a:noFill/>
              </a:ln>
            </c:spPr>
          </c:dPt>
          <c:dPt>
            <c:idx val="3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</c:spPr>
          </c:dPt>
          <c:dPt>
            <c:idx val="4"/>
            <c:spPr>
              <a:solidFill>
                <a:srgbClr val="FFC000"/>
              </a:solidFill>
              <a:ln>
                <a:noFill/>
              </a:ln>
            </c:spPr>
          </c:dPt>
          <c:dPt>
            <c:idx val="5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</c:spPr>
          </c:dPt>
          <c:dPt>
            <c:idx val="6"/>
            <c:spPr>
              <a:solidFill>
                <a:srgbClr val="FF9900"/>
              </a:solidFill>
              <a:ln>
                <a:noFill/>
              </a:ln>
            </c:spPr>
          </c:dPt>
          <c:dPt>
            <c:idx val="7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</c:spPr>
          </c:dPt>
          <c:dPt>
            <c:idx val="8"/>
            <c:spPr>
              <a:solidFill>
                <a:srgbClr val="00B050"/>
              </a:solidFill>
              <a:ln>
                <a:noFill/>
              </a:ln>
            </c:spPr>
          </c:dPt>
          <c:dPt>
            <c:idx val="9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</c:spPr>
          </c:dPt>
          <c:dLbls>
            <c:dLbl>
              <c:idx val="0"/>
              <c:layout>
                <c:manualLayout>
                  <c:x val="7.54296957255228E-2"/>
                  <c:y val="9.1487085705747109E-3"/>
                </c:manualLayout>
              </c:layout>
              <c:dLblPos val="bestFit"/>
              <c:showVal val="1"/>
              <c:showCatName val="1"/>
            </c:dLbl>
            <c:dLbl>
              <c:idx val="1"/>
              <c:layout>
                <c:manualLayout>
                  <c:x val="-8.1163732303594693E-2"/>
                  <c:y val="5.6576346093109055E-2"/>
                </c:manualLayout>
              </c:layout>
              <c:dLblPos val="bestFit"/>
              <c:showVal val="1"/>
              <c:showCatName val="1"/>
            </c:dLbl>
            <c:dLbl>
              <c:idx val="2"/>
              <c:layout>
                <c:manualLayout>
                  <c:x val="-3.1775886711256841E-2"/>
                  <c:y val="7.9765213121704134E-2"/>
                </c:manualLayout>
              </c:layout>
              <c:dLblPos val="bestFit"/>
              <c:showVal val="1"/>
              <c:showCatName val="1"/>
            </c:dLbl>
            <c:dLbl>
              <c:idx val="3"/>
              <c:layout>
                <c:manualLayout>
                  <c:x val="-6.4271532030718392E-2"/>
                  <c:y val="8.041570561255601E-2"/>
                </c:manualLayout>
              </c:layout>
              <c:dLblPos val="bestFit"/>
              <c:showVal val="1"/>
              <c:showCatName val="1"/>
            </c:dLbl>
            <c:dLbl>
              <c:idx val="4"/>
              <c:layout>
                <c:manualLayout>
                  <c:x val="-0.10015918149120252"/>
                  <c:y val="-9.8532834910788208E-3"/>
                </c:manualLayout>
              </c:layout>
              <c:dLblPos val="bestFit"/>
              <c:showVal val="1"/>
              <c:showCatName val="1"/>
            </c:dLbl>
            <c:dLbl>
              <c:idx val="5"/>
              <c:layout>
                <c:manualLayout>
                  <c:x val="-0.11924820161368722"/>
                  <c:y val="-0.10048240939579256"/>
                </c:manualLayout>
              </c:layout>
              <c:dLblPos val="bestFit"/>
              <c:showVal val="1"/>
              <c:showCatName val="1"/>
            </c:dLbl>
            <c:dLbl>
              <c:idx val="6"/>
              <c:layout>
                <c:manualLayout>
                  <c:x val="-0.13783894817166928"/>
                  <c:y val="-0.16397500088023056"/>
                </c:manualLayout>
              </c:layout>
              <c:dLblPos val="bestFit"/>
              <c:showVal val="1"/>
              <c:showCatName val="1"/>
            </c:dLbl>
            <c:dLbl>
              <c:idx val="7"/>
              <c:layout>
                <c:manualLayout>
                  <c:x val="-0.17235906094575915"/>
                  <c:y val="-0.23224824817195236"/>
                </c:manualLayout>
              </c:layout>
              <c:dLblPos val="bestFit"/>
              <c:showVal val="1"/>
              <c:showCatName val="1"/>
            </c:dLbl>
            <c:dLbl>
              <c:idx val="8"/>
              <c:layout>
                <c:manualLayout>
                  <c:x val="-0.11626133438445489"/>
                  <c:y val="-0.3135937322498169"/>
                </c:manualLayout>
              </c:layout>
              <c:dLblPos val="bestFit"/>
              <c:showVal val="1"/>
              <c:showCatName val="1"/>
            </c:dLbl>
            <c:dLbl>
              <c:idx val="9"/>
              <c:layout>
                <c:manualLayout>
                  <c:x val="-2.4639636383281271E-2"/>
                  <c:y val="-0.33629131847892574"/>
                </c:manualLayout>
              </c:layout>
              <c:dLblPos val="bestFit"/>
              <c:showVal val="1"/>
              <c:showCatName val="1"/>
            </c:dLbl>
            <c:dLbl>
              <c:idx val="10"/>
              <c:layout>
                <c:manualLayout>
                  <c:x val="7.9451739723174417E-2"/>
                  <c:y val="-0.334318633642742"/>
                </c:manualLayout>
              </c:layout>
              <c:dLblPos val="bestFit"/>
              <c:showVal val="1"/>
              <c:showCatName val="1"/>
            </c:dLbl>
            <c:dLbl>
              <c:idx val="11"/>
              <c:layout>
                <c:manualLayout>
                  <c:x val="0.19292665368680628"/>
                  <c:y val="-0.30040377891945136"/>
                </c:manualLayout>
              </c:layout>
              <c:dLblPos val="bestFit"/>
              <c:showVal val="1"/>
              <c:showCatName val="1"/>
            </c:dLbl>
            <c:dLbl>
              <c:idx val="12"/>
              <c:layout>
                <c:manualLayout>
                  <c:x val="0.28583770778652667"/>
                  <c:y val="-0.25595927781754635"/>
                </c:manualLayout>
              </c:layout>
              <c:dLblPos val="bestFit"/>
              <c:showVal val="1"/>
              <c:showCatName val="1"/>
            </c:dLbl>
            <c:dLbl>
              <c:idx val="13"/>
              <c:layout>
                <c:manualLayout>
                  <c:x val="0.31661247205210541"/>
                  <c:y val="-0.18525178292107441"/>
                </c:manualLayout>
              </c:layout>
              <c:dLblPos val="bestFit"/>
              <c:showVal val="1"/>
              <c:showCatName val="1"/>
            </c:dLbl>
            <c:dLbl>
              <c:idx val="14"/>
              <c:layout>
                <c:manualLayout>
                  <c:x val="0.24355630893360553"/>
                  <c:y val="-0.12242424242424275"/>
                </c:manualLayout>
              </c:layout>
              <c:showVal val="1"/>
              <c:showCatName val="1"/>
            </c:dLbl>
            <c:dLbl>
              <c:idx val="15"/>
              <c:layout>
                <c:manualLayout>
                  <c:x val="0.22397370467580438"/>
                  <c:y val="-5.9124579124579107E-2"/>
                </c:manualLayout>
              </c:layout>
              <c:showVal val="1"/>
              <c:showCatName val="1"/>
            </c:dLbl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Val val="1"/>
            <c:showCatName val="1"/>
            <c:showLeaderLines val="1"/>
          </c:dLbls>
          <c:cat>
            <c:strRef>
              <c:f>'PRINCIPALES MERCADOS I'!$C$11:$C$26</c:f>
              <c:strCache>
                <c:ptCount val="16"/>
                <c:pt idx="0">
                  <c:v>Estados Unidos</c:v>
                </c:pt>
                <c:pt idx="1">
                  <c:v>Canadá</c:v>
                </c:pt>
                <c:pt idx="2">
                  <c:v>México</c:v>
                </c:pt>
                <c:pt idx="3">
                  <c:v>Alemania</c:v>
                </c:pt>
                <c:pt idx="4">
                  <c:v>Bélgica</c:v>
                </c:pt>
                <c:pt idx="5">
                  <c:v>España</c:v>
                </c:pt>
                <c:pt idx="6">
                  <c:v>Francia</c:v>
                </c:pt>
                <c:pt idx="7">
                  <c:v>Gran Bretaña</c:v>
                </c:pt>
                <c:pt idx="8">
                  <c:v>Holanda</c:v>
                </c:pt>
                <c:pt idx="9">
                  <c:v>Italia</c:v>
                </c:pt>
                <c:pt idx="10">
                  <c:v>Rusia</c:v>
                </c:pt>
                <c:pt idx="11">
                  <c:v>Suecia</c:v>
                </c:pt>
                <c:pt idx="12">
                  <c:v>Suiza</c:v>
                </c:pt>
                <c:pt idx="13">
                  <c:v>Argentina</c:v>
                </c:pt>
                <c:pt idx="14">
                  <c:v>Brasil</c:v>
                </c:pt>
                <c:pt idx="15">
                  <c:v>Chile</c:v>
                </c:pt>
              </c:strCache>
            </c:strRef>
          </c:cat>
          <c:val>
            <c:numRef>
              <c:f>'PRINCIPALES MERCADOS I'!$Q$11:$Q$26</c:f>
              <c:numCache>
                <c:formatCode>0.00%</c:formatCode>
                <c:ptCount val="16"/>
                <c:pt idx="0">
                  <c:v>0.36942244556388981</c:v>
                </c:pt>
                <c:pt idx="1">
                  <c:v>0.25688671021281778</c:v>
                </c:pt>
                <c:pt idx="2">
                  <c:v>0.11106595011214981</c:v>
                </c:pt>
                <c:pt idx="3">
                  <c:v>2.9766572375974895E-2</c:v>
                </c:pt>
                <c:pt idx="4">
                  <c:v>2.9997851431261538E-3</c:v>
                </c:pt>
                <c:pt idx="5">
                  <c:v>1.6534399680314869E-2</c:v>
                </c:pt>
                <c:pt idx="6">
                  <c:v>2.4592216707106287E-2</c:v>
                </c:pt>
                <c:pt idx="7">
                  <c:v>4.1077349843099742E-2</c:v>
                </c:pt>
                <c:pt idx="8">
                  <c:v>7.7362159735821839E-3</c:v>
                </c:pt>
                <c:pt idx="9">
                  <c:v>1.7586787807625091E-2</c:v>
                </c:pt>
                <c:pt idx="10">
                  <c:v>6.7837294500348285E-3</c:v>
                </c:pt>
                <c:pt idx="11">
                  <c:v>1.0085956434689668E-2</c:v>
                </c:pt>
                <c:pt idx="12">
                  <c:v>3.7989979732291073E-3</c:v>
                </c:pt>
                <c:pt idx="13">
                  <c:v>3.3350713475357834E-2</c:v>
                </c:pt>
                <c:pt idx="14">
                  <c:v>9.2073697276244364E-3</c:v>
                </c:pt>
                <c:pt idx="15">
                  <c:v>1.1836287273219939E-2</c:v>
                </c:pt>
              </c:numCache>
            </c:numRef>
          </c:val>
        </c:ser>
        <c:dLbls>
          <c:showVal val="1"/>
          <c:showCatName val="1"/>
        </c:dLbls>
      </c:pie3DChart>
      <c:spPr>
        <a:noFill/>
        <a:ln w="25400">
          <a:noFill/>
        </a:ln>
      </c:spPr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 alignWithMargins="0"/>
    <c:pageMargins b="1" l="0.75000000000001177" r="0.75000000000001177" t="1" header="0" footer="0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6"/>
  <c:chart>
    <c:view3D>
      <c:hPercent val="55"/>
      <c:depthPercent val="100"/>
      <c:rAngAx val="1"/>
    </c:view3D>
    <c:plotArea>
      <c:layout>
        <c:manualLayout>
          <c:layoutTarget val="inner"/>
          <c:xMode val="edge"/>
          <c:yMode val="edge"/>
          <c:x val="7.9817604302669737E-2"/>
          <c:y val="2.5735317217046694E-2"/>
          <c:w val="0.90421943160022167"/>
          <c:h val="0.80514778150471544"/>
        </c:manualLayout>
      </c:layout>
      <c:bar3DChart>
        <c:barDir val="col"/>
        <c:grouping val="clustered"/>
        <c:ser>
          <c:idx val="0"/>
          <c:order val="0"/>
          <c:tx>
            <c:strRef>
              <c:f>'PRINC. MDOS. PROD.CTOS. NOCH.I'!$C$7:$D$7</c:f>
              <c:strCache>
                <c:ptCount val="1"/>
                <c:pt idx="0">
                  <c:v> ENE 2015</c:v>
                </c:pt>
              </c:strCache>
            </c:strRef>
          </c:tx>
          <c:spPr>
            <a:solidFill>
              <a:srgbClr val="7030A0"/>
            </a:solidFill>
          </c:spPr>
          <c:cat>
            <c:strRef>
              <c:f>('PRINC. MDOS. PROD.CTOS. NOCH.I'!$B$16,'PRINC. MDOS. PROD.CTOS. NOCH.I'!$B$12,'PRINC. MDOS. PROD.CTOS. NOCH.I'!$B$11,'PRINC. MDOS. PROD.CTOS. NOCH.I'!$B$29,'PRINC. MDOS. PROD.CTOS. NOCH.I'!$B$13)</c:f>
              <c:strCache>
                <c:ptCount val="5"/>
                <c:pt idx="0">
                  <c:v>EUROPA</c:v>
                </c:pt>
                <c:pt idx="1">
                  <c:v>ESTADOS UNIDOS</c:v>
                </c:pt>
                <c:pt idx="2">
                  <c:v>CANADÁ</c:v>
                </c:pt>
                <c:pt idx="3">
                  <c:v>SUDAMERICA</c:v>
                </c:pt>
                <c:pt idx="4">
                  <c:v>MÉXICO</c:v>
                </c:pt>
              </c:strCache>
            </c:strRef>
          </c:cat>
          <c:val>
            <c:numRef>
              <c:f>('PRINC. MDOS. PROD.CTOS. NOCH.I'!$C$27,'PRINC. MDOS. PROD.CTOS. NOCH.I'!$C$12,'PRINC. MDOS. PROD.CTOS. NOCH.I'!$C$11,'PRINC. MDOS. PROD.CTOS. NOCH.I'!$C$33,'PRINC. MDOS. PROD.CTOS. NOCH.I'!$C$13)</c:f>
              <c:numCache>
                <c:formatCode>#,##0</c:formatCode>
                <c:ptCount val="5"/>
                <c:pt idx="0">
                  <c:v>291804</c:v>
                </c:pt>
                <c:pt idx="1">
                  <c:v>298737</c:v>
                </c:pt>
                <c:pt idx="2">
                  <c:v>304561</c:v>
                </c:pt>
                <c:pt idx="3">
                  <c:v>7633</c:v>
                </c:pt>
                <c:pt idx="4">
                  <c:v>82529</c:v>
                </c:pt>
              </c:numCache>
            </c:numRef>
          </c:val>
          <c:shape val="cylinder"/>
        </c:ser>
        <c:ser>
          <c:idx val="1"/>
          <c:order val="1"/>
          <c:tx>
            <c:strRef>
              <c:f>'PRINC. MDOS. PROD.CTOS. NOCH.I'!$E$7:$F$7</c:f>
              <c:strCache>
                <c:ptCount val="1"/>
                <c:pt idx="0">
                  <c:v> FEB 2015</c:v>
                </c:pt>
              </c:strCache>
            </c:strRef>
          </c:tx>
          <c:spPr>
            <a:solidFill>
              <a:srgbClr val="FFC000"/>
            </a:solidFill>
          </c:spPr>
          <c:cat>
            <c:strRef>
              <c:f>('PRINC. MDOS. PROD.CTOS. NOCH.I'!$B$16,'PRINC. MDOS. PROD.CTOS. NOCH.I'!$B$12,'PRINC. MDOS. PROD.CTOS. NOCH.I'!$B$11,'PRINC. MDOS. PROD.CTOS. NOCH.I'!$B$28,'PRINC. MDOS. PROD.CTOS. NOCH.I'!$B$13)</c:f>
              <c:strCache>
                <c:ptCount val="5"/>
                <c:pt idx="0">
                  <c:v>EUROPA</c:v>
                </c:pt>
                <c:pt idx="1">
                  <c:v>ESTADOS UNIDOS</c:v>
                </c:pt>
                <c:pt idx="2">
                  <c:v>CANADÁ</c:v>
                </c:pt>
                <c:pt idx="4">
                  <c:v>MÉXICO</c:v>
                </c:pt>
              </c:strCache>
            </c:strRef>
          </c:cat>
          <c:val>
            <c:numRef>
              <c:f>('PRINC. MDOS. PROD.CTOS. NOCH.I'!$E$27,'PRINC. MDOS. PROD.CTOS. NOCH.I'!$E$12,'PRINC. MDOS. PROD.CTOS. NOCH.I'!$E$11,'PRINC. MDOS. PROD.CTOS. NOCH.I'!$E$33,'PRINC. MDOS. PROD.CTOS. NOCH.I'!$E$13)</c:f>
              <c:numCache>
                <c:formatCode>#,##0</c:formatCode>
                <c:ptCount val="5"/>
                <c:pt idx="0">
                  <c:v>253399</c:v>
                </c:pt>
                <c:pt idx="1">
                  <c:v>341362</c:v>
                </c:pt>
                <c:pt idx="2">
                  <c:v>310599</c:v>
                </c:pt>
                <c:pt idx="3">
                  <c:v>2525</c:v>
                </c:pt>
                <c:pt idx="4">
                  <c:v>56177</c:v>
                </c:pt>
              </c:numCache>
            </c:numRef>
          </c:val>
          <c:shape val="cylinder"/>
        </c:ser>
        <c:ser>
          <c:idx val="2"/>
          <c:order val="2"/>
          <c:tx>
            <c:strRef>
              <c:f>'PRINC. MDOS. PROD.CTOS. NOCH.I'!$G$7:$H$7</c:f>
              <c:strCache>
                <c:ptCount val="1"/>
                <c:pt idx="0">
                  <c:v> MAR 2015</c:v>
                </c:pt>
              </c:strCache>
            </c:strRef>
          </c:tx>
          <c:cat>
            <c:strRef>
              <c:f>('PRINC. MDOS. PROD.CTOS. NOCH.I'!$B$16,'PRINC. MDOS. PROD.CTOS. NOCH.I'!$B$12,'PRINC. MDOS. PROD.CTOS. NOCH.I'!$B$11,'PRINC. MDOS. PROD.CTOS. NOCH.I'!$B$28,'PRINC. MDOS. PROD.CTOS. NOCH.I'!$B$13)</c:f>
              <c:strCache>
                <c:ptCount val="5"/>
                <c:pt idx="0">
                  <c:v>EUROPA</c:v>
                </c:pt>
                <c:pt idx="1">
                  <c:v>ESTADOS UNIDOS</c:v>
                </c:pt>
                <c:pt idx="2">
                  <c:v>CANADÁ</c:v>
                </c:pt>
                <c:pt idx="4">
                  <c:v>MÉXICO</c:v>
                </c:pt>
              </c:strCache>
            </c:strRef>
          </c:cat>
          <c:val>
            <c:numRef>
              <c:f>('PRINC. MDOS. PROD.CTOS. NOCH.I'!$G$27,'PRINC. MDOS. PROD.CTOS. NOCH.I'!$G$12,'PRINC. MDOS. PROD.CTOS. NOCH.I'!$G$11,'PRINC. MDOS. PROD.CTOS. NOCH.I'!$G$33,'PRINC. MDOS. PROD.CTOS. NOCH.I'!$G$13)</c:f>
              <c:numCache>
                <c:formatCode>#,##0</c:formatCode>
                <c:ptCount val="5"/>
              </c:numCache>
            </c:numRef>
          </c:val>
          <c:shape val="cylinder"/>
        </c:ser>
        <c:ser>
          <c:idx val="3"/>
          <c:order val="3"/>
          <c:tx>
            <c:strRef>
              <c:f>'PRINC. MDOS. PROD.CTOS. NOCH.I'!$I$7:$J$7</c:f>
              <c:strCache>
                <c:ptCount val="1"/>
                <c:pt idx="0">
                  <c:v> ABR 2015</c:v>
                </c:pt>
              </c:strCache>
            </c:strRef>
          </c:tx>
          <c:spPr>
            <a:solidFill>
              <a:srgbClr val="FF66CC"/>
            </a:solidFill>
          </c:spPr>
          <c:cat>
            <c:strRef>
              <c:f>('PRINC. MDOS. PROD.CTOS. NOCH.I'!$B$16,'PRINC. MDOS. PROD.CTOS. NOCH.I'!$B$12,'PRINC. MDOS. PROD.CTOS. NOCH.I'!$B$11,'PRINC. MDOS. PROD.CTOS. NOCH.I'!$B$28,'PRINC. MDOS. PROD.CTOS. NOCH.I'!$B$13)</c:f>
              <c:strCache>
                <c:ptCount val="5"/>
                <c:pt idx="0">
                  <c:v>EUROPA</c:v>
                </c:pt>
                <c:pt idx="1">
                  <c:v>ESTADOS UNIDOS</c:v>
                </c:pt>
                <c:pt idx="2">
                  <c:v>CANADÁ</c:v>
                </c:pt>
                <c:pt idx="4">
                  <c:v>MÉXICO</c:v>
                </c:pt>
              </c:strCache>
            </c:strRef>
          </c:cat>
          <c:val>
            <c:numRef>
              <c:f>('PRINC. MDOS. PROD.CTOS. NOCH.I'!$I$27,'PRINC. MDOS. PROD.CTOS. NOCH.I'!$I$12,'PRINC. MDOS. PROD.CTOS. NOCH.I'!$I$11,'PRINC. MDOS. PROD.CTOS. NOCH.I'!$I$33,'PRINC. MDOS. PROD.CTOS. NOCH.I'!$I$13)</c:f>
              <c:numCache>
                <c:formatCode>#,##0</c:formatCode>
                <c:ptCount val="5"/>
              </c:numCache>
            </c:numRef>
          </c:val>
          <c:shape val="cylinder"/>
        </c:ser>
        <c:ser>
          <c:idx val="4"/>
          <c:order val="4"/>
          <c:tx>
            <c:strRef>
              <c:f>'PRINC. MDOS. PROD.CTOS. NOCH.I'!$K$7:$L$7</c:f>
              <c:strCache>
                <c:ptCount val="1"/>
                <c:pt idx="0">
                  <c:v> MAY 2015</c:v>
                </c:pt>
              </c:strCache>
            </c:strRef>
          </c:tx>
          <c:cat>
            <c:strRef>
              <c:f>('PRINC. MDOS. PROD.CTOS. NOCH.I'!$B$16,'PRINC. MDOS. PROD.CTOS. NOCH.I'!$B$12,'PRINC. MDOS. PROD.CTOS. NOCH.I'!$B$11,'PRINC. MDOS. PROD.CTOS. NOCH.I'!$B$28,'PRINC. MDOS. PROD.CTOS. NOCH.I'!$B$13)</c:f>
              <c:strCache>
                <c:ptCount val="5"/>
                <c:pt idx="0">
                  <c:v>EUROPA</c:v>
                </c:pt>
                <c:pt idx="1">
                  <c:v>ESTADOS UNIDOS</c:v>
                </c:pt>
                <c:pt idx="2">
                  <c:v>CANADÁ</c:v>
                </c:pt>
                <c:pt idx="4">
                  <c:v>MÉXICO</c:v>
                </c:pt>
              </c:strCache>
            </c:strRef>
          </c:cat>
          <c:val>
            <c:numRef>
              <c:f>('PRINC. MDOS. PROD.CTOS. NOCH.I'!$K$27,'PRINC. MDOS. PROD.CTOS. NOCH.I'!$K$12,'PRINC. MDOS. PROD.CTOS. NOCH.I'!$K$11,'PRINC. MDOS. PROD.CTOS. NOCH.I'!$K$33,'PRINC. MDOS. PROD.CTOS. NOCH.I'!$K$13)</c:f>
              <c:numCache>
                <c:formatCode>#,##0</c:formatCode>
                <c:ptCount val="5"/>
              </c:numCache>
            </c:numRef>
          </c:val>
          <c:shape val="cylinder"/>
        </c:ser>
        <c:ser>
          <c:idx val="5"/>
          <c:order val="5"/>
          <c:tx>
            <c:strRef>
              <c:f>'PRINC. MDOS. PROD.CTOS. NOCH.I'!$M$7:$N$7</c:f>
              <c:strCache>
                <c:ptCount val="1"/>
                <c:pt idx="0">
                  <c:v> JUN 2015</c:v>
                </c:pt>
              </c:strCache>
            </c:strRef>
          </c:tx>
          <c:cat>
            <c:strRef>
              <c:f>('PRINC. MDOS. PROD.CTOS. NOCH.I'!$B$16,'PRINC. MDOS. PROD.CTOS. NOCH.I'!$B$12,'PRINC. MDOS. PROD.CTOS. NOCH.I'!$B$11,'PRINC. MDOS. PROD.CTOS. NOCH.I'!$B$28,'PRINC. MDOS. PROD.CTOS. NOCH.I'!$B$13)</c:f>
              <c:strCache>
                <c:ptCount val="5"/>
                <c:pt idx="0">
                  <c:v>EUROPA</c:v>
                </c:pt>
                <c:pt idx="1">
                  <c:v>ESTADOS UNIDOS</c:v>
                </c:pt>
                <c:pt idx="2">
                  <c:v>CANADÁ</c:v>
                </c:pt>
                <c:pt idx="4">
                  <c:v>MÉXICO</c:v>
                </c:pt>
              </c:strCache>
            </c:strRef>
          </c:cat>
          <c:val>
            <c:numRef>
              <c:f>('PRINC. MDOS. PROD.CTOS. NOCH.I'!$M$27,'PRINC. MDOS. PROD.CTOS. NOCH.I'!$M$12,'PRINC. MDOS. PROD.CTOS. NOCH.I'!$M$11,'PRINC. MDOS. PROD.CTOS. NOCH.I'!$M$33,'PRINC. MDOS. PROD.CTOS. NOCH.I'!$M$13)</c:f>
              <c:numCache>
                <c:formatCode>#,##0</c:formatCode>
                <c:ptCount val="5"/>
              </c:numCache>
            </c:numRef>
          </c:val>
          <c:shape val="cylinder"/>
        </c:ser>
        <c:shape val="box"/>
        <c:axId val="71811456"/>
        <c:axId val="71812992"/>
        <c:axId val="0"/>
      </c:bar3DChart>
      <c:catAx>
        <c:axId val="71811456"/>
        <c:scaling>
          <c:orientation val="minMax"/>
        </c:scaling>
        <c:axPos val="b"/>
        <c:numFmt formatCode="General" sourceLinked="1"/>
        <c:tickLblPos val="low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71812992"/>
        <c:crosses val="autoZero"/>
        <c:auto val="1"/>
        <c:lblAlgn val="ctr"/>
        <c:lblOffset val="100"/>
        <c:tickLblSkip val="1"/>
        <c:tickMarkSkip val="1"/>
      </c:catAx>
      <c:valAx>
        <c:axId val="71812992"/>
        <c:scaling>
          <c:orientation val="minMax"/>
        </c:scaling>
        <c:axPos val="l"/>
        <c:majorGridlines/>
        <c:numFmt formatCode="#,##0" sourceLinked="1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7181145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448119783202699"/>
          <c:y val="0.90257430137409289"/>
          <c:w val="0.71607789619229123"/>
          <c:h val="8.2720588235294226E-2"/>
        </c:manualLayout>
      </c:layout>
      <c:txPr>
        <a:bodyPr/>
        <a:lstStyle/>
        <a:p>
          <a:pPr>
            <a:defRPr sz="96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 alignWithMargins="0"/>
    <c:pageMargins b="1" l="0.75000000000001177" r="0.75000000000001177" t="1" header="0" footer="0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/>
              <a:t>DISTRIBUCIÓN DE CUARTOS POR PLAN DE HOSPEDAJE</a:t>
            </a:r>
          </a:p>
        </c:rich>
      </c:tx>
      <c:layout>
        <c:manualLayout>
          <c:xMode val="edge"/>
          <c:yMode val="edge"/>
          <c:x val="0.33394602479943147"/>
          <c:y val="4.3859838033066374E-2"/>
        </c:manualLayout>
      </c:layout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2.4571294014944012E-2"/>
          <c:y val="0.26709379276308409"/>
          <c:w val="0.96836288242963053"/>
          <c:h val="0.66695201561346462"/>
        </c:manualLayout>
      </c:layout>
      <c:pie3DChart>
        <c:varyColors val="1"/>
        <c:ser>
          <c:idx val="0"/>
          <c:order val="0"/>
          <c:tx>
            <c:strRef>
              <c:f>'CUARTOS POR PLAN'!$H$6</c:f>
              <c:strCache>
                <c:ptCount val="1"/>
                <c:pt idx="0">
                  <c:v>PLAN DE HOSPEDAJE</c:v>
                </c:pt>
              </c:strCache>
            </c:strRef>
          </c:tx>
          <c:explosion val="25"/>
          <c:dPt>
            <c:idx val="0"/>
            <c:explosion val="3"/>
            <c:spPr>
              <a:effectLst>
                <a:outerShdw blurRad="152400" dist="317500" dir="5400000" sx="90000" sy="-19000" rotWithShape="0">
                  <a:schemeClr val="bg1">
                    <a:lumMod val="85000"/>
                    <a:alpha val="15000"/>
                  </a:schemeClr>
                </a:outerShdw>
              </a:effectLst>
            </c:spPr>
          </c:dPt>
          <c:dPt>
            <c:idx val="1"/>
            <c:spPr>
              <a:solidFill>
                <a:srgbClr val="CCFF66"/>
              </a:solidFill>
              <a:effectLst>
                <a:outerShdw blurRad="152400" dist="317500" dir="5400000" sx="90000" sy="-19000" rotWithShape="0">
                  <a:schemeClr val="bg1">
                    <a:lumMod val="85000"/>
                    <a:alpha val="15000"/>
                  </a:schemeClr>
                </a:outerShdw>
              </a:effectLst>
            </c:spPr>
          </c:dPt>
          <c:dLbls>
            <c:dLbl>
              <c:idx val="0"/>
              <c:layout>
                <c:manualLayout>
                  <c:x val="2.5749125109361441E-2"/>
                  <c:y val="4.4625984251968502E-2"/>
                </c:manualLayout>
              </c:layout>
              <c:dLblPos val="bestFit"/>
              <c:showVal val="1"/>
              <c:showCatName val="1"/>
            </c:dLbl>
            <c:dLbl>
              <c:idx val="1"/>
              <c:layout>
                <c:manualLayout>
                  <c:x val="-5.6625041913813692E-2"/>
                  <c:y val="-0.14052100630278358"/>
                </c:manualLayout>
              </c:layout>
              <c:showVal val="1"/>
              <c:showCatName val="1"/>
            </c:dLbl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Val val="1"/>
            <c:showCatName val="1"/>
            <c:showLeaderLines val="1"/>
          </c:dLbls>
          <c:cat>
            <c:strRef>
              <c:f>'CUARTOS POR PLAN'!$H$7:$H$8</c:f>
              <c:strCache>
                <c:ptCount val="2"/>
                <c:pt idx="0">
                  <c:v>TOTAL PLAN  ALL INCLUSIVE</c:v>
                </c:pt>
                <c:pt idx="1">
                  <c:v>TOTAL PLAN  EUROPEO</c:v>
                </c:pt>
              </c:strCache>
            </c:strRef>
          </c:cat>
          <c:val>
            <c:numRef>
              <c:f>'CUARTOS POR PLAN'!$K$7:$K$8</c:f>
              <c:numCache>
                <c:formatCode>0.0%</c:formatCode>
                <c:ptCount val="2"/>
                <c:pt idx="0">
                  <c:v>3.0355500191644307</c:v>
                </c:pt>
                <c:pt idx="1">
                  <c:v>1</c:v>
                </c:pt>
              </c:numCache>
            </c:numRef>
          </c:val>
        </c:ser>
        <c:dLbls>
          <c:showCatName val="1"/>
          <c:showPercent val="1"/>
        </c:dLbls>
      </c:pie3DChart>
      <c:spPr>
        <a:noFill/>
        <a:ln w="25400">
          <a:noFill/>
        </a:ln>
      </c:spPr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6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/>
              <a:t>DISTRIBUCIÓN DE CUARTOS POR CATEGORIA</a:t>
            </a:r>
          </a:p>
        </c:rich>
      </c:tx>
      <c:layout>
        <c:manualLayout>
          <c:xMode val="edge"/>
          <c:yMode val="edge"/>
          <c:x val="8.5764442843338767E-3"/>
          <c:y val="0.91375291375291356"/>
        </c:manualLayout>
      </c:layout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0.14824810297405641"/>
          <c:y val="0.32399610887800934"/>
          <c:w val="0.74064993509801169"/>
          <c:h val="0.60714498100324854"/>
        </c:manualLayout>
      </c:layout>
      <c:pie3DChart>
        <c:varyColors val="1"/>
        <c:ser>
          <c:idx val="0"/>
          <c:order val="0"/>
          <c:tx>
            <c:strRef>
              <c:f>'CUARTOS POR PLAN'!$H$30</c:f>
              <c:strCache>
                <c:ptCount val="1"/>
                <c:pt idx="0">
                  <c:v>CATEGORIA </c:v>
                </c:pt>
              </c:strCache>
            </c:strRef>
          </c:tx>
          <c:spPr>
            <a:effectLst>
              <a:outerShdw blurRad="152400" dist="317500" dir="5400000" sx="90000" sy="-19000" rotWithShape="0">
                <a:schemeClr val="bg1">
                  <a:lumMod val="75000"/>
                  <a:alpha val="15000"/>
                </a:schemeClr>
              </a:outerShdw>
            </a:effectLst>
          </c:spPr>
          <c:explosion val="25"/>
          <c:dPt>
            <c:idx val="0"/>
            <c:spPr>
              <a:solidFill>
                <a:srgbClr val="0000FF"/>
              </a:solidFill>
              <a:effectLst>
                <a:outerShdw blurRad="152400" dist="317500" dir="5400000" sx="90000" sy="-19000" rotWithShape="0">
                  <a:schemeClr val="bg1">
                    <a:lumMod val="75000"/>
                    <a:alpha val="15000"/>
                  </a:schemeClr>
                </a:outerShdw>
              </a:effectLst>
            </c:spPr>
          </c:dPt>
          <c:dPt>
            <c:idx val="1"/>
            <c:spPr>
              <a:solidFill>
                <a:srgbClr val="FFC000"/>
              </a:solidFill>
              <a:effectLst>
                <a:outerShdw blurRad="152400" dist="317500" dir="5400000" sx="90000" sy="-19000" rotWithShape="0">
                  <a:schemeClr val="bg1">
                    <a:lumMod val="75000"/>
                    <a:alpha val="15000"/>
                  </a:schemeClr>
                </a:outerShdw>
              </a:effectLst>
            </c:spPr>
          </c:dPt>
          <c:dPt>
            <c:idx val="2"/>
            <c:spPr>
              <a:solidFill>
                <a:schemeClr val="accent5">
                  <a:lumMod val="60000"/>
                  <a:lumOff val="40000"/>
                </a:schemeClr>
              </a:solidFill>
              <a:effectLst>
                <a:outerShdw blurRad="152400" dist="317500" dir="5400000" sx="90000" sy="-19000" rotWithShape="0">
                  <a:schemeClr val="bg1">
                    <a:lumMod val="75000"/>
                    <a:alpha val="15000"/>
                  </a:schemeClr>
                </a:outerShdw>
              </a:effectLst>
            </c:spPr>
          </c:dPt>
          <c:dPt>
            <c:idx val="4"/>
            <c:spPr>
              <a:solidFill>
                <a:srgbClr val="CCFF66"/>
              </a:solidFill>
              <a:effectLst>
                <a:outerShdw blurRad="152400" dist="317500" dir="5400000" sx="90000" sy="-19000" rotWithShape="0">
                  <a:schemeClr val="bg1">
                    <a:lumMod val="75000"/>
                    <a:alpha val="15000"/>
                  </a:schemeClr>
                </a:outerShdw>
              </a:effectLst>
            </c:spPr>
          </c:dPt>
          <c:dPt>
            <c:idx val="5"/>
            <c:spPr>
              <a:solidFill>
                <a:schemeClr val="accent4">
                  <a:lumMod val="60000"/>
                  <a:lumOff val="40000"/>
                </a:schemeClr>
              </a:solidFill>
              <a:effectLst>
                <a:outerShdw blurRad="152400" dist="317500" dir="5400000" sx="90000" sy="-19000" rotWithShape="0">
                  <a:schemeClr val="bg1">
                    <a:lumMod val="75000"/>
                    <a:alpha val="15000"/>
                  </a:schemeClr>
                </a:outerShdw>
              </a:effectLst>
            </c:spPr>
          </c:dPt>
          <c:dPt>
            <c:idx val="6"/>
            <c:spPr>
              <a:solidFill>
                <a:srgbClr val="FF6600"/>
              </a:solidFill>
              <a:effectLst>
                <a:outerShdw blurRad="152400" dist="317500" dir="5400000" sx="90000" sy="-19000" rotWithShape="0">
                  <a:schemeClr val="bg1">
                    <a:lumMod val="75000"/>
                    <a:alpha val="15000"/>
                  </a:schemeClr>
                </a:outerShdw>
              </a:effectLst>
            </c:spPr>
          </c:dPt>
          <c:dPt>
            <c:idx val="7"/>
            <c:spPr>
              <a:solidFill>
                <a:srgbClr val="FF388C"/>
              </a:solidFill>
              <a:effectLst>
                <a:outerShdw blurRad="152400" dist="317500" dir="5400000" sx="90000" sy="-19000" rotWithShape="0">
                  <a:schemeClr val="bg1">
                    <a:lumMod val="75000"/>
                    <a:alpha val="15000"/>
                  </a:schemeClr>
                </a:outerShdw>
              </a:effectLst>
            </c:spPr>
          </c:dPt>
          <c:dLbls>
            <c:dLbl>
              <c:idx val="0"/>
              <c:layout>
                <c:manualLayout>
                  <c:x val="-1.400351099903362E-2"/>
                  <c:y val="-0.15630637079455978"/>
                </c:manualLayout>
              </c:layout>
              <c:dLblPos val="bestFit"/>
              <c:showVal val="1"/>
              <c:showCatName val="1"/>
            </c:dLbl>
            <c:dLbl>
              <c:idx val="1"/>
              <c:layout>
                <c:manualLayout>
                  <c:x val="0.16732414984074703"/>
                  <c:y val="-0.15009856285447495"/>
                </c:manualLayout>
              </c:layout>
              <c:dLblPos val="bestFit"/>
              <c:showVal val="1"/>
              <c:showCatName val="1"/>
            </c:dLbl>
            <c:dLbl>
              <c:idx val="2"/>
              <c:layout>
                <c:manualLayout>
                  <c:x val="0.1270521903716284"/>
                  <c:y val="-4.0675072958537506E-2"/>
                </c:manualLayout>
              </c:layout>
              <c:dLblPos val="bestFit"/>
              <c:showVal val="1"/>
              <c:showCatName val="1"/>
            </c:dLbl>
            <c:dLbl>
              <c:idx val="3"/>
              <c:layout>
                <c:manualLayout>
                  <c:x val="8.1861172582185504E-2"/>
                  <c:y val="1.9918873777141501E-2"/>
                </c:manualLayout>
              </c:layout>
              <c:dLblPos val="bestFit"/>
              <c:showVal val="1"/>
              <c:showCatName val="1"/>
            </c:dLbl>
            <c:dLbl>
              <c:idx val="4"/>
              <c:layout>
                <c:manualLayout>
                  <c:x val="0.12494010144156829"/>
                  <c:y val="1.6766038573536642E-2"/>
                </c:manualLayout>
              </c:layout>
              <c:dLblPos val="bestFit"/>
              <c:showVal val="1"/>
              <c:showCatName val="1"/>
            </c:dLbl>
            <c:dLbl>
              <c:idx val="5"/>
              <c:layout>
                <c:manualLayout>
                  <c:x val="-5.8097312999273914E-3"/>
                  <c:y val="-6.1440082227483796E-2"/>
                </c:manualLayout>
              </c:layout>
              <c:dLblPos val="bestFit"/>
              <c:showVal val="1"/>
              <c:showCatName val="1"/>
            </c:dLbl>
            <c:dLbl>
              <c:idx val="6"/>
              <c:layout>
                <c:manualLayout>
                  <c:x val="-7.7883243054575904E-2"/>
                  <c:y val="-9.8261378744981767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s-MX" sz="1000" b="1" i="0" u="none" strike="noStrike" baseline="0">
                        <a:solidFill>
                          <a:srgbClr val="000000"/>
                        </a:solidFill>
                        <a:latin typeface="Calibri"/>
                      </a:rPr>
                      <a:t>GRAN 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s-MX" sz="1000" b="1" i="0" u="none" strike="noStrike" baseline="0">
                        <a:solidFill>
                          <a:srgbClr val="000000"/>
                        </a:solidFill>
                        <a:latin typeface="Calibri"/>
                      </a:rPr>
                      <a:t>TURISMO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s-MX" sz="1000" b="1" i="0" u="none" strike="noStrike" baseline="0">
                        <a:solidFill>
                          <a:srgbClr val="000000"/>
                        </a:solidFill>
                        <a:latin typeface="Calibri"/>
                      </a:rPr>
                      <a:t>17%</a:t>
                    </a:r>
                  </a:p>
                </c:rich>
              </c:tx>
              <c:spPr/>
              <c:dLblPos val="bestFit"/>
              <c:showVal val="1"/>
            </c:dLbl>
            <c:dLbl>
              <c:idx val="7"/>
              <c:layout>
                <c:manualLayout>
                  <c:x val="-0.11845950628720428"/>
                  <c:y val="-0.14097131215242151"/>
                </c:manualLayout>
              </c:layout>
              <c:dLblPos val="bestFit"/>
              <c:showVal val="1"/>
              <c:showCatName val="1"/>
            </c:dLbl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Val val="1"/>
            <c:showCatName val="1"/>
            <c:showLeaderLines val="1"/>
          </c:dLbls>
          <c:cat>
            <c:strRef>
              <c:f>'CUARTOS POR PLAN'!$H$31:$H$38</c:f>
              <c:strCache>
                <c:ptCount val="8"/>
                <c:pt idx="0">
                  <c:v>1 ESTRELLA</c:v>
                </c:pt>
                <c:pt idx="1">
                  <c:v>2 ESTRELLAS</c:v>
                </c:pt>
                <c:pt idx="2">
                  <c:v>3 ESTRELLAS </c:v>
                </c:pt>
                <c:pt idx="3">
                  <c:v>4 ESTRELLAS</c:v>
                </c:pt>
                <c:pt idx="4">
                  <c:v>5 ESTRELLAS</c:v>
                </c:pt>
                <c:pt idx="5">
                  <c:v>CATEGORIA ESPECIAL</c:v>
                </c:pt>
                <c:pt idx="6">
                  <c:v>GRAN TURISMO</c:v>
                </c:pt>
                <c:pt idx="7">
                  <c:v>OTROS</c:v>
                </c:pt>
              </c:strCache>
            </c:strRef>
          </c:cat>
          <c:val>
            <c:numRef>
              <c:f>'CUARTOS POR PLAN'!$K$31:$K$38</c:f>
              <c:numCache>
                <c:formatCode>0.0%</c:formatCode>
                <c:ptCount val="8"/>
                <c:pt idx="0">
                  <c:v>1.5196485812655823E-3</c:v>
                </c:pt>
                <c:pt idx="1">
                  <c:v>1.0328861450789505E-2</c:v>
                </c:pt>
                <c:pt idx="2">
                  <c:v>4.9958447109106019E-2</c:v>
                </c:pt>
                <c:pt idx="3">
                  <c:v>8.2512169060904667E-2</c:v>
                </c:pt>
                <c:pt idx="4">
                  <c:v>0.59477620800189956</c:v>
                </c:pt>
                <c:pt idx="5">
                  <c:v>3.499940638727294E-2</c:v>
                </c:pt>
                <c:pt idx="6">
                  <c:v>0.17093672088329573</c:v>
                </c:pt>
                <c:pt idx="7">
                  <c:v>5.4968538525465988E-2</c:v>
                </c:pt>
              </c:numCache>
            </c:numRef>
          </c:val>
        </c:ser>
        <c:dLbls>
          <c:showCatName val="1"/>
          <c:showPercent val="1"/>
        </c:dLbls>
      </c:pie3DChart>
      <c:spPr>
        <a:noFill/>
        <a:ln w="25400">
          <a:noFill/>
        </a:ln>
      </c:spPr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/>
              <a:t>DISTRIBUCIÓN DE CUARTOS POR RANGO</a:t>
            </a:r>
          </a:p>
        </c:rich>
      </c:tx>
      <c:layout>
        <c:manualLayout>
          <c:xMode val="edge"/>
          <c:yMode val="edge"/>
          <c:x val="1.1311075198570539E-2"/>
          <c:y val="3.898625575028928E-2"/>
        </c:manualLayout>
      </c:layout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5.8224149680991655E-2"/>
          <c:y val="0.16408997262438968"/>
          <c:w val="0.92532340191328222"/>
          <c:h val="0.8144046510315246"/>
        </c:manualLayout>
      </c:layout>
      <c:pie3DChart>
        <c:varyColors val="1"/>
        <c:ser>
          <c:idx val="0"/>
          <c:order val="0"/>
          <c:spPr>
            <a:effectLst>
              <a:outerShdw blurRad="152400" dist="317500" dir="5400000" sx="90000" sy="90000" algn="tr" rotWithShape="0">
                <a:srgbClr val="D2D2D2">
                  <a:alpha val="15000"/>
                </a:srgbClr>
              </a:outerShdw>
            </a:effectLst>
          </c:spPr>
          <c:explosion val="19"/>
          <c:dPt>
            <c:idx val="1"/>
            <c:spPr>
              <a:solidFill>
                <a:schemeClr val="accent6">
                  <a:lumMod val="60000"/>
                  <a:lumOff val="40000"/>
                </a:schemeClr>
              </a:solidFill>
              <a:effectLst>
                <a:outerShdw blurRad="152400" dist="317500" dir="5400000" sx="90000" sy="90000" algn="tr" rotWithShape="0">
                  <a:srgbClr val="D2D2D2">
                    <a:alpha val="15000"/>
                  </a:srgbClr>
                </a:outerShdw>
              </a:effectLst>
            </c:spPr>
          </c:dPt>
          <c:dLbls>
            <c:dLbl>
              <c:idx val="0"/>
              <c:layout>
                <c:manualLayout>
                  <c:x val="0.18042178938159725"/>
                  <c:y val="-7.0867058648236933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bestFit"/>
              <c:showVal val="1"/>
            </c:dLbl>
            <c:dLbl>
              <c:idx val="1"/>
              <c:layout>
                <c:manualLayout>
                  <c:x val="-0.13307427407207553"/>
                  <c:y val="-2.7838455676912052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bestFit"/>
              <c:showVal val="1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Val val="1"/>
            <c:showLeaderLines val="1"/>
            <c:leaderLines>
              <c:spPr>
                <a:ln>
                  <a:solidFill>
                    <a:schemeClr val="bg1">
                      <a:lumMod val="75000"/>
                    </a:schemeClr>
                  </a:solidFill>
                </a:ln>
              </c:spPr>
            </c:leaderLines>
          </c:dLbls>
          <c:cat>
            <c:strRef>
              <c:f>'CUARTOS POR PLAN'!$H$64:$H$65</c:f>
              <c:strCache>
                <c:ptCount val="2"/>
                <c:pt idx="0">
                  <c:v>1 a 100</c:v>
                </c:pt>
                <c:pt idx="1">
                  <c:v>101 a + de  400</c:v>
                </c:pt>
              </c:strCache>
            </c:strRef>
          </c:cat>
          <c:val>
            <c:numRef>
              <c:f>'CUARTOS POR PLAN'!$K$64:$K$65</c:f>
              <c:numCache>
                <c:formatCode>0.0%</c:formatCode>
                <c:ptCount val="2"/>
                <c:pt idx="0">
                  <c:v>0.17122165499228303</c:v>
                </c:pt>
                <c:pt idx="1">
                  <c:v>0.82877834500771697</c:v>
                </c:pt>
              </c:numCache>
            </c:numRef>
          </c:val>
        </c:ser>
        <c:dLbls>
          <c:showPercent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2.4033742507080302E-2"/>
          <c:y val="0.19707560748454817"/>
          <c:w val="0.22912514756616945"/>
          <c:h val="0.17191715664362944"/>
        </c:manualLayout>
      </c:layout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zero"/>
  </c:chart>
  <c:spPr>
    <a:ln>
      <a:solidFill>
        <a:schemeClr val="bg1">
          <a:lumMod val="75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7"/>
  <c:chart>
    <c:autoTitleDeleted val="1"/>
    <c:view3D>
      <c:depthPercent val="100"/>
      <c:rAngAx val="1"/>
    </c:view3D>
    <c:plotArea>
      <c:layout/>
      <c:bar3DChart>
        <c:barDir val="col"/>
        <c:grouping val="stacked"/>
        <c:varyColors val="1"/>
        <c:ser>
          <c:idx val="0"/>
          <c:order val="0"/>
          <c:tx>
            <c:strRef>
              <c:f>'CUARTOS POR LOCALIDAD'!$B$11:$B$28</c:f>
              <c:strCache>
                <c:ptCount val="1"/>
                <c:pt idx="0">
                  <c:v>AKUMAL COBA KANTENAH PAAMUL PLAYA DEL CARMEN PLAYA DEL SECRETO PLAYA PARAISO PLAYACAR PUERTO AVENTURAS PUNTA ALLEN  PUNTA BETE XCALACOCO PUNTA BRAVA PUNTA MAROMA SIAN KA'AN TANKAH TULUM XCARET XPU-HA</c:v>
                </c:pt>
              </c:strCache>
            </c:strRef>
          </c:tx>
          <c:dPt>
            <c:idx val="0"/>
            <c:spPr>
              <a:solidFill>
                <a:srgbClr val="92D050"/>
              </a:solidFill>
            </c:spPr>
          </c:dPt>
          <c:dPt>
            <c:idx val="2"/>
            <c:spPr>
              <a:solidFill>
                <a:srgbClr val="FFC000"/>
              </a:solidFill>
            </c:spPr>
          </c:dPt>
          <c:dPt>
            <c:idx val="5"/>
            <c:spPr>
              <a:solidFill>
                <a:srgbClr val="7030A0"/>
              </a:solidFill>
            </c:spPr>
          </c:dPt>
          <c:dPt>
            <c:idx val="6"/>
            <c:spPr>
              <a:solidFill>
                <a:schemeClr val="tx2">
                  <a:lumMod val="60000"/>
                  <a:lumOff val="40000"/>
                </a:schemeClr>
              </a:solidFill>
            </c:spPr>
          </c:dPt>
          <c:dPt>
            <c:idx val="7"/>
            <c:spPr>
              <a:solidFill>
                <a:schemeClr val="accent3">
                  <a:lumMod val="60000"/>
                  <a:lumOff val="40000"/>
                </a:schemeClr>
              </a:solidFill>
            </c:spPr>
          </c:dPt>
          <c:dPt>
            <c:idx val="8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dPt>
            <c:idx val="10"/>
            <c:spPr>
              <a:solidFill>
                <a:srgbClr val="CCFF99"/>
              </a:solidFill>
            </c:spPr>
          </c:dPt>
          <c:dPt>
            <c:idx val="11"/>
            <c:spPr>
              <a:solidFill>
                <a:srgbClr val="CC99FF"/>
              </a:solidFill>
            </c:spPr>
          </c:dPt>
          <c:dPt>
            <c:idx val="12"/>
            <c:spPr>
              <a:solidFill>
                <a:srgbClr val="FF0066"/>
              </a:solidFill>
            </c:spPr>
          </c:dPt>
          <c:dPt>
            <c:idx val="15"/>
            <c:spPr>
              <a:solidFill>
                <a:srgbClr val="FF9900"/>
              </a:solidFill>
            </c:spPr>
          </c:dPt>
          <c:dPt>
            <c:idx val="16"/>
            <c:spPr>
              <a:solidFill>
                <a:srgbClr val="00B0F0"/>
              </a:solidFill>
            </c:spPr>
          </c:dPt>
          <c:dPt>
            <c:idx val="17"/>
            <c:spPr>
              <a:solidFill>
                <a:schemeClr val="accent2">
                  <a:lumMod val="60000"/>
                  <a:lumOff val="40000"/>
                </a:schemeClr>
              </a:solidFill>
            </c:spPr>
          </c:dPt>
          <c:dLbls>
            <c:dLbl>
              <c:idx val="0"/>
              <c:layout>
                <c:manualLayout>
                  <c:x val="2.1778584392014508E-2"/>
                  <c:y val="-0.18161689612643903"/>
                </c:manualLayout>
              </c:layout>
              <c:showVal val="1"/>
            </c:dLbl>
            <c:dLbl>
              <c:idx val="1"/>
              <c:layout>
                <c:manualLayout>
                  <c:x val="2.4198427102238127E-3"/>
                  <c:y val="-6.6445205899915732E-2"/>
                </c:manualLayout>
              </c:layout>
              <c:showVal val="1"/>
            </c:dLbl>
            <c:dLbl>
              <c:idx val="2"/>
              <c:layout>
                <c:manualLayout>
                  <c:x val="2.9038112522686437E-2"/>
                  <c:y val="-0.14617945297981466"/>
                </c:manualLayout>
              </c:layout>
              <c:showVal val="1"/>
            </c:dLbl>
            <c:dLbl>
              <c:idx val="3"/>
              <c:layout>
                <c:manualLayout>
                  <c:x val="7.2595281306716032E-3"/>
                  <c:y val="-6.6445205899915732E-2"/>
                </c:manualLayout>
              </c:layout>
              <c:showVal val="1"/>
            </c:dLbl>
            <c:dLbl>
              <c:idx val="4"/>
              <c:layout>
                <c:manualLayout>
                  <c:x val="5.0816696914701941E-2"/>
                  <c:y val="-0.26578082359966793"/>
                </c:manualLayout>
              </c:layout>
              <c:showVal val="1"/>
            </c:dLbl>
            <c:dLbl>
              <c:idx val="5"/>
              <c:layout>
                <c:manualLayout>
                  <c:x val="4.8396854204477034E-3"/>
                  <c:y val="-7.9734247079899012E-2"/>
                </c:manualLayout>
              </c:layout>
              <c:showVal val="1"/>
            </c:dLbl>
            <c:dLbl>
              <c:idx val="6"/>
              <c:layout>
                <c:manualLayout>
                  <c:x val="2.4198427102238127E-3"/>
                  <c:y val="-0.18161689612643908"/>
                </c:manualLayout>
              </c:layout>
              <c:showVal val="1"/>
            </c:dLbl>
            <c:dLbl>
              <c:idx val="7"/>
              <c:layout>
                <c:manualLayout>
                  <c:x val="4.3557168784028856E-2"/>
                  <c:y val="-0.27906986477965229"/>
                </c:manualLayout>
              </c:layout>
              <c:showVal val="1"/>
            </c:dLbl>
            <c:dLbl>
              <c:idx val="8"/>
              <c:layout>
                <c:manualLayout>
                  <c:x val="4.5977011494252866E-2"/>
                  <c:y val="-0.22591370005971348"/>
                </c:manualLayout>
              </c:layout>
              <c:showVal val="1"/>
            </c:dLbl>
            <c:dLbl>
              <c:idx val="9"/>
              <c:layout>
                <c:manualLayout>
                  <c:x val="7.2595281306716032E-3"/>
                  <c:y val="-7.5304566686571303E-2"/>
                </c:manualLayout>
              </c:layout>
              <c:showVal val="1"/>
            </c:dLbl>
            <c:dLbl>
              <c:idx val="10"/>
              <c:layout>
                <c:manualLayout>
                  <c:x val="2.9038112522686416E-2"/>
                  <c:y val="-0.18604657651976444"/>
                </c:manualLayout>
              </c:layout>
              <c:showVal val="1"/>
            </c:dLbl>
            <c:dLbl>
              <c:idx val="11"/>
              <c:layout>
                <c:manualLayout>
                  <c:x val="0"/>
                  <c:y val="-7.0874886293243483E-2"/>
                </c:manualLayout>
              </c:layout>
              <c:showVal val="1"/>
            </c:dLbl>
            <c:dLbl>
              <c:idx val="12"/>
              <c:layout>
                <c:manualLayout>
                  <c:x val="7.2595281306716032E-3"/>
                  <c:y val="-0.11517169022652129"/>
                </c:manualLayout>
              </c:layout>
              <c:showVal val="1"/>
            </c:dLbl>
            <c:dLbl>
              <c:idx val="13"/>
              <c:layout>
                <c:manualLayout>
                  <c:x val="7.2595281306716032E-3"/>
                  <c:y val="-9.3023288259883236E-2"/>
                </c:manualLayout>
              </c:layout>
              <c:showVal val="1"/>
            </c:dLbl>
            <c:dLbl>
              <c:idx val="14"/>
              <c:layout>
                <c:manualLayout>
                  <c:x val="1.2099213551119091E-2"/>
                  <c:y val="-4.4296803933277194E-2"/>
                </c:manualLayout>
              </c:layout>
              <c:showVal val="1"/>
            </c:dLbl>
            <c:dLbl>
              <c:idx val="15"/>
              <c:layout>
                <c:manualLayout>
                  <c:x val="9.6793708408954311E-3"/>
                  <c:y val="-0.11960137061984831"/>
                </c:manualLayout>
              </c:layout>
              <c:showVal val="1"/>
            </c:dLbl>
            <c:dLbl>
              <c:idx val="16"/>
              <c:layout>
                <c:manualLayout>
                  <c:x val="7.2595281306716032E-3"/>
                  <c:y val="-7.0874886293243483E-2"/>
                </c:manualLayout>
              </c:layout>
              <c:showVal val="1"/>
            </c:dLbl>
            <c:dLbl>
              <c:idx val="17"/>
              <c:layout>
                <c:manualLayout>
                  <c:x val="2.9038112522686416E-2"/>
                  <c:y val="-7.5304566686571164E-2"/>
                </c:manualLayout>
              </c:layout>
              <c:showVal val="1"/>
            </c:dLbl>
            <c:numFmt formatCode="0.00%" sourceLinked="0"/>
            <c:showVal val="1"/>
          </c:dLbls>
          <c:cat>
            <c:strRef>
              <c:f>'[3]CUARTOS POR LOCALIDAD'!$B$11:$B$28</c:f>
              <c:strCache>
                <c:ptCount val="18"/>
                <c:pt idx="0">
                  <c:v>AKUMAL</c:v>
                </c:pt>
                <c:pt idx="1">
                  <c:v>COBA</c:v>
                </c:pt>
                <c:pt idx="2">
                  <c:v>KANTENAH</c:v>
                </c:pt>
                <c:pt idx="3">
                  <c:v>PAAMUL</c:v>
                </c:pt>
                <c:pt idx="4">
                  <c:v>PLAYA DEL CARMEN</c:v>
                </c:pt>
                <c:pt idx="5">
                  <c:v>PLAYA DEL SECRETO</c:v>
                </c:pt>
                <c:pt idx="6">
                  <c:v>PLAYA PARAISO</c:v>
                </c:pt>
                <c:pt idx="7">
                  <c:v>PLAYACAR</c:v>
                </c:pt>
                <c:pt idx="8">
                  <c:v>PUERTO AVENTURAS</c:v>
                </c:pt>
                <c:pt idx="9">
                  <c:v>PUNTA ALLEN </c:v>
                </c:pt>
                <c:pt idx="10">
                  <c:v>PUNTA BETE XCALACOCO</c:v>
                </c:pt>
                <c:pt idx="11">
                  <c:v>PUNTA BRAVA</c:v>
                </c:pt>
                <c:pt idx="12">
                  <c:v>PUNTA MAROMA</c:v>
                </c:pt>
                <c:pt idx="13">
                  <c:v>SIAN KA'AN</c:v>
                </c:pt>
                <c:pt idx="14">
                  <c:v>TANKAH</c:v>
                </c:pt>
                <c:pt idx="15">
                  <c:v>TULUM</c:v>
                </c:pt>
                <c:pt idx="16">
                  <c:v>XCARET</c:v>
                </c:pt>
                <c:pt idx="17">
                  <c:v>XPU-HA</c:v>
                </c:pt>
              </c:strCache>
            </c:strRef>
          </c:cat>
          <c:val>
            <c:numRef>
              <c:f>'CUARTOS POR LOCALIDAD'!$F$11:$F$28</c:f>
              <c:numCache>
                <c:formatCode>0.0%</c:formatCode>
                <c:ptCount val="18"/>
                <c:pt idx="0">
                  <c:v>9.4978036329098903E-2</c:v>
                </c:pt>
                <c:pt idx="1">
                  <c:v>1.1634809450314614E-3</c:v>
                </c:pt>
                <c:pt idx="2">
                  <c:v>6.9713878665558587E-2</c:v>
                </c:pt>
                <c:pt idx="3">
                  <c:v>4.7489018164549449E-4</c:v>
                </c:pt>
                <c:pt idx="4">
                  <c:v>0.18390122284221774</c:v>
                </c:pt>
                <c:pt idx="5">
                  <c:v>1.2822034904428351E-2</c:v>
                </c:pt>
                <c:pt idx="6">
                  <c:v>9.063279116704262E-2</c:v>
                </c:pt>
                <c:pt idx="7">
                  <c:v>0.15937314496022795</c:v>
                </c:pt>
                <c:pt idx="8">
                  <c:v>0.124373738572955</c:v>
                </c:pt>
                <c:pt idx="9">
                  <c:v>1.115991926866912E-3</c:v>
                </c:pt>
                <c:pt idx="10">
                  <c:v>0.11086311290514068</c:v>
                </c:pt>
                <c:pt idx="11">
                  <c:v>1.6146266175946812E-2</c:v>
                </c:pt>
                <c:pt idx="12">
                  <c:v>5.1644307253947523E-2</c:v>
                </c:pt>
                <c:pt idx="13">
                  <c:v>1.804582690252879E-3</c:v>
                </c:pt>
                <c:pt idx="14">
                  <c:v>3.3242312715184613E-3</c:v>
                </c:pt>
                <c:pt idx="15">
                  <c:v>4.8723732636827735E-2</c:v>
                </c:pt>
                <c:pt idx="16">
                  <c:v>1.7808381811706044E-2</c:v>
                </c:pt>
                <c:pt idx="17">
                  <c:v>1.1136174759586845E-2</c:v>
                </c:pt>
              </c:numCache>
            </c:numRef>
          </c:val>
        </c:ser>
        <c:dLbls>
          <c:showVal val="1"/>
        </c:dLbls>
        <c:gapWidth val="75"/>
        <c:shape val="cylinder"/>
        <c:axId val="86938752"/>
        <c:axId val="86940288"/>
        <c:axId val="0"/>
      </c:bar3DChart>
      <c:catAx>
        <c:axId val="86938752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-2700000" vert="horz"/>
          <a:lstStyle/>
          <a:p>
            <a:pPr>
              <a:defRPr sz="800"/>
            </a:pPr>
            <a:endParaRPr lang="es-MX"/>
          </a:p>
        </c:txPr>
        <c:crossAx val="86940288"/>
        <c:crosses val="autoZero"/>
        <c:auto val="1"/>
        <c:lblAlgn val="ctr"/>
        <c:lblOffset val="100"/>
      </c:catAx>
      <c:valAx>
        <c:axId val="86940288"/>
        <c:scaling>
          <c:orientation val="minMax"/>
        </c:scaling>
        <c:delete val="1"/>
        <c:axPos val="l"/>
        <c:numFmt formatCode="0.0%" sourceLinked="1"/>
        <c:tickLblPos val="none"/>
        <c:crossAx val="869387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ln>
      <a:solidFill>
        <a:schemeClr val="bg1">
          <a:lumMod val="75000"/>
        </a:schemeClr>
      </a:solidFill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jpeg"/><Relationship Id="rId4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chart" Target="../charts/chart10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image" Target="../media/image3.jpeg"/><Relationship Id="rId1" Type="http://schemas.openxmlformats.org/officeDocument/2006/relationships/chart" Target="../charts/chart11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image" Target="../media/image3.jpeg"/><Relationship Id="rId1" Type="http://schemas.openxmlformats.org/officeDocument/2006/relationships/chart" Target="../charts/chart13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chart" Target="../charts/chart15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chart" Target="../charts/chart16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chart" Target="../charts/chart17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chart" Target="../charts/chart18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chart" Target="../charts/chart19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4" Type="http://schemas.openxmlformats.org/officeDocument/2006/relationships/chart" Target="../charts/chart22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3.xml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1</xdr:row>
      <xdr:rowOff>66675</xdr:rowOff>
    </xdr:from>
    <xdr:to>
      <xdr:col>8</xdr:col>
      <xdr:colOff>390525</xdr:colOff>
      <xdr:row>51</xdr:row>
      <xdr:rowOff>0</xdr:rowOff>
    </xdr:to>
    <xdr:sp macro="" textlink="">
      <xdr:nvSpPr>
        <xdr:cNvPr id="1026" name="Rectangle 9"/>
        <xdr:cNvSpPr>
          <a:spLocks noChangeArrowheads="1"/>
        </xdr:cNvSpPr>
      </xdr:nvSpPr>
      <xdr:spPr bwMode="auto">
        <a:xfrm>
          <a:off x="276225" y="228600"/>
          <a:ext cx="6305550" cy="8372475"/>
        </a:xfrm>
        <a:prstGeom prst="rect">
          <a:avLst/>
        </a:prstGeom>
        <a:noFill/>
        <a:ln w="76200" cmpd="tri">
          <a:solidFill>
            <a:srgbClr val="7030A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161925</xdr:colOff>
      <xdr:row>3</xdr:row>
      <xdr:rowOff>123825</xdr:rowOff>
    </xdr:from>
    <xdr:to>
      <xdr:col>7</xdr:col>
      <xdr:colOff>628650</xdr:colOff>
      <xdr:row>14</xdr:row>
      <xdr:rowOff>76200</xdr:rowOff>
    </xdr:to>
    <xdr:pic>
      <xdr:nvPicPr>
        <xdr:cNvPr id="102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3925" y="609600"/>
          <a:ext cx="5038725" cy="173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457200</xdr:colOff>
      <xdr:row>0</xdr:row>
      <xdr:rowOff>76200</xdr:rowOff>
    </xdr:from>
    <xdr:to>
      <xdr:col>6</xdr:col>
      <xdr:colOff>28575</xdr:colOff>
      <xdr:row>3</xdr:row>
      <xdr:rowOff>0</xdr:rowOff>
    </xdr:to>
    <xdr:pic>
      <xdr:nvPicPr>
        <xdr:cNvPr id="205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33850" y="76200"/>
          <a:ext cx="2000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457200</xdr:colOff>
      <xdr:row>0</xdr:row>
      <xdr:rowOff>76200</xdr:rowOff>
    </xdr:from>
    <xdr:to>
      <xdr:col>6</xdr:col>
      <xdr:colOff>28575</xdr:colOff>
      <xdr:row>3</xdr:row>
      <xdr:rowOff>0</xdr:rowOff>
    </xdr:to>
    <xdr:pic>
      <xdr:nvPicPr>
        <xdr:cNvPr id="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62450" y="76200"/>
          <a:ext cx="2000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23</xdr:row>
      <xdr:rowOff>9525</xdr:rowOff>
    </xdr:from>
    <xdr:to>
      <xdr:col>10</xdr:col>
      <xdr:colOff>504825</xdr:colOff>
      <xdr:row>40</xdr:row>
      <xdr:rowOff>0</xdr:rowOff>
    </xdr:to>
    <xdr:graphicFrame macro="">
      <xdr:nvGraphicFramePr>
        <xdr:cNvPr id="4097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9525</xdr:colOff>
      <xdr:row>23</xdr:row>
      <xdr:rowOff>9525</xdr:rowOff>
    </xdr:from>
    <xdr:to>
      <xdr:col>19</xdr:col>
      <xdr:colOff>561975</xdr:colOff>
      <xdr:row>40</xdr:row>
      <xdr:rowOff>0</xdr:rowOff>
    </xdr:to>
    <xdr:graphicFrame macro="">
      <xdr:nvGraphicFramePr>
        <xdr:cNvPr id="4098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23</xdr:row>
      <xdr:rowOff>9525</xdr:rowOff>
    </xdr:from>
    <xdr:to>
      <xdr:col>10</xdr:col>
      <xdr:colOff>504825</xdr:colOff>
      <xdr:row>40</xdr:row>
      <xdr:rowOff>0</xdr:rowOff>
    </xdr:to>
    <xdr:graphicFrame macro="">
      <xdr:nvGraphicFramePr>
        <xdr:cNvPr id="5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9525</xdr:colOff>
      <xdr:row>23</xdr:row>
      <xdr:rowOff>9525</xdr:rowOff>
    </xdr:from>
    <xdr:to>
      <xdr:col>19</xdr:col>
      <xdr:colOff>561975</xdr:colOff>
      <xdr:row>40</xdr:row>
      <xdr:rowOff>0</xdr:rowOff>
    </xdr:to>
    <xdr:graphicFrame macro="">
      <xdr:nvGraphicFramePr>
        <xdr:cNvPr id="6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257175</xdr:colOff>
      <xdr:row>1</xdr:row>
      <xdr:rowOff>95250</xdr:rowOff>
    </xdr:from>
    <xdr:to>
      <xdr:col>7</xdr:col>
      <xdr:colOff>485775</xdr:colOff>
      <xdr:row>4</xdr:row>
      <xdr:rowOff>219075</xdr:rowOff>
    </xdr:to>
    <xdr:pic>
      <xdr:nvPicPr>
        <xdr:cNvPr id="7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00100" y="257175"/>
          <a:ext cx="26098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2</xdr:row>
      <xdr:rowOff>85725</xdr:rowOff>
    </xdr:from>
    <xdr:to>
      <xdr:col>3</xdr:col>
      <xdr:colOff>609600</xdr:colOff>
      <xdr:row>5</xdr:row>
      <xdr:rowOff>133350</xdr:rowOff>
    </xdr:to>
    <xdr:pic>
      <xdr:nvPicPr>
        <xdr:cNvPr id="2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50" y="409575"/>
          <a:ext cx="20193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104774</xdr:colOff>
      <xdr:row>7</xdr:row>
      <xdr:rowOff>9524</xdr:rowOff>
    </xdr:from>
    <xdr:to>
      <xdr:col>15</xdr:col>
      <xdr:colOff>504826</xdr:colOff>
      <xdr:row>21</xdr:row>
      <xdr:rowOff>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85725</xdr:colOff>
      <xdr:row>21</xdr:row>
      <xdr:rowOff>142875</xdr:rowOff>
    </xdr:from>
    <xdr:to>
      <xdr:col>15</xdr:col>
      <xdr:colOff>485777</xdr:colOff>
      <xdr:row>35</xdr:row>
      <xdr:rowOff>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3</xdr:row>
      <xdr:rowOff>123825</xdr:rowOff>
    </xdr:from>
    <xdr:to>
      <xdr:col>3</xdr:col>
      <xdr:colOff>590550</xdr:colOff>
      <xdr:row>7</xdr:row>
      <xdr:rowOff>85725</xdr:rowOff>
    </xdr:to>
    <xdr:pic>
      <xdr:nvPicPr>
        <xdr:cNvPr id="7169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950" y="609600"/>
          <a:ext cx="20193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0</xdr:row>
      <xdr:rowOff>0</xdr:rowOff>
    </xdr:from>
    <xdr:to>
      <xdr:col>30</xdr:col>
      <xdr:colOff>38100</xdr:colOff>
      <xdr:row>0</xdr:row>
      <xdr:rowOff>0</xdr:rowOff>
    </xdr:to>
    <xdr:graphicFrame macro="">
      <xdr:nvGraphicFramePr>
        <xdr:cNvPr id="8193" name="Chart 1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257175</xdr:colOff>
      <xdr:row>0</xdr:row>
      <xdr:rowOff>0</xdr:rowOff>
    </xdr:from>
    <xdr:to>
      <xdr:col>30</xdr:col>
      <xdr:colOff>38100</xdr:colOff>
      <xdr:row>0</xdr:row>
      <xdr:rowOff>0</xdr:rowOff>
    </xdr:to>
    <xdr:graphicFrame macro="">
      <xdr:nvGraphicFramePr>
        <xdr:cNvPr id="8194" name="Chart 17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238125</xdr:colOff>
      <xdr:row>0</xdr:row>
      <xdr:rowOff>114300</xdr:rowOff>
    </xdr:from>
    <xdr:to>
      <xdr:col>4</xdr:col>
      <xdr:colOff>266700</xdr:colOff>
      <xdr:row>4</xdr:row>
      <xdr:rowOff>15240</xdr:rowOff>
    </xdr:to>
    <xdr:pic>
      <xdr:nvPicPr>
        <xdr:cNvPr id="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38125" y="114300"/>
          <a:ext cx="4448175" cy="1234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16</xdr:row>
      <xdr:rowOff>123824</xdr:rowOff>
    </xdr:from>
    <xdr:to>
      <xdr:col>29</xdr:col>
      <xdr:colOff>685800</xdr:colOff>
      <xdr:row>88</xdr:row>
      <xdr:rowOff>133350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5</xdr:colOff>
      <xdr:row>6</xdr:row>
      <xdr:rowOff>9524</xdr:rowOff>
    </xdr:from>
    <xdr:to>
      <xdr:col>3</xdr:col>
      <xdr:colOff>609604</xdr:colOff>
      <xdr:row>7</xdr:row>
      <xdr:rowOff>142874</xdr:rowOff>
    </xdr:to>
    <xdr:sp macro="" textlink="">
      <xdr:nvSpPr>
        <xdr:cNvPr id="8" name="7 Cerrar llave"/>
        <xdr:cNvSpPr/>
      </xdr:nvSpPr>
      <xdr:spPr bwMode="auto">
        <a:xfrm rot="16200000">
          <a:off x="3414717" y="1309687"/>
          <a:ext cx="304800" cy="1762124"/>
        </a:xfrm>
        <a:prstGeom prst="rightBrace">
          <a:avLst/>
        </a:prstGeom>
        <a:ln>
          <a:headEnd type="none" w="med" len="med"/>
          <a:tailEnd type="none" w="med" len="med"/>
        </a:ln>
      </xdr:spPr>
      <xdr:style>
        <a:lnRef idx="3">
          <a:schemeClr val="accent3"/>
        </a:lnRef>
        <a:fillRef idx="0">
          <a:schemeClr val="accent3"/>
        </a:fillRef>
        <a:effectRef idx="2">
          <a:schemeClr val="accent3"/>
        </a:effectRef>
        <a:fontRef idx="minor">
          <a:schemeClr val="tx1"/>
        </a:fontRef>
      </xdr:style>
      <xdr:txBody>
        <a:bodyPr vertOverflow="clip" wrap="square" lIns="18288" tIns="0" rIns="0" bIns="0" rtlCol="0" anchor="ctr" upright="1"/>
        <a:lstStyle/>
        <a:p>
          <a:pPr algn="ctr"/>
          <a:endParaRPr lang="es-MX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17</xdr:row>
      <xdr:rowOff>123826</xdr:rowOff>
    </xdr:from>
    <xdr:to>
      <xdr:col>14</xdr:col>
      <xdr:colOff>933450</xdr:colOff>
      <xdr:row>43</xdr:row>
      <xdr:rowOff>0</xdr:rowOff>
    </xdr:to>
    <xdr:graphicFrame macro="">
      <xdr:nvGraphicFramePr>
        <xdr:cNvPr id="2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202407</xdr:colOff>
      <xdr:row>1</xdr:row>
      <xdr:rowOff>63499</xdr:rowOff>
    </xdr:from>
    <xdr:to>
      <xdr:col>2</xdr:col>
      <xdr:colOff>752475</xdr:colOff>
      <xdr:row>4</xdr:row>
      <xdr:rowOff>85725</xdr:rowOff>
    </xdr:to>
    <xdr:pic>
      <xdr:nvPicPr>
        <xdr:cNvPr id="3" name="Picture 351" descr="logo nuevo espa–ol_low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21482" y="396874"/>
          <a:ext cx="2778918" cy="94615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9</xdr:row>
      <xdr:rowOff>104775</xdr:rowOff>
    </xdr:from>
    <xdr:to>
      <xdr:col>15</xdr:col>
      <xdr:colOff>752475</xdr:colOff>
      <xdr:row>24</xdr:row>
      <xdr:rowOff>142875</xdr:rowOff>
    </xdr:to>
    <xdr:graphicFrame macro="">
      <xdr:nvGraphicFramePr>
        <xdr:cNvPr id="12289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0</xdr:row>
      <xdr:rowOff>123825</xdr:rowOff>
    </xdr:from>
    <xdr:to>
      <xdr:col>4</xdr:col>
      <xdr:colOff>123825</xdr:colOff>
      <xdr:row>2</xdr:row>
      <xdr:rowOff>333375</xdr:rowOff>
    </xdr:to>
    <xdr:pic>
      <xdr:nvPicPr>
        <xdr:cNvPr id="12290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2425" y="447675"/>
          <a:ext cx="24193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34</xdr:row>
      <xdr:rowOff>0</xdr:rowOff>
    </xdr:from>
    <xdr:to>
      <xdr:col>16</xdr:col>
      <xdr:colOff>9525</xdr:colOff>
      <xdr:row>49</xdr:row>
      <xdr:rowOff>38100</xdr:rowOff>
    </xdr:to>
    <xdr:graphicFrame macro="">
      <xdr:nvGraphicFramePr>
        <xdr:cNvPr id="4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66675</xdr:rowOff>
    </xdr:from>
    <xdr:to>
      <xdr:col>3</xdr:col>
      <xdr:colOff>333375</xdr:colOff>
      <xdr:row>4</xdr:row>
      <xdr:rowOff>38100</xdr:rowOff>
    </xdr:to>
    <xdr:pic>
      <xdr:nvPicPr>
        <xdr:cNvPr id="14337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228600"/>
          <a:ext cx="20193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66675</xdr:rowOff>
    </xdr:from>
    <xdr:to>
      <xdr:col>3</xdr:col>
      <xdr:colOff>333375</xdr:colOff>
      <xdr:row>4</xdr:row>
      <xdr:rowOff>38100</xdr:rowOff>
    </xdr:to>
    <xdr:pic>
      <xdr:nvPicPr>
        <xdr:cNvPr id="2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228600"/>
          <a:ext cx="1952625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13</xdr:row>
      <xdr:rowOff>85723</xdr:rowOff>
    </xdr:from>
    <xdr:to>
      <xdr:col>7</xdr:col>
      <xdr:colOff>733424</xdr:colOff>
      <xdr:row>28</xdr:row>
      <xdr:rowOff>9525</xdr:rowOff>
    </xdr:to>
    <xdr:graphicFrame macro="">
      <xdr:nvGraphicFramePr>
        <xdr:cNvPr id="16385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</xdr:colOff>
      <xdr:row>0</xdr:row>
      <xdr:rowOff>76200</xdr:rowOff>
    </xdr:from>
    <xdr:to>
      <xdr:col>2</xdr:col>
      <xdr:colOff>742950</xdr:colOff>
      <xdr:row>3</xdr:row>
      <xdr:rowOff>142875</xdr:rowOff>
    </xdr:to>
    <xdr:pic>
      <xdr:nvPicPr>
        <xdr:cNvPr id="16387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6200"/>
          <a:ext cx="20193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9524</xdr:colOff>
      <xdr:row>39</xdr:row>
      <xdr:rowOff>0</xdr:rowOff>
    </xdr:from>
    <xdr:to>
      <xdr:col>7</xdr:col>
      <xdr:colOff>742949</xdr:colOff>
      <xdr:row>53</xdr:row>
      <xdr:rowOff>95251</xdr:rowOff>
    </xdr:to>
    <xdr:graphicFrame macro="">
      <xdr:nvGraphicFramePr>
        <xdr:cNvPr id="4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38100</xdr:rowOff>
    </xdr:from>
    <xdr:to>
      <xdr:col>4</xdr:col>
      <xdr:colOff>142875</xdr:colOff>
      <xdr:row>4</xdr:row>
      <xdr:rowOff>85725</xdr:rowOff>
    </xdr:to>
    <xdr:pic>
      <xdr:nvPicPr>
        <xdr:cNvPr id="19457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" y="200025"/>
          <a:ext cx="20193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</xdr:row>
      <xdr:rowOff>66674</xdr:rowOff>
    </xdr:from>
    <xdr:to>
      <xdr:col>11</xdr:col>
      <xdr:colOff>495300</xdr:colOff>
      <xdr:row>48</xdr:row>
      <xdr:rowOff>152399</xdr:rowOff>
    </xdr:to>
    <xdr:graphicFrame macro="">
      <xdr:nvGraphicFramePr>
        <xdr:cNvPr id="2048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</xdr:colOff>
      <xdr:row>1</xdr:row>
      <xdr:rowOff>190500</xdr:rowOff>
    </xdr:from>
    <xdr:to>
      <xdr:col>3</xdr:col>
      <xdr:colOff>504825</xdr:colOff>
      <xdr:row>3</xdr:row>
      <xdr:rowOff>285750</xdr:rowOff>
    </xdr:to>
    <xdr:pic>
      <xdr:nvPicPr>
        <xdr:cNvPr id="20482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71475" y="352425"/>
          <a:ext cx="20193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133350</xdr:colOff>
      <xdr:row>6</xdr:row>
      <xdr:rowOff>9526</xdr:rowOff>
    </xdr:from>
    <xdr:to>
      <xdr:col>12</xdr:col>
      <xdr:colOff>676275</xdr:colOff>
      <xdr:row>35</xdr:row>
      <xdr:rowOff>152401</xdr:rowOff>
    </xdr:to>
    <xdr:graphicFrame macro="">
      <xdr:nvGraphicFramePr>
        <xdr:cNvPr id="22529" name="Chart 10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114300</xdr:colOff>
      <xdr:row>0</xdr:row>
      <xdr:rowOff>76200</xdr:rowOff>
    </xdr:from>
    <xdr:to>
      <xdr:col>4</xdr:col>
      <xdr:colOff>38100</xdr:colOff>
      <xdr:row>3</xdr:row>
      <xdr:rowOff>123825</xdr:rowOff>
    </xdr:to>
    <xdr:pic>
      <xdr:nvPicPr>
        <xdr:cNvPr id="22530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9575" y="76200"/>
          <a:ext cx="20193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6</xdr:row>
      <xdr:rowOff>19050</xdr:rowOff>
    </xdr:from>
    <xdr:to>
      <xdr:col>11</xdr:col>
      <xdr:colOff>657225</xdr:colOff>
      <xdr:row>36</xdr:row>
      <xdr:rowOff>0</xdr:rowOff>
    </xdr:to>
    <xdr:graphicFrame macro="">
      <xdr:nvGraphicFramePr>
        <xdr:cNvPr id="2" name="Chart 10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114300</xdr:colOff>
      <xdr:row>0</xdr:row>
      <xdr:rowOff>76200</xdr:rowOff>
    </xdr:from>
    <xdr:to>
      <xdr:col>4</xdr:col>
      <xdr:colOff>38100</xdr:colOff>
      <xdr:row>3</xdr:row>
      <xdr:rowOff>123825</xdr:rowOff>
    </xdr:to>
    <xdr:pic>
      <xdr:nvPicPr>
        <xdr:cNvPr id="3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9575" y="76200"/>
          <a:ext cx="20193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47625</xdr:rowOff>
    </xdr:from>
    <xdr:to>
      <xdr:col>3</xdr:col>
      <xdr:colOff>533400</xdr:colOff>
      <xdr:row>4</xdr:row>
      <xdr:rowOff>19050</xdr:rowOff>
    </xdr:to>
    <xdr:pic>
      <xdr:nvPicPr>
        <xdr:cNvPr id="26625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" y="209550"/>
          <a:ext cx="20193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0</xdr:row>
      <xdr:rowOff>66675</xdr:rowOff>
    </xdr:from>
    <xdr:to>
      <xdr:col>5</xdr:col>
      <xdr:colOff>47625</xdr:colOff>
      <xdr:row>3</xdr:row>
      <xdr:rowOff>114300</xdr:rowOff>
    </xdr:to>
    <xdr:pic>
      <xdr:nvPicPr>
        <xdr:cNvPr id="27649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0" y="66675"/>
          <a:ext cx="20193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523875</xdr:colOff>
      <xdr:row>7</xdr:row>
      <xdr:rowOff>104775</xdr:rowOff>
    </xdr:from>
    <xdr:to>
      <xdr:col>11</xdr:col>
      <xdr:colOff>371475</xdr:colOff>
      <xdr:row>36</xdr:row>
      <xdr:rowOff>123825</xdr:rowOff>
    </xdr:to>
    <xdr:graphicFrame macro="">
      <xdr:nvGraphicFramePr>
        <xdr:cNvPr id="2867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733425</xdr:colOff>
      <xdr:row>2</xdr:row>
      <xdr:rowOff>95250</xdr:rowOff>
    </xdr:from>
    <xdr:to>
      <xdr:col>3</xdr:col>
      <xdr:colOff>466725</xdr:colOff>
      <xdr:row>4</xdr:row>
      <xdr:rowOff>190500</xdr:rowOff>
    </xdr:to>
    <xdr:pic>
      <xdr:nvPicPr>
        <xdr:cNvPr id="28674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" y="419100"/>
          <a:ext cx="20193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600074</xdr:colOff>
      <xdr:row>1</xdr:row>
      <xdr:rowOff>114300</xdr:rowOff>
    </xdr:from>
    <xdr:to>
      <xdr:col>5</xdr:col>
      <xdr:colOff>123824</xdr:colOff>
      <xdr:row>4</xdr:row>
      <xdr:rowOff>92599</xdr:rowOff>
    </xdr:to>
    <xdr:pic>
      <xdr:nvPicPr>
        <xdr:cNvPr id="30721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4374" y="276225"/>
          <a:ext cx="2619375" cy="778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7</xdr:row>
      <xdr:rowOff>57150</xdr:rowOff>
    </xdr:from>
    <xdr:to>
      <xdr:col>11</xdr:col>
      <xdr:colOff>161925</xdr:colOff>
      <xdr:row>37</xdr:row>
      <xdr:rowOff>38100</xdr:rowOff>
    </xdr:to>
    <xdr:graphicFrame macro="">
      <xdr:nvGraphicFramePr>
        <xdr:cNvPr id="31745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409575</xdr:colOff>
      <xdr:row>3</xdr:row>
      <xdr:rowOff>47625</xdr:rowOff>
    </xdr:from>
    <xdr:to>
      <xdr:col>3</xdr:col>
      <xdr:colOff>142875</xdr:colOff>
      <xdr:row>5</xdr:row>
      <xdr:rowOff>142875</xdr:rowOff>
    </xdr:to>
    <xdr:pic>
      <xdr:nvPicPr>
        <xdr:cNvPr id="31746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9575" y="533400"/>
          <a:ext cx="20193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0</xdr:row>
      <xdr:rowOff>152400</xdr:rowOff>
    </xdr:from>
    <xdr:to>
      <xdr:col>2</xdr:col>
      <xdr:colOff>866775</xdr:colOff>
      <xdr:row>4</xdr:row>
      <xdr:rowOff>114300</xdr:rowOff>
    </xdr:to>
    <xdr:pic>
      <xdr:nvPicPr>
        <xdr:cNvPr id="2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6725" y="152400"/>
          <a:ext cx="20193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0</xdr:row>
      <xdr:rowOff>152400</xdr:rowOff>
    </xdr:from>
    <xdr:to>
      <xdr:col>2</xdr:col>
      <xdr:colOff>866775</xdr:colOff>
      <xdr:row>4</xdr:row>
      <xdr:rowOff>114300</xdr:rowOff>
    </xdr:to>
    <xdr:pic>
      <xdr:nvPicPr>
        <xdr:cNvPr id="2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6700" y="152400"/>
          <a:ext cx="20193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19051</xdr:colOff>
      <xdr:row>10</xdr:row>
      <xdr:rowOff>9525</xdr:rowOff>
    </xdr:from>
    <xdr:to>
      <xdr:col>10</xdr:col>
      <xdr:colOff>752476</xdr:colOff>
      <xdr:row>24</xdr:row>
      <xdr:rowOff>142875</xdr:rowOff>
    </xdr:to>
    <xdr:graphicFrame macro="">
      <xdr:nvGraphicFramePr>
        <xdr:cNvPr id="10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323850</xdr:colOff>
      <xdr:row>41</xdr:row>
      <xdr:rowOff>19050</xdr:rowOff>
    </xdr:from>
    <xdr:to>
      <xdr:col>10</xdr:col>
      <xdr:colOff>742949</xdr:colOff>
      <xdr:row>61</xdr:row>
      <xdr:rowOff>28575</xdr:rowOff>
    </xdr:to>
    <xdr:graphicFrame macro="">
      <xdr:nvGraphicFramePr>
        <xdr:cNvPr id="11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200025</xdr:colOff>
      <xdr:row>0</xdr:row>
      <xdr:rowOff>47625</xdr:rowOff>
    </xdr:from>
    <xdr:to>
      <xdr:col>2</xdr:col>
      <xdr:colOff>2019300</xdr:colOff>
      <xdr:row>4</xdr:row>
      <xdr:rowOff>66675</xdr:rowOff>
    </xdr:to>
    <xdr:pic>
      <xdr:nvPicPr>
        <xdr:cNvPr id="12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8625" y="47625"/>
          <a:ext cx="20193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9525</xdr:colOff>
      <xdr:row>66</xdr:row>
      <xdr:rowOff>133350</xdr:rowOff>
    </xdr:from>
    <xdr:to>
      <xdr:col>11</xdr:col>
      <xdr:colOff>0</xdr:colOff>
      <xdr:row>79</xdr:row>
      <xdr:rowOff>190500</xdr:rowOff>
    </xdr:to>
    <xdr:graphicFrame macro="">
      <xdr:nvGraphicFramePr>
        <xdr:cNvPr id="13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1819275</xdr:colOff>
      <xdr:row>0</xdr:row>
      <xdr:rowOff>85725</xdr:rowOff>
    </xdr:from>
    <xdr:to>
      <xdr:col>3</xdr:col>
      <xdr:colOff>504825</xdr:colOff>
      <xdr:row>4</xdr:row>
      <xdr:rowOff>123825</xdr:rowOff>
    </xdr:to>
    <xdr:pic>
      <xdr:nvPicPr>
        <xdr:cNvPr id="38914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7400" y="85725"/>
          <a:ext cx="20193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</xdr:colOff>
      <xdr:row>31</xdr:row>
      <xdr:rowOff>47626</xdr:rowOff>
    </xdr:from>
    <xdr:to>
      <xdr:col>6</xdr:col>
      <xdr:colOff>38100</xdr:colOff>
      <xdr:row>49</xdr:row>
      <xdr:rowOff>0</xdr:rowOff>
    </xdr:to>
    <xdr:graphicFrame macro="">
      <xdr:nvGraphicFramePr>
        <xdr:cNvPr id="4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1819275</xdr:colOff>
      <xdr:row>0</xdr:row>
      <xdr:rowOff>85725</xdr:rowOff>
    </xdr:from>
    <xdr:to>
      <xdr:col>3</xdr:col>
      <xdr:colOff>504825</xdr:colOff>
      <xdr:row>4</xdr:row>
      <xdr:rowOff>123825</xdr:rowOff>
    </xdr:to>
    <xdr:pic>
      <xdr:nvPicPr>
        <xdr:cNvPr id="5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7400" y="85725"/>
          <a:ext cx="20193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na/Documents/Mis%20Documentos/BAROMETROS/2013%20BAR&#211;METROS/BAROMETRO%20TUR&#205;STICO%20RIVIERA%20MAYA%20ENERO%20201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is%20Documentos/2004%20OCUPACI&#211;N%20HOTELES/DICIEMBRE%202004/RESUMEN%20DE%20OCUPACION%20R.M.%20DICIEMBRE%2020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na/Documents/Mis%20Documentos/BAROMETROS/2010%20BAR&#211;METROS/BAROMETRO%20TUR&#205;STICO%20RIVIERA%20MAYA%20DICIEMBRE%2020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ORTADA"/>
      <sheetName val="RESUMEN ENERO"/>
      <sheetName val="COMPART. OCUP. AFLU. 2008-2013"/>
      <sheetName val="COMP.CTOS.NOCHE OCUP. 2008-2013"/>
      <sheetName val="ANUAL OCUPACIÓN"/>
      <sheetName val="RESUMEN OCUP. DIARIA ENERO"/>
      <sheetName val="PROCEDENCIA"/>
      <sheetName val="PROCEDENCIA ENERO"/>
      <sheetName val="REGIONES ENERO"/>
      <sheetName val="REGIONES ANUAL"/>
      <sheetName val="GRAFICA REGIONES I"/>
      <sheetName val="EUROPA ENERO"/>
      <sheetName val="DESGLOSE EUROPA I"/>
      <sheetName val="PRINCIPALES MERCADOS I"/>
      <sheetName val="GRAFICA PRINC. MERCADOS"/>
      <sheetName val="PRINC. MDOS. PROD.CTOS. NOCH.I"/>
      <sheetName val="GRAFICA CTOS. NOCH."/>
      <sheetName val="COMPARATIVO PAISES ENERO"/>
      <sheetName val="CUARTOS POR PLAN"/>
      <sheetName val="CUARTOS POR LOCALIDAD"/>
    </sheetNames>
    <sheetDataSet>
      <sheetData sheetId="0" refreshError="1"/>
      <sheetData sheetId="1" refreshError="1"/>
      <sheetData sheetId="2">
        <row r="9">
          <cell r="C9">
            <v>2008</v>
          </cell>
          <cell r="D9">
            <v>2010</v>
          </cell>
          <cell r="E9">
            <v>2011</v>
          </cell>
          <cell r="F9">
            <v>2012</v>
          </cell>
          <cell r="G9">
            <v>2013</v>
          </cell>
          <cell r="L9">
            <v>2008</v>
          </cell>
          <cell r="M9">
            <v>2010</v>
          </cell>
          <cell r="N9">
            <v>2011</v>
          </cell>
          <cell r="O9">
            <v>2012</v>
          </cell>
          <cell r="P9">
            <v>2013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2">
          <cell r="A12" t="str">
            <v>OCUPACION GENERAL</v>
          </cell>
          <cell r="B12">
            <v>0.77890000000000004</v>
          </cell>
          <cell r="C12">
            <v>0.78469999999999995</v>
          </cell>
          <cell r="D12">
            <v>0.82020000000000004</v>
          </cell>
          <cell r="E12">
            <v>0.84030000000000005</v>
          </cell>
          <cell r="F12">
            <v>0.86739999999999995</v>
          </cell>
          <cell r="G12">
            <v>0.83509999999999995</v>
          </cell>
          <cell r="H12">
            <v>0.83230000000000004</v>
          </cell>
          <cell r="I12">
            <v>0.84079999999999999</v>
          </cell>
          <cell r="J12">
            <v>0.85129999999999995</v>
          </cell>
          <cell r="K12">
            <v>0.83120000000000005</v>
          </cell>
          <cell r="L12">
            <v>0.81159999999999999</v>
          </cell>
          <cell r="M12">
            <v>0.80530000000000002</v>
          </cell>
          <cell r="N12">
            <v>0.75929999999999997</v>
          </cell>
          <cell r="O12">
            <v>0.72360000000000002</v>
          </cell>
          <cell r="P12">
            <v>0.70989999999999998</v>
          </cell>
          <cell r="Q12">
            <v>0.70750000000000002</v>
          </cell>
          <cell r="R12">
            <v>0.72199999999999998</v>
          </cell>
          <cell r="S12">
            <v>0.75119999999999998</v>
          </cell>
          <cell r="T12">
            <v>0.78559999999999997</v>
          </cell>
          <cell r="U12">
            <v>0.80810000000000004</v>
          </cell>
          <cell r="V12">
            <v>0.81289999999999996</v>
          </cell>
          <cell r="W12">
            <v>0.84119999999999995</v>
          </cell>
          <cell r="X12">
            <v>0.84399999999999997</v>
          </cell>
          <cell r="Y12">
            <v>0.8357</v>
          </cell>
          <cell r="Z12">
            <v>0.81769999999999998</v>
          </cell>
          <cell r="AA12">
            <v>0.85909999999999997</v>
          </cell>
          <cell r="AB12">
            <v>0.91990000000000005</v>
          </cell>
          <cell r="AC12">
            <v>0.95840000000000003</v>
          </cell>
          <cell r="AD12">
            <v>0.97550000000000003</v>
          </cell>
          <cell r="AE12">
            <v>0.97330000000000005</v>
          </cell>
          <cell r="AF12">
            <v>0.96060000000000001</v>
          </cell>
        </row>
        <row r="13">
          <cell r="A13" t="str">
            <v>OCUPACION PLAYACAR</v>
          </cell>
          <cell r="B13">
            <v>0.82430000000000003</v>
          </cell>
          <cell r="C13">
            <v>0.82589999999999997</v>
          </cell>
          <cell r="D13">
            <v>0.89359999999999995</v>
          </cell>
          <cell r="E13">
            <v>0.89200000000000002</v>
          </cell>
          <cell r="F13">
            <v>0.8992</v>
          </cell>
          <cell r="G13">
            <v>0.88439999999999996</v>
          </cell>
          <cell r="H13">
            <v>0.83350000000000002</v>
          </cell>
          <cell r="I13">
            <v>0.88109999999999999</v>
          </cell>
          <cell r="J13">
            <v>0.88619999999999999</v>
          </cell>
          <cell r="K13">
            <v>0.87639999999999996</v>
          </cell>
          <cell r="L13">
            <v>0.8901</v>
          </cell>
          <cell r="M13">
            <v>0.91149999999999998</v>
          </cell>
          <cell r="N13">
            <v>0.85150000000000003</v>
          </cell>
          <cell r="O13">
            <v>0.83089999999999997</v>
          </cell>
          <cell r="P13">
            <v>0.82299999999999995</v>
          </cell>
          <cell r="Q13">
            <v>0.79649999999999999</v>
          </cell>
          <cell r="R13">
            <v>0.84019999999999995</v>
          </cell>
          <cell r="S13">
            <v>0.86780000000000002</v>
          </cell>
          <cell r="T13">
            <v>0.88580000000000003</v>
          </cell>
          <cell r="U13">
            <v>0.87129999999999996</v>
          </cell>
          <cell r="V13">
            <v>0.87949999999999995</v>
          </cell>
          <cell r="W13">
            <v>0.91310000000000002</v>
          </cell>
          <cell r="X13">
            <v>0.88929999999999998</v>
          </cell>
          <cell r="Y13">
            <v>0.85070000000000001</v>
          </cell>
          <cell r="Z13">
            <v>0.83660000000000001</v>
          </cell>
          <cell r="AA13">
            <v>0.86470000000000002</v>
          </cell>
          <cell r="AB13">
            <v>0.95199999999999996</v>
          </cell>
          <cell r="AC13">
            <v>0.97309999999999997</v>
          </cell>
          <cell r="AD13">
            <v>0.97470000000000001</v>
          </cell>
          <cell r="AE13">
            <v>0.98829999999999996</v>
          </cell>
          <cell r="AF13">
            <v>0.96960000000000002</v>
          </cell>
        </row>
        <row r="14">
          <cell r="A14" t="str">
            <v>OCUPACION PLAYA DEL CARMEN</v>
          </cell>
          <cell r="B14">
            <v>0.73499999999999999</v>
          </cell>
          <cell r="C14">
            <v>0.73540000000000005</v>
          </cell>
          <cell r="D14">
            <v>0.75739999999999996</v>
          </cell>
          <cell r="E14">
            <v>0.75900000000000001</v>
          </cell>
          <cell r="F14">
            <v>0.77270000000000005</v>
          </cell>
          <cell r="G14">
            <v>0.75180000000000002</v>
          </cell>
          <cell r="H14">
            <v>0.73380000000000001</v>
          </cell>
          <cell r="I14">
            <v>0.7288</v>
          </cell>
          <cell r="J14">
            <v>0.73060000000000003</v>
          </cell>
          <cell r="K14">
            <v>0.74660000000000004</v>
          </cell>
          <cell r="L14">
            <v>0.75870000000000004</v>
          </cell>
          <cell r="M14">
            <v>0.77600000000000002</v>
          </cell>
          <cell r="N14">
            <v>0.71460000000000001</v>
          </cell>
          <cell r="O14">
            <v>0.65839999999999999</v>
          </cell>
          <cell r="P14">
            <v>0.64</v>
          </cell>
          <cell r="Q14">
            <v>0.6331</v>
          </cell>
          <cell r="R14">
            <v>0.65359999999999996</v>
          </cell>
          <cell r="S14">
            <v>0.69889999999999997</v>
          </cell>
          <cell r="T14">
            <v>0.76949999999999996</v>
          </cell>
          <cell r="U14">
            <v>0.77539999999999998</v>
          </cell>
          <cell r="V14">
            <v>0.7591</v>
          </cell>
          <cell r="W14">
            <v>0.80349999999999999</v>
          </cell>
          <cell r="X14">
            <v>0.82589999999999997</v>
          </cell>
          <cell r="Y14">
            <v>0.84799999999999998</v>
          </cell>
          <cell r="Z14">
            <v>0.87929999999999997</v>
          </cell>
          <cell r="AA14">
            <v>0.89370000000000005</v>
          </cell>
          <cell r="AB14">
            <v>0.9415</v>
          </cell>
          <cell r="AC14">
            <v>0.97040000000000004</v>
          </cell>
          <cell r="AD14">
            <v>0.96440000000000003</v>
          </cell>
          <cell r="AE14">
            <v>0.97340000000000004</v>
          </cell>
          <cell r="AF14">
            <v>0.97670000000000001</v>
          </cell>
        </row>
        <row r="15">
          <cell r="A15" t="str">
            <v>OCUPACION PLAN EUROPEO</v>
          </cell>
          <cell r="B15">
            <v>0.72130000000000005</v>
          </cell>
          <cell r="C15">
            <v>0.70579999999999998</v>
          </cell>
          <cell r="D15">
            <v>0.70879999999999999</v>
          </cell>
          <cell r="E15">
            <v>0.72470000000000001</v>
          </cell>
          <cell r="F15">
            <v>0.71479999999999999</v>
          </cell>
          <cell r="G15">
            <v>0.69</v>
          </cell>
          <cell r="H15">
            <v>0.66710000000000003</v>
          </cell>
          <cell r="I15">
            <v>0.66810000000000003</v>
          </cell>
          <cell r="J15">
            <v>0.6804</v>
          </cell>
          <cell r="K15">
            <v>0.6895</v>
          </cell>
          <cell r="L15">
            <v>0.70320000000000005</v>
          </cell>
          <cell r="M15">
            <v>0.70309999999999995</v>
          </cell>
          <cell r="N15">
            <v>0.68369999999999997</v>
          </cell>
          <cell r="O15">
            <v>0.63249999999999995</v>
          </cell>
          <cell r="P15">
            <v>0.62470000000000003</v>
          </cell>
          <cell r="Q15">
            <v>0.63460000000000005</v>
          </cell>
          <cell r="R15">
            <v>0.64639999999999997</v>
          </cell>
          <cell r="S15">
            <v>0.60880000000000001</v>
          </cell>
          <cell r="T15">
            <v>0.65329999999999999</v>
          </cell>
          <cell r="U15">
            <v>0.69130000000000003</v>
          </cell>
          <cell r="V15">
            <v>0.70499999999999996</v>
          </cell>
          <cell r="W15">
            <v>0.73909999999999998</v>
          </cell>
          <cell r="X15">
            <v>0.7792</v>
          </cell>
          <cell r="Y15">
            <v>0.80740000000000001</v>
          </cell>
          <cell r="Z15">
            <v>0.83440000000000003</v>
          </cell>
          <cell r="AA15">
            <v>0.86150000000000004</v>
          </cell>
          <cell r="AB15">
            <v>0.89629999999999999</v>
          </cell>
          <cell r="AC15">
            <v>0.93689999999999996</v>
          </cell>
          <cell r="AD15">
            <v>0.92520000000000002</v>
          </cell>
          <cell r="AE15">
            <v>0.94020000000000004</v>
          </cell>
          <cell r="AF15">
            <v>0.92769999999999997</v>
          </cell>
        </row>
        <row r="16">
          <cell r="A16" t="str">
            <v>OCUPACION TODO INCLUIDO</v>
          </cell>
          <cell r="B16">
            <v>0.78969999999999996</v>
          </cell>
          <cell r="C16">
            <v>0.80879999999999996</v>
          </cell>
          <cell r="D16">
            <v>0.84089999999999998</v>
          </cell>
          <cell r="E16">
            <v>0.86229999999999996</v>
          </cell>
          <cell r="F16">
            <v>0.89400000000000002</v>
          </cell>
          <cell r="G16">
            <v>0.85980000000000001</v>
          </cell>
          <cell r="H16">
            <v>0.8619</v>
          </cell>
          <cell r="I16">
            <v>0.87219999999999998</v>
          </cell>
          <cell r="J16">
            <v>0.88139999999999996</v>
          </cell>
          <cell r="K16">
            <v>0.85580000000000001</v>
          </cell>
          <cell r="L16">
            <v>0.83160000000000001</v>
          </cell>
          <cell r="M16">
            <v>0.82350000000000001</v>
          </cell>
          <cell r="N16">
            <v>0.77590000000000003</v>
          </cell>
          <cell r="O16">
            <v>0.74319999999999997</v>
          </cell>
          <cell r="P16">
            <v>0.72870000000000001</v>
          </cell>
          <cell r="Q16">
            <v>0.72489999999999999</v>
          </cell>
          <cell r="R16">
            <v>0.74070000000000003</v>
          </cell>
          <cell r="S16">
            <v>0.78049999999999997</v>
          </cell>
          <cell r="T16">
            <v>0.8115</v>
          </cell>
          <cell r="U16">
            <v>0.83009999999999995</v>
          </cell>
          <cell r="V16">
            <v>0.83389999999999997</v>
          </cell>
          <cell r="W16">
            <v>0.86019999999999996</v>
          </cell>
          <cell r="X16">
            <v>0.85570000000000002</v>
          </cell>
          <cell r="Y16">
            <v>0.8921</v>
          </cell>
          <cell r="Z16">
            <v>0.81369999999999998</v>
          </cell>
          <cell r="AA16">
            <v>0.85740000000000005</v>
          </cell>
          <cell r="AB16">
            <v>0.92490000000000006</v>
          </cell>
          <cell r="AC16">
            <v>0.96230000000000004</v>
          </cell>
          <cell r="AD16">
            <v>0.98450000000000004</v>
          </cell>
          <cell r="AE16">
            <v>0.9798</v>
          </cell>
          <cell r="AF16">
            <v>0.96660000000000001</v>
          </cell>
        </row>
        <row r="17">
          <cell r="A17" t="str">
            <v>OCUP. HOTELES PEQ. (menos 60 Hab.)</v>
          </cell>
          <cell r="B17">
            <v>0.60389999999999999</v>
          </cell>
          <cell r="C17">
            <v>0.55469999999999997</v>
          </cell>
          <cell r="D17">
            <v>0.56200000000000006</v>
          </cell>
          <cell r="E17">
            <v>0.5857</v>
          </cell>
          <cell r="F17">
            <v>0.57199999999999995</v>
          </cell>
          <cell r="G17">
            <v>0.52139999999999997</v>
          </cell>
          <cell r="H17">
            <v>0.49270000000000003</v>
          </cell>
          <cell r="I17">
            <v>0.48459999999999998</v>
          </cell>
          <cell r="J17">
            <v>0.49409999999999998</v>
          </cell>
          <cell r="K17">
            <v>0.52659999999999996</v>
          </cell>
          <cell r="L17">
            <v>0.55979999999999996</v>
          </cell>
          <cell r="M17">
            <v>0.58550000000000002</v>
          </cell>
          <cell r="N17">
            <v>0.52880000000000005</v>
          </cell>
          <cell r="O17">
            <v>0.46800000000000003</v>
          </cell>
          <cell r="P17">
            <v>0.45669999999999999</v>
          </cell>
          <cell r="Q17">
            <v>0.46879999999999999</v>
          </cell>
          <cell r="R17">
            <v>0.4844</v>
          </cell>
          <cell r="S17">
            <v>0.52239999999999998</v>
          </cell>
          <cell r="T17">
            <v>0.5917</v>
          </cell>
          <cell r="U17">
            <v>0.56850000000000001</v>
          </cell>
          <cell r="V17">
            <v>0.5706</v>
          </cell>
          <cell r="W17">
            <v>0.63190000000000002</v>
          </cell>
          <cell r="X17">
            <v>0.70140000000000002</v>
          </cell>
          <cell r="Y17">
            <v>0.75600000000000001</v>
          </cell>
          <cell r="Z17">
            <v>0.80469999999999997</v>
          </cell>
          <cell r="AA17">
            <v>0.85170000000000001</v>
          </cell>
          <cell r="AB17">
            <v>0.9163</v>
          </cell>
          <cell r="AC17">
            <v>0.94820000000000004</v>
          </cell>
          <cell r="AD17">
            <v>0.9284</v>
          </cell>
          <cell r="AE17">
            <v>0.95069999999999999</v>
          </cell>
          <cell r="AF17">
            <v>0.95140000000000002</v>
          </cell>
        </row>
        <row r="18">
          <cell r="A18" t="str">
            <v>RESTO DE HOTELES</v>
          </cell>
          <cell r="B18">
            <v>0.72230000000000005</v>
          </cell>
          <cell r="C18">
            <v>0.70520000000000005</v>
          </cell>
          <cell r="D18">
            <v>0.71209999999999996</v>
          </cell>
          <cell r="E18">
            <v>0.72150000000000003</v>
          </cell>
          <cell r="F18">
            <v>0.72040000000000004</v>
          </cell>
          <cell r="G18">
            <v>0.70089999999999997</v>
          </cell>
          <cell r="H18">
            <v>0.67269999999999996</v>
          </cell>
          <cell r="I18">
            <v>0.66749999999999998</v>
          </cell>
          <cell r="J18">
            <v>0.68540000000000001</v>
          </cell>
          <cell r="K18">
            <v>0.69669999999999999</v>
          </cell>
          <cell r="L18">
            <v>0.70499999999999996</v>
          </cell>
          <cell r="M18">
            <v>0.70699999999999996</v>
          </cell>
          <cell r="N18">
            <v>0.66900000000000004</v>
          </cell>
          <cell r="O18">
            <v>0.62109999999999999</v>
          </cell>
          <cell r="P18">
            <v>0.60850000000000004</v>
          </cell>
          <cell r="Q18">
            <v>0.61450000000000005</v>
          </cell>
          <cell r="R18">
            <v>0.621</v>
          </cell>
          <cell r="S18">
            <v>0.59409999999999996</v>
          </cell>
          <cell r="T18">
            <v>0.6401</v>
          </cell>
          <cell r="U18">
            <v>0.68440000000000001</v>
          </cell>
          <cell r="V18">
            <v>0.70220000000000005</v>
          </cell>
          <cell r="W18">
            <v>0.73909999999999998</v>
          </cell>
          <cell r="X18">
            <v>0.78249999999999997</v>
          </cell>
          <cell r="Y18">
            <v>0.80859999999999999</v>
          </cell>
          <cell r="Z18">
            <v>0.84040000000000004</v>
          </cell>
          <cell r="AA18">
            <v>0.86870000000000003</v>
          </cell>
          <cell r="AB18">
            <v>0.89200000000000002</v>
          </cell>
          <cell r="AC18">
            <v>0.93730000000000002</v>
          </cell>
          <cell r="AD18">
            <v>0.92779999999999996</v>
          </cell>
          <cell r="AE18">
            <v>0.93899999999999995</v>
          </cell>
          <cell r="AF18">
            <v>0.92810000000000004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ORTADA"/>
      <sheetName val="RESUMEN DICIEMBRE"/>
      <sheetName val="RESUMEN ENERO-DICIEMBRE"/>
      <sheetName val="COMP. OCUP. AFLU. 2006-2010"/>
      <sheetName val="COMP.CTOS.NOCH.OCUP.2006-2010"/>
      <sheetName val="ANUAL OCUPACIÓN"/>
      <sheetName val="RESUMEN OCUP. DIARIA DICIEMBRE"/>
      <sheetName val="RESUMEN OCUP. MENSUAL ENE-DIC"/>
      <sheetName val="PROCEDENCIA"/>
      <sheetName val="PROCEDENCIA DICIEMBRE"/>
      <sheetName val="PROCEDENCIA ENERO-DICIEMBRE"/>
      <sheetName val="REGIONES DICIEMBRE"/>
      <sheetName val="REGIONES ANUAL"/>
      <sheetName val="GRAFICA REGIONES"/>
      <sheetName val="EUROPA DICIEMBRE"/>
      <sheetName val="EUROPA ENERO-DICIEMBRE"/>
      <sheetName val="DESGLOSE EUROPA I"/>
      <sheetName val="DESGLOSE EUROPA II"/>
      <sheetName val="PRINCIPALES MERCADOS I"/>
      <sheetName val="PRINCIPALES MERCADOS II"/>
      <sheetName val="GRAFICA PRINC. MERCADOS"/>
      <sheetName val="PRINC. MDOS. CTOS. NOCHE I"/>
      <sheetName val="PRINC. MDOS. CTOS. NOCHE II"/>
      <sheetName val="GRAFICA CTOS. NOCH."/>
      <sheetName val="COMPARATIVO PAISES DICIEMBRE"/>
      <sheetName val="COMPARATIVO PAÍSES ENE-DIC"/>
      <sheetName val="CUARTOS POR PLAN"/>
      <sheetName val="CUARTOS POR LOCALIDAD"/>
      <sheetName val="CRUCEROS DICIEMBRE"/>
      <sheetName val="CRUCEROS ENERO-DICIEMBRE"/>
      <sheetName val="GRAFICA REGIONES 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6">
          <cell r="H6" t="str">
            <v>PLAN DE HOSPEDAJE</v>
          </cell>
        </row>
      </sheetData>
      <sheetData sheetId="27" refreshError="1">
        <row r="6">
          <cell r="B6" t="str">
            <v>INVENTARIO DE ESTABLECIMIENTOS DE HOSPEDAJE</v>
          </cell>
        </row>
        <row r="11">
          <cell r="B11" t="str">
            <v>AKUMAL</v>
          </cell>
        </row>
        <row r="12">
          <cell r="B12" t="str">
            <v>COBA</v>
          </cell>
        </row>
        <row r="13">
          <cell r="B13" t="str">
            <v>KANTENAH</v>
          </cell>
        </row>
        <row r="14">
          <cell r="B14" t="str">
            <v>PAAMUL</v>
          </cell>
        </row>
        <row r="15">
          <cell r="B15" t="str">
            <v>PLAYA DEL CARMEN</v>
          </cell>
        </row>
        <row r="16">
          <cell r="B16" t="str">
            <v>PLAYA DEL SECRETO</v>
          </cell>
        </row>
        <row r="17">
          <cell r="B17" t="str">
            <v>PLAYA PARAISO</v>
          </cell>
        </row>
        <row r="18">
          <cell r="B18" t="str">
            <v>PLAYACAR</v>
          </cell>
        </row>
        <row r="19">
          <cell r="B19" t="str">
            <v>PUERTO AVENTURAS</v>
          </cell>
        </row>
        <row r="20">
          <cell r="B20" t="str">
            <v xml:space="preserve">PUNTA ALLEN </v>
          </cell>
        </row>
        <row r="21">
          <cell r="B21" t="str">
            <v>PUNTA BETE XCALACOCO</v>
          </cell>
        </row>
        <row r="22">
          <cell r="B22" t="str">
            <v>PUNTA BRAVA</v>
          </cell>
        </row>
        <row r="23">
          <cell r="B23" t="str">
            <v>PUNTA MAROMA</v>
          </cell>
        </row>
        <row r="24">
          <cell r="B24" t="str">
            <v>SIAN KA'AN</v>
          </cell>
        </row>
        <row r="25">
          <cell r="B25" t="str">
            <v>TANKAH</v>
          </cell>
        </row>
        <row r="26">
          <cell r="B26" t="str">
            <v>TULUM</v>
          </cell>
        </row>
        <row r="27">
          <cell r="B27" t="str">
            <v>XCARET</v>
          </cell>
        </row>
        <row r="28">
          <cell r="B28" t="str">
            <v>XPU-HA</v>
          </cell>
        </row>
      </sheetData>
      <sheetData sheetId="28" refreshError="1"/>
      <sheetData sheetId="29">
        <row r="6">
          <cell r="C6">
            <v>2008</v>
          </cell>
        </row>
      </sheetData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Metro">
      <a:dk1>
        <a:sysClr val="windowText" lastClr="000000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EB80A"/>
      </a:accent3>
      <a:accent4>
        <a:srgbClr val="00ADDC"/>
      </a:accent4>
      <a:accent5>
        <a:srgbClr val="738AC8"/>
      </a:accent5>
      <a:accent6>
        <a:srgbClr val="1AB39F"/>
      </a:accent6>
      <a:hlink>
        <a:srgbClr val="EB8803"/>
      </a:hlink>
      <a:folHlink>
        <a:srgbClr val="5F779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/>
  <dimension ref="A8:E50"/>
  <sheetViews>
    <sheetView showGridLines="0" tabSelected="1" zoomScaleNormal="100" workbookViewId="0">
      <selection activeCell="K30" sqref="K30"/>
    </sheetView>
  </sheetViews>
  <sheetFormatPr baseColWidth="10" defaultRowHeight="12.75"/>
  <cols>
    <col min="1" max="7" width="11.42578125" style="7"/>
    <col min="8" max="8" width="12.85546875" style="7" customWidth="1"/>
    <col min="9" max="16384" width="11.42578125" style="7"/>
  </cols>
  <sheetData>
    <row r="8" spans="1:5">
      <c r="E8" s="8"/>
    </row>
    <row r="13" spans="1:5">
      <c r="A13" s="7" t="s">
        <v>142</v>
      </c>
    </row>
    <row r="14" spans="1:5">
      <c r="E14" s="9"/>
    </row>
    <row r="16" spans="1:5" ht="15.75">
      <c r="E16" s="10" t="s">
        <v>244</v>
      </c>
    </row>
    <row r="17" spans="2:5" ht="15.75">
      <c r="E17" s="10" t="s">
        <v>150</v>
      </c>
    </row>
    <row r="21" spans="2:5" ht="23.25">
      <c r="E21" s="4" t="s">
        <v>149</v>
      </c>
    </row>
    <row r="26" spans="2:5" ht="23.25">
      <c r="E26" s="11" t="s">
        <v>385</v>
      </c>
    </row>
    <row r="32" spans="2:5">
      <c r="B32" s="7" t="s">
        <v>386</v>
      </c>
    </row>
    <row r="33" spans="2:2">
      <c r="B33" s="12" t="s">
        <v>426</v>
      </c>
    </row>
    <row r="34" spans="2:2">
      <c r="B34" s="7" t="s">
        <v>427</v>
      </c>
    </row>
    <row r="35" spans="2:2">
      <c r="B35" s="7" t="s">
        <v>272</v>
      </c>
    </row>
    <row r="37" spans="2:2">
      <c r="B37" s="13"/>
    </row>
    <row r="38" spans="2:2">
      <c r="B38" s="14"/>
    </row>
    <row r="46" spans="2:2">
      <c r="B46" s="7" t="s">
        <v>151</v>
      </c>
    </row>
    <row r="47" spans="2:2">
      <c r="B47" s="13" t="s">
        <v>154</v>
      </c>
    </row>
    <row r="48" spans="2:2">
      <c r="B48" s="7" t="s">
        <v>161</v>
      </c>
    </row>
    <row r="49" spans="2:2">
      <c r="B49" s="7" t="s">
        <v>242</v>
      </c>
    </row>
    <row r="50" spans="2:2">
      <c r="B50" s="7" t="s">
        <v>152</v>
      </c>
    </row>
  </sheetData>
  <phoneticPr fontId="5" type="noConversion"/>
  <pageMargins left="0.19685039370078741" right="0" top="0.59055118110236227" bottom="0.59055118110236227" header="0" footer="0"/>
  <pageSetup orientation="portrait" horizontalDpi="360" verticalDpi="36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2">
    <pageSetUpPr fitToPage="1"/>
  </sheetPr>
  <dimension ref="A1:J50"/>
  <sheetViews>
    <sheetView topLeftCell="A8" zoomScaleNormal="100" workbookViewId="0">
      <selection activeCell="B31" sqref="B31"/>
    </sheetView>
  </sheetViews>
  <sheetFormatPr baseColWidth="10" defaultRowHeight="15"/>
  <cols>
    <col min="1" max="1" width="1.85546875" style="15" customWidth="1"/>
    <col min="2" max="2" width="42.7109375" style="15" customWidth="1"/>
    <col min="3" max="3" width="12.5703125" style="15" bestFit="1" customWidth="1"/>
    <col min="4" max="4" width="14.42578125" style="15" bestFit="1" customWidth="1"/>
    <col min="5" max="5" width="11.140625" style="15" bestFit="1" customWidth="1"/>
    <col min="6" max="6" width="12.5703125" style="15" bestFit="1" customWidth="1"/>
    <col min="7" max="7" width="14.85546875" style="15" bestFit="1" customWidth="1"/>
    <col min="8" max="16384" width="11.42578125" style="15"/>
  </cols>
  <sheetData>
    <row r="1" spans="1:10" ht="18.75">
      <c r="A1" s="447" t="s">
        <v>155</v>
      </c>
      <c r="B1" s="447"/>
      <c r="C1" s="447"/>
      <c r="D1" s="447"/>
      <c r="E1" s="447"/>
      <c r="F1" s="447"/>
      <c r="G1" s="447"/>
    </row>
    <row r="2" spans="1:10" ht="18.75">
      <c r="A2" s="448" t="s">
        <v>42</v>
      </c>
      <c r="B2" s="448"/>
      <c r="C2" s="448"/>
      <c r="D2" s="448"/>
      <c r="E2" s="448"/>
      <c r="F2" s="448"/>
      <c r="G2" s="448"/>
    </row>
    <row r="3" spans="1:10" ht="15.75">
      <c r="A3" s="449" t="s">
        <v>387</v>
      </c>
      <c r="B3" s="449"/>
      <c r="C3" s="449"/>
      <c r="D3" s="449"/>
      <c r="E3" s="449"/>
      <c r="F3" s="449"/>
      <c r="G3" s="449"/>
    </row>
    <row r="4" spans="1:10" ht="8.25" customHeight="1"/>
    <row r="5" spans="1:10" ht="15.75">
      <c r="A5" s="10"/>
      <c r="B5" s="315"/>
      <c r="C5" s="450" t="s">
        <v>331</v>
      </c>
      <c r="D5" s="450"/>
      <c r="E5" s="450" t="s">
        <v>160</v>
      </c>
      <c r="F5" s="451"/>
    </row>
    <row r="6" spans="1:10" ht="15.75">
      <c r="A6" s="10"/>
      <c r="B6" s="316" t="s">
        <v>49</v>
      </c>
      <c r="C6" s="317">
        <v>2014</v>
      </c>
      <c r="D6" s="317">
        <v>2015</v>
      </c>
      <c r="E6" s="318" t="s">
        <v>48</v>
      </c>
      <c r="F6" s="319" t="s">
        <v>33</v>
      </c>
    </row>
    <row r="7" spans="1:10" ht="6" customHeight="1"/>
    <row r="8" spans="1:10">
      <c r="B8" s="183" t="s">
        <v>0</v>
      </c>
      <c r="C8" s="184"/>
      <c r="D8" s="184"/>
      <c r="E8" s="184"/>
      <c r="F8" s="185"/>
    </row>
    <row r="9" spans="1:10">
      <c r="B9" s="186" t="s">
        <v>1</v>
      </c>
      <c r="C9" s="187">
        <v>40999</v>
      </c>
      <c r="D9" s="187">
        <v>42115</v>
      </c>
      <c r="E9" s="188">
        <f>D9-C9</f>
        <v>1116</v>
      </c>
      <c r="F9" s="189">
        <f>(D9/C9)-100%</f>
        <v>2.722017610185623E-2</v>
      </c>
    </row>
    <row r="10" spans="1:10" ht="7.5" customHeight="1"/>
    <row r="11" spans="1:10">
      <c r="B11" s="190" t="s">
        <v>2</v>
      </c>
      <c r="C11" s="191">
        <v>1139280</v>
      </c>
      <c r="D11" s="191">
        <v>1173096</v>
      </c>
      <c r="E11" s="191">
        <f>D11-C11</f>
        <v>33816</v>
      </c>
      <c r="F11" s="192">
        <f>(D11/C11)-100%</f>
        <v>2.9681904360648881E-2</v>
      </c>
    </row>
    <row r="12" spans="1:10">
      <c r="B12" s="193" t="s">
        <v>3</v>
      </c>
      <c r="C12" s="107">
        <v>1025828</v>
      </c>
      <c r="D12" s="107">
        <v>1067830</v>
      </c>
      <c r="E12" s="107">
        <f>D12-C12</f>
        <v>42002</v>
      </c>
      <c r="F12" s="194">
        <f>(D12/C12)-100%</f>
        <v>4.0944485820235021E-2</v>
      </c>
    </row>
    <row r="13" spans="1:10">
      <c r="B13" s="186" t="s">
        <v>4</v>
      </c>
      <c r="C13" s="195">
        <f>C12/C11</f>
        <v>0.90041780773822067</v>
      </c>
      <c r="D13" s="196">
        <f>D12/D11</f>
        <v>0.91026650845284618</v>
      </c>
      <c r="E13" s="195">
        <f>D13-C13</f>
        <v>9.8487007146255134E-3</v>
      </c>
      <c r="F13" s="189"/>
      <c r="J13" s="16"/>
    </row>
    <row r="14" spans="1:10" ht="9" customHeight="1"/>
    <row r="15" spans="1:10" ht="20.25" customHeight="1">
      <c r="B15" s="197" t="s">
        <v>5</v>
      </c>
      <c r="C15" s="198">
        <v>0.9214</v>
      </c>
      <c r="D15" s="198">
        <v>0.91910000000000003</v>
      </c>
      <c r="E15" s="199">
        <f>D15-C15</f>
        <v>-2.2999999999999687E-3</v>
      </c>
      <c r="F15" s="16"/>
    </row>
    <row r="16" spans="1:10" ht="8.25" customHeight="1"/>
    <row r="17" spans="2:8">
      <c r="B17" s="183" t="s">
        <v>14</v>
      </c>
      <c r="C17" s="184"/>
      <c r="D17" s="184"/>
      <c r="E17" s="185"/>
      <c r="F17" s="15" t="s">
        <v>142</v>
      </c>
      <c r="G17" s="15" t="s">
        <v>141</v>
      </c>
    </row>
    <row r="18" spans="2:8">
      <c r="B18" s="193" t="s">
        <v>13</v>
      </c>
      <c r="C18" s="104">
        <v>6.26</v>
      </c>
      <c r="D18" s="104">
        <v>6.33</v>
      </c>
      <c r="E18" s="200">
        <f>D18-C18</f>
        <v>7.0000000000000284E-2</v>
      </c>
      <c r="F18" s="16"/>
    </row>
    <row r="19" spans="2:8">
      <c r="B19" s="193" t="s">
        <v>15</v>
      </c>
      <c r="C19" s="105">
        <v>3.8</v>
      </c>
      <c r="D19" s="105">
        <v>3.83</v>
      </c>
      <c r="E19" s="200">
        <f>D19-C19</f>
        <v>3.0000000000000249E-2</v>
      </c>
      <c r="F19" s="16"/>
    </row>
    <row r="20" spans="2:8">
      <c r="B20" s="186" t="s">
        <v>16</v>
      </c>
      <c r="C20" s="201">
        <v>6.7</v>
      </c>
      <c r="D20" s="201">
        <v>6.95</v>
      </c>
      <c r="E20" s="202">
        <f>D20-C20</f>
        <v>0.25</v>
      </c>
      <c r="F20" s="16"/>
    </row>
    <row r="21" spans="2:8" ht="8.25" customHeight="1"/>
    <row r="22" spans="2:8" ht="17.25" customHeight="1">
      <c r="B22" s="203" t="s">
        <v>50</v>
      </c>
      <c r="C22" s="204">
        <v>3329.73</v>
      </c>
      <c r="D22" s="204">
        <v>4247.1899999999996</v>
      </c>
      <c r="E22" s="205">
        <f>D22-C22</f>
        <v>917.45999999999958</v>
      </c>
      <c r="F22" s="199">
        <f>(D22/C22)-100%</f>
        <v>0.27553585425845317</v>
      </c>
    </row>
    <row r="23" spans="2:8" ht="9" customHeight="1"/>
    <row r="24" spans="2:8">
      <c r="B24" s="183" t="s">
        <v>35</v>
      </c>
      <c r="C24" s="261">
        <v>2014</v>
      </c>
      <c r="D24" s="261">
        <v>2015</v>
      </c>
      <c r="E24" s="184"/>
      <c r="F24" s="185"/>
    </row>
    <row r="25" spans="2:8">
      <c r="B25" s="193" t="s">
        <v>6</v>
      </c>
      <c r="C25" s="106">
        <v>346915</v>
      </c>
      <c r="D25" s="106">
        <v>357883</v>
      </c>
      <c r="E25" s="107">
        <f>D25-C25</f>
        <v>10968</v>
      </c>
      <c r="F25" s="194">
        <f>(D25/C25)-100%</f>
        <v>3.1615813671936888E-2</v>
      </c>
      <c r="H25" s="128"/>
    </row>
    <row r="26" spans="2:8">
      <c r="B26" s="193" t="s">
        <v>7</v>
      </c>
      <c r="C26" s="107">
        <v>37779</v>
      </c>
      <c r="D26" s="107">
        <v>35202</v>
      </c>
      <c r="E26" s="107">
        <f>D26-C26</f>
        <v>-2577</v>
      </c>
      <c r="F26" s="194">
        <f>(D26/C26)-100%</f>
        <v>-6.8212499007385019E-2</v>
      </c>
      <c r="G26" s="17"/>
      <c r="H26" s="128"/>
    </row>
    <row r="27" spans="2:8">
      <c r="B27" s="186" t="s">
        <v>8</v>
      </c>
      <c r="C27" s="188">
        <v>309136</v>
      </c>
      <c r="D27" s="188">
        <v>322681</v>
      </c>
      <c r="E27" s="188">
        <f>D27-C27</f>
        <v>13545</v>
      </c>
      <c r="F27" s="189">
        <f>(D27/C27)-100%</f>
        <v>4.3815666890947735E-2</v>
      </c>
      <c r="G27" s="17"/>
      <c r="H27" s="128"/>
    </row>
    <row r="28" spans="2:8" ht="11.25" customHeight="1"/>
    <row r="29" spans="2:8">
      <c r="B29" s="207" t="s">
        <v>337</v>
      </c>
      <c r="C29" s="210">
        <v>2014</v>
      </c>
      <c r="D29" s="206"/>
      <c r="E29" s="206">
        <v>2015</v>
      </c>
      <c r="F29" s="208"/>
      <c r="G29" s="18"/>
    </row>
    <row r="30" spans="2:8">
      <c r="B30" s="193" t="s">
        <v>9</v>
      </c>
      <c r="C30" s="107">
        <v>71687</v>
      </c>
      <c r="D30" s="108">
        <f>C30/$C$35</f>
        <v>0.2318947000672843</v>
      </c>
      <c r="E30" s="107">
        <v>64591</v>
      </c>
      <c r="F30" s="194">
        <f>E30/$E$35</f>
        <v>0.20016982716676843</v>
      </c>
      <c r="G30" s="19"/>
    </row>
    <row r="31" spans="2:8">
      <c r="B31" s="193" t="s">
        <v>11</v>
      </c>
      <c r="C31" s="107">
        <v>120555</v>
      </c>
      <c r="D31" s="108">
        <f>C31/$C$35</f>
        <v>0.38997399202939809</v>
      </c>
      <c r="E31" s="107">
        <v>138390</v>
      </c>
      <c r="F31" s="194">
        <f>E31/$E$35</f>
        <v>0.42887557680805499</v>
      </c>
      <c r="G31" s="19"/>
    </row>
    <row r="32" spans="2:8">
      <c r="B32" s="193" t="s">
        <v>153</v>
      </c>
      <c r="C32" s="107">
        <v>95558</v>
      </c>
      <c r="D32" s="108">
        <f>C32/$C$35</f>
        <v>0.30911314114176286</v>
      </c>
      <c r="E32" s="107">
        <v>94121</v>
      </c>
      <c r="F32" s="194">
        <f>E32/$E$35</f>
        <v>0.29168435699653839</v>
      </c>
      <c r="G32" s="19"/>
    </row>
    <row r="33" spans="2:8">
      <c r="B33" s="193" t="s">
        <v>10</v>
      </c>
      <c r="C33" s="107">
        <v>19385</v>
      </c>
      <c r="D33" s="108">
        <f>C33/$C$35</f>
        <v>6.2707028621706948E-2</v>
      </c>
      <c r="E33" s="107">
        <v>22562</v>
      </c>
      <c r="F33" s="194">
        <f>E33/$E$35</f>
        <v>6.9920447748705372E-2</v>
      </c>
      <c r="G33" s="19"/>
    </row>
    <row r="34" spans="2:8">
      <c r="B34" s="193" t="s">
        <v>12</v>
      </c>
      <c r="C34" s="107">
        <v>1951</v>
      </c>
      <c r="D34" s="108">
        <f>C34/$C$35</f>
        <v>6.3111381398478338E-3</v>
      </c>
      <c r="E34" s="107">
        <v>3017</v>
      </c>
      <c r="F34" s="194">
        <f>E34/$E$35</f>
        <v>9.3497912799328127E-3</v>
      </c>
      <c r="G34" s="19"/>
    </row>
    <row r="35" spans="2:8">
      <c r="B35" s="186"/>
      <c r="C35" s="187">
        <f>SUM(C30:C34)</f>
        <v>309136</v>
      </c>
      <c r="D35" s="195">
        <f>SUM(D30:D34)</f>
        <v>1</v>
      </c>
      <c r="E35" s="187">
        <f>SUM(E30:E34)</f>
        <v>322681</v>
      </c>
      <c r="F35" s="189">
        <f>SUM(F30:F34)</f>
        <v>1</v>
      </c>
      <c r="G35" s="20"/>
    </row>
    <row r="36" spans="2:8" ht="9.75" customHeight="1"/>
    <row r="37" spans="2:8">
      <c r="B37" s="209" t="s">
        <v>156</v>
      </c>
      <c r="C37" s="260">
        <v>2014</v>
      </c>
      <c r="D37" s="260">
        <v>2015</v>
      </c>
      <c r="E37" s="184"/>
      <c r="F37" s="185"/>
    </row>
    <row r="38" spans="2:8">
      <c r="B38" s="193" t="s">
        <v>6</v>
      </c>
      <c r="C38" s="106">
        <v>1025828</v>
      </c>
      <c r="D38" s="106">
        <v>1067830</v>
      </c>
      <c r="E38" s="107">
        <f>D38-C38</f>
        <v>42002</v>
      </c>
      <c r="F38" s="194">
        <f>(D38/C38)-100%</f>
        <v>4.0944485820235021E-2</v>
      </c>
    </row>
    <row r="39" spans="2:8">
      <c r="B39" s="193" t="s">
        <v>7</v>
      </c>
      <c r="C39" s="107">
        <v>59817</v>
      </c>
      <c r="D39" s="107">
        <v>56177</v>
      </c>
      <c r="E39" s="107">
        <f>D39-C39</f>
        <v>-3640</v>
      </c>
      <c r="F39" s="194">
        <f>(D39/C39)-100%</f>
        <v>-6.0852266078205153E-2</v>
      </c>
      <c r="H39" s="17"/>
    </row>
    <row r="40" spans="2:8">
      <c r="B40" s="186" t="s">
        <v>287</v>
      </c>
      <c r="C40" s="188">
        <v>966011</v>
      </c>
      <c r="D40" s="188">
        <v>1011653</v>
      </c>
      <c r="E40" s="188">
        <f>D40-C40</f>
        <v>45642</v>
      </c>
      <c r="F40" s="189">
        <f>(D40/C40)-100%</f>
        <v>4.7247909185299086E-2</v>
      </c>
      <c r="G40" s="17"/>
      <c r="H40" s="17"/>
    </row>
    <row r="41" spans="2:8" ht="9.75" customHeight="1"/>
    <row r="42" spans="2:8">
      <c r="B42" s="209" t="s">
        <v>221</v>
      </c>
      <c r="C42" s="210">
        <v>2014</v>
      </c>
      <c r="D42" s="211"/>
      <c r="E42" s="260">
        <v>2015</v>
      </c>
      <c r="F42" s="212"/>
      <c r="G42" s="18"/>
    </row>
    <row r="43" spans="2:8">
      <c r="B43" s="193" t="s">
        <v>268</v>
      </c>
      <c r="C43" s="107">
        <v>260212</v>
      </c>
      <c r="D43" s="109">
        <f>C43/$C$48</f>
        <v>0.26936753308192141</v>
      </c>
      <c r="E43" s="107">
        <v>253399</v>
      </c>
      <c r="F43" s="213">
        <f>E43/$E$48</f>
        <v>0.25048015475662111</v>
      </c>
      <c r="G43" s="19"/>
    </row>
    <row r="44" spans="2:8">
      <c r="B44" s="193" t="s">
        <v>11</v>
      </c>
      <c r="C44" s="107">
        <v>301890</v>
      </c>
      <c r="D44" s="109">
        <f>C44/$C$48</f>
        <v>0.31251196932540104</v>
      </c>
      <c r="E44" s="107">
        <v>341362</v>
      </c>
      <c r="F44" s="213">
        <f>E44/$E$48</f>
        <v>0.33742992903693264</v>
      </c>
      <c r="G44" s="19"/>
    </row>
    <row r="45" spans="2:8">
      <c r="B45" s="193" t="s">
        <v>153</v>
      </c>
      <c r="C45" s="107">
        <v>312952</v>
      </c>
      <c r="D45" s="109">
        <f>C45/$C$48</f>
        <v>0.32396318468423235</v>
      </c>
      <c r="E45" s="107">
        <v>310599</v>
      </c>
      <c r="F45" s="213">
        <f>E45/$E$48</f>
        <v>0.30702128101236292</v>
      </c>
      <c r="G45" s="19"/>
    </row>
    <row r="46" spans="2:8">
      <c r="B46" s="193" t="s">
        <v>269</v>
      </c>
      <c r="C46" s="107">
        <v>59424</v>
      </c>
      <c r="D46" s="109">
        <f>C46/$C$48</f>
        <v>6.1514827470908716E-2</v>
      </c>
      <c r="E46" s="107">
        <v>68052</v>
      </c>
      <c r="F46" s="213">
        <f>E46/$E$48</f>
        <v>6.7268124544680841E-2</v>
      </c>
      <c r="G46" s="19"/>
    </row>
    <row r="47" spans="2:8">
      <c r="B47" s="214" t="s">
        <v>324</v>
      </c>
      <c r="C47" s="107">
        <v>31533</v>
      </c>
      <c r="D47" s="115">
        <f>C47/$C$48</f>
        <v>3.2642485437536423E-2</v>
      </c>
      <c r="E47" s="107">
        <v>38241</v>
      </c>
      <c r="F47" s="213">
        <f>E47/$E$48</f>
        <v>3.7800510649402513E-2</v>
      </c>
      <c r="G47" s="19"/>
    </row>
    <row r="48" spans="2:8">
      <c r="B48" s="215"/>
      <c r="C48" s="187">
        <f>SUM(C43:C47)</f>
        <v>966011</v>
      </c>
      <c r="D48" s="195">
        <f>SUM(D43:D47)</f>
        <v>1</v>
      </c>
      <c r="E48" s="187">
        <f>SUM(E43:E47)</f>
        <v>1011653</v>
      </c>
      <c r="F48" s="189">
        <f>SUM(F43:F47)</f>
        <v>1.0000000000000002</v>
      </c>
      <c r="G48" s="20"/>
    </row>
    <row r="49" spans="2:6" ht="9.75" customHeight="1"/>
    <row r="50" spans="2:6">
      <c r="B50" s="444"/>
      <c r="C50" s="445"/>
      <c r="D50" s="445"/>
      <c r="E50" s="445"/>
      <c r="F50" s="446"/>
    </row>
  </sheetData>
  <mergeCells count="6">
    <mergeCell ref="B50:F50"/>
    <mergeCell ref="A1:G1"/>
    <mergeCell ref="A2:G2"/>
    <mergeCell ref="A3:G3"/>
    <mergeCell ref="E5:F5"/>
    <mergeCell ref="C5:D5"/>
  </mergeCells>
  <phoneticPr fontId="0" type="noConversion"/>
  <pageMargins left="0.39370078740157483" right="0" top="0.59055118110236227" bottom="1.4173228346456694" header="0" footer="0.94488188976377963"/>
  <pageSetup scale="93" orientation="portrait" r:id="rId1"/>
  <headerFooter alignWithMargins="0">
    <oddFooter>&amp;CBARÓMETRO TURÍSTICO DE LA RIVIERA MAYA
FIDEICOMISO DE PROMOCIÓN TURÍSTICA DE LA RIVIERA MAYA&amp;R1</oddFooter>
  </headerFooter>
  <ignoredErrors>
    <ignoredError sqref="C48 E48 E35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0"/>
  <sheetViews>
    <sheetView workbookViewId="0">
      <selection activeCell="A3" sqref="A3:G3"/>
    </sheetView>
  </sheetViews>
  <sheetFormatPr baseColWidth="10" defaultRowHeight="15"/>
  <cols>
    <col min="1" max="1" width="3.7109375" style="15" customWidth="1"/>
    <col min="2" max="2" width="43" style="15" customWidth="1"/>
    <col min="3" max="3" width="11.85546875" style="15" bestFit="1" customWidth="1"/>
    <col min="4" max="4" width="13" style="15" bestFit="1" customWidth="1"/>
    <col min="5" max="5" width="11" style="15" bestFit="1" customWidth="1"/>
    <col min="6" max="6" width="12.42578125" style="15" bestFit="1" customWidth="1"/>
    <col min="7" max="7" width="14.85546875" style="15" bestFit="1" customWidth="1"/>
    <col min="8" max="16384" width="11.42578125" style="15"/>
  </cols>
  <sheetData>
    <row r="1" spans="1:10" ht="18.75">
      <c r="A1" s="447" t="s">
        <v>155</v>
      </c>
      <c r="B1" s="447"/>
      <c r="C1" s="447"/>
      <c r="D1" s="447"/>
      <c r="E1" s="447"/>
      <c r="F1" s="447"/>
      <c r="G1" s="447"/>
    </row>
    <row r="2" spans="1:10" ht="18.75">
      <c r="A2" s="448" t="s">
        <v>42</v>
      </c>
      <c r="B2" s="448"/>
      <c r="C2" s="448"/>
      <c r="D2" s="448"/>
      <c r="E2" s="448"/>
      <c r="F2" s="448"/>
      <c r="G2" s="448"/>
    </row>
    <row r="3" spans="1:10" ht="15.75">
      <c r="A3" s="449" t="s">
        <v>388</v>
      </c>
      <c r="B3" s="449"/>
      <c r="C3" s="449"/>
      <c r="D3" s="449"/>
      <c r="E3" s="449"/>
      <c r="F3" s="449"/>
      <c r="G3" s="449"/>
    </row>
    <row r="4" spans="1:10" ht="8.25" customHeight="1"/>
    <row r="5" spans="1:10" ht="15.75">
      <c r="A5" s="130"/>
      <c r="B5" s="315"/>
      <c r="C5" s="450" t="s">
        <v>330</v>
      </c>
      <c r="D5" s="450"/>
      <c r="E5" s="450" t="s">
        <v>160</v>
      </c>
      <c r="F5" s="451"/>
    </row>
    <row r="6" spans="1:10" ht="15.75">
      <c r="A6" s="130"/>
      <c r="B6" s="316" t="s">
        <v>49</v>
      </c>
      <c r="C6" s="318">
        <v>2014</v>
      </c>
      <c r="D6" s="318">
        <v>2015</v>
      </c>
      <c r="E6" s="318" t="s">
        <v>48</v>
      </c>
      <c r="F6" s="319" t="s">
        <v>33</v>
      </c>
    </row>
    <row r="7" spans="1:10" ht="6" customHeight="1"/>
    <row r="8" spans="1:10">
      <c r="B8" s="183" t="s">
        <v>0</v>
      </c>
      <c r="C8" s="184"/>
      <c r="D8" s="184"/>
      <c r="E8" s="184"/>
      <c r="F8" s="185"/>
    </row>
    <row r="9" spans="1:10">
      <c r="B9" s="186" t="s">
        <v>1</v>
      </c>
      <c r="C9" s="187">
        <v>40999</v>
      </c>
      <c r="D9" s="187">
        <v>42115</v>
      </c>
      <c r="E9" s="188">
        <f>D9-C9</f>
        <v>1116</v>
      </c>
      <c r="F9" s="189">
        <f>(D9/C9)-100%</f>
        <v>2.722017610185623E-2</v>
      </c>
    </row>
    <row r="10" spans="1:10" ht="7.5" customHeight="1"/>
    <row r="11" spans="1:10">
      <c r="B11" s="190" t="s">
        <v>2</v>
      </c>
      <c r="C11" s="191">
        <v>2394046</v>
      </c>
      <c r="D11" s="191">
        <v>2467630</v>
      </c>
      <c r="E11" s="191">
        <f>D11-C11</f>
        <v>73584</v>
      </c>
      <c r="F11" s="192">
        <f>(D11/C11)-100%</f>
        <v>3.0736251517305746E-2</v>
      </c>
    </row>
    <row r="12" spans="1:10">
      <c r="B12" s="193" t="s">
        <v>3</v>
      </c>
      <c r="C12" s="107">
        <v>2104573</v>
      </c>
      <c r="D12" s="107">
        <v>2202137</v>
      </c>
      <c r="E12" s="107">
        <f>D12-C12</f>
        <v>97564</v>
      </c>
      <c r="F12" s="194">
        <f>(D12/C12)-100%</f>
        <v>4.6358097343261573E-2</v>
      </c>
    </row>
    <row r="13" spans="1:10">
      <c r="B13" s="186" t="s">
        <v>4</v>
      </c>
      <c r="C13" s="195">
        <f>C12/C11</f>
        <v>0.87908628322095728</v>
      </c>
      <c r="D13" s="196">
        <f>D12/D11</f>
        <v>0.89240972106839356</v>
      </c>
      <c r="E13" s="195">
        <f>D13-C13</f>
        <v>1.3323437847436281E-2</v>
      </c>
      <c r="F13" s="189"/>
      <c r="J13" s="16"/>
    </row>
    <row r="14" spans="1:10" ht="9" customHeight="1"/>
    <row r="15" spans="1:10" ht="20.25" customHeight="1">
      <c r="B15" s="197" t="s">
        <v>5</v>
      </c>
      <c r="C15" s="198">
        <v>0.90100000000000002</v>
      </c>
      <c r="D15" s="198">
        <v>0.90080000000000005</v>
      </c>
      <c r="E15" s="199">
        <f>D15-C15</f>
        <v>-1.9999999999997797E-4</v>
      </c>
      <c r="F15" s="16"/>
    </row>
    <row r="16" spans="1:10" ht="8.25" customHeight="1"/>
    <row r="17" spans="2:8">
      <c r="B17" s="183" t="s">
        <v>14</v>
      </c>
      <c r="C17" s="184"/>
      <c r="D17" s="184"/>
      <c r="E17" s="185"/>
      <c r="F17" s="15" t="s">
        <v>142</v>
      </c>
      <c r="G17" s="15" t="s">
        <v>141</v>
      </c>
    </row>
    <row r="18" spans="2:8">
      <c r="B18" s="193" t="s">
        <v>13</v>
      </c>
      <c r="C18" s="104">
        <v>6.41</v>
      </c>
      <c r="D18" s="104">
        <v>6.38</v>
      </c>
      <c r="E18" s="200">
        <f>D18-C18</f>
        <v>-3.0000000000000249E-2</v>
      </c>
      <c r="F18" s="16"/>
    </row>
    <row r="19" spans="2:8">
      <c r="B19" s="193" t="s">
        <v>15</v>
      </c>
      <c r="C19" s="105">
        <v>3.72</v>
      </c>
      <c r="D19" s="105">
        <v>4.07</v>
      </c>
      <c r="E19" s="200">
        <f>D19-C19</f>
        <v>0.35000000000000009</v>
      </c>
      <c r="F19" s="16"/>
    </row>
    <row r="20" spans="2:8">
      <c r="B20" s="186" t="s">
        <v>16</v>
      </c>
      <c r="C20" s="201">
        <v>6.93</v>
      </c>
      <c r="D20" s="201">
        <v>6.88</v>
      </c>
      <c r="E20" s="202">
        <f>D20-C20</f>
        <v>-4.9999999999999822E-2</v>
      </c>
      <c r="F20" s="16"/>
    </row>
    <row r="22" spans="2:8">
      <c r="B22" s="203" t="s">
        <v>50</v>
      </c>
      <c r="C22" s="204">
        <v>3307.73</v>
      </c>
      <c r="D22" s="204">
        <v>4188.8999999999996</v>
      </c>
      <c r="E22" s="205">
        <f>D22-C22</f>
        <v>881.16999999999962</v>
      </c>
      <c r="F22" s="199">
        <f>(D22/C22)-100%</f>
        <v>0.26639719686915186</v>
      </c>
    </row>
    <row r="24" spans="2:8">
      <c r="B24" s="183" t="s">
        <v>35</v>
      </c>
      <c r="C24" s="260">
        <v>2014</v>
      </c>
      <c r="D24" s="260">
        <v>2015</v>
      </c>
      <c r="E24" s="184"/>
      <c r="F24" s="185"/>
    </row>
    <row r="25" spans="2:8">
      <c r="B25" s="193" t="s">
        <v>6</v>
      </c>
      <c r="C25" s="106">
        <v>699184</v>
      </c>
      <c r="D25" s="106">
        <v>730719</v>
      </c>
      <c r="E25" s="107">
        <f>D25-C25</f>
        <v>31535</v>
      </c>
      <c r="F25" s="194">
        <f>(D25/C25)-100%</f>
        <v>4.5102576718002663E-2</v>
      </c>
    </row>
    <row r="26" spans="2:8">
      <c r="B26" s="193" t="s">
        <v>7</v>
      </c>
      <c r="C26" s="107">
        <v>82657</v>
      </c>
      <c r="D26" s="107">
        <v>81158</v>
      </c>
      <c r="E26" s="107">
        <f>D26-C26</f>
        <v>-1499</v>
      </c>
      <c r="F26" s="194">
        <f>(D26/C26)-100%</f>
        <v>-1.813518516278112E-2</v>
      </c>
      <c r="G26" s="17"/>
    </row>
    <row r="27" spans="2:8">
      <c r="B27" s="186" t="s">
        <v>8</v>
      </c>
      <c r="C27" s="188">
        <v>616527</v>
      </c>
      <c r="D27" s="188">
        <v>649561</v>
      </c>
      <c r="E27" s="188">
        <f>D27-C27</f>
        <v>33034</v>
      </c>
      <c r="F27" s="189">
        <f>(D27/C27)-100%</f>
        <v>5.3580783972153601E-2</v>
      </c>
      <c r="G27" s="17"/>
      <c r="H27" s="17"/>
    </row>
    <row r="29" spans="2:8">
      <c r="B29" s="207" t="s">
        <v>36</v>
      </c>
      <c r="C29" s="260">
        <v>2014</v>
      </c>
      <c r="D29" s="262"/>
      <c r="E29" s="260">
        <v>2015</v>
      </c>
      <c r="F29" s="208"/>
      <c r="G29" s="18"/>
    </row>
    <row r="30" spans="2:8">
      <c r="B30" s="193" t="s">
        <v>9</v>
      </c>
      <c r="C30" s="107">
        <v>149873</v>
      </c>
      <c r="D30" s="108">
        <f>C30/$C$35</f>
        <v>0.243092354430544</v>
      </c>
      <c r="E30" s="107">
        <v>135398</v>
      </c>
      <c r="F30" s="194">
        <f>E30/$E$35</f>
        <v>0.2084453961983555</v>
      </c>
      <c r="G30" s="19"/>
    </row>
    <row r="31" spans="2:8">
      <c r="B31" s="193" t="s">
        <v>11</v>
      </c>
      <c r="C31" s="107">
        <v>227364</v>
      </c>
      <c r="D31" s="108">
        <f>C31/$C$35</f>
        <v>0.36878190249575443</v>
      </c>
      <c r="E31" s="107">
        <v>269944</v>
      </c>
      <c r="F31" s="194">
        <f>E31/$E$35</f>
        <v>0.41557913729426488</v>
      </c>
      <c r="G31" s="19"/>
    </row>
    <row r="32" spans="2:8">
      <c r="B32" s="193" t="s">
        <v>153</v>
      </c>
      <c r="C32" s="107">
        <v>193325</v>
      </c>
      <c r="D32" s="108">
        <f>C32/$C$35</f>
        <v>0.31357101959849287</v>
      </c>
      <c r="E32" s="107">
        <v>187712</v>
      </c>
      <c r="F32" s="194">
        <f>E32/$E$35</f>
        <v>0.28898286689009961</v>
      </c>
      <c r="G32" s="19"/>
    </row>
    <row r="33" spans="2:8">
      <c r="B33" s="193" t="s">
        <v>10</v>
      </c>
      <c r="C33" s="107">
        <v>41721</v>
      </c>
      <c r="D33" s="108">
        <f>C33/$C$35</f>
        <v>6.7671002243210765E-2</v>
      </c>
      <c r="E33" s="107">
        <v>49840</v>
      </c>
      <c r="F33" s="194">
        <f>E33/$E$35</f>
        <v>7.6728744490509745E-2</v>
      </c>
      <c r="G33" s="19"/>
    </row>
    <row r="34" spans="2:8">
      <c r="B34" s="193" t="s">
        <v>12</v>
      </c>
      <c r="C34" s="107">
        <v>4244</v>
      </c>
      <c r="D34" s="108">
        <f>C34/$C$35</f>
        <v>6.8837212319979501E-3</v>
      </c>
      <c r="E34" s="107">
        <v>6667</v>
      </c>
      <c r="F34" s="194">
        <f>E34/$E$35</f>
        <v>1.0263855126770234E-2</v>
      </c>
      <c r="G34" s="19"/>
    </row>
    <row r="35" spans="2:8">
      <c r="B35" s="186"/>
      <c r="C35" s="187">
        <f>SUM(C30:C34)</f>
        <v>616527</v>
      </c>
      <c r="D35" s="195">
        <f>SUM(D30:D34)</f>
        <v>1</v>
      </c>
      <c r="E35" s="187">
        <f>SUM(E30:E34)</f>
        <v>649561</v>
      </c>
      <c r="F35" s="189">
        <f>SUM(F30:F34)</f>
        <v>0.99999999999999989</v>
      </c>
      <c r="G35" s="20"/>
    </row>
    <row r="37" spans="2:8">
      <c r="B37" s="209" t="s">
        <v>156</v>
      </c>
      <c r="C37" s="260">
        <v>2014</v>
      </c>
      <c r="D37" s="260">
        <v>2015</v>
      </c>
      <c r="E37" s="184"/>
      <c r="F37" s="185"/>
    </row>
    <row r="38" spans="2:8">
      <c r="B38" s="193" t="s">
        <v>6</v>
      </c>
      <c r="C38" s="106">
        <v>2104573</v>
      </c>
      <c r="D38" s="106">
        <v>2202137</v>
      </c>
      <c r="E38" s="107">
        <f>D38-C38</f>
        <v>97564</v>
      </c>
      <c r="F38" s="194">
        <f>(D38/C38)-100%</f>
        <v>4.6358097343261573E-2</v>
      </c>
    </row>
    <row r="39" spans="2:8">
      <c r="B39" s="193" t="s">
        <v>7</v>
      </c>
      <c r="C39" s="107">
        <v>126012</v>
      </c>
      <c r="D39" s="107">
        <v>138706</v>
      </c>
      <c r="E39" s="107">
        <f>D39-C39</f>
        <v>12694</v>
      </c>
      <c r="F39" s="194">
        <f>(D39/C39)-100%</f>
        <v>0.10073643779957475</v>
      </c>
      <c r="H39" s="17"/>
    </row>
    <row r="40" spans="2:8">
      <c r="B40" s="186" t="s">
        <v>287</v>
      </c>
      <c r="C40" s="188">
        <v>1978561</v>
      </c>
      <c r="D40" s="188">
        <v>2063431</v>
      </c>
      <c r="E40" s="188">
        <f>D40-C40</f>
        <v>84870</v>
      </c>
      <c r="F40" s="189">
        <f>(D40/C40)-100%</f>
        <v>4.2894810925718341E-2</v>
      </c>
      <c r="G40" s="17"/>
      <c r="H40" s="17"/>
    </row>
    <row r="42" spans="2:8">
      <c r="B42" s="209" t="s">
        <v>221</v>
      </c>
      <c r="C42" s="260">
        <v>2014</v>
      </c>
      <c r="D42" s="262"/>
      <c r="E42" s="260">
        <v>2015</v>
      </c>
      <c r="F42" s="212"/>
      <c r="G42" s="18"/>
    </row>
    <row r="43" spans="2:8">
      <c r="B43" s="193" t="s">
        <v>268</v>
      </c>
      <c r="C43" s="107">
        <v>563297</v>
      </c>
      <c r="D43" s="109">
        <f>C43/$C$48</f>
        <v>0.28470034535200078</v>
      </c>
      <c r="E43" s="107">
        <v>545203</v>
      </c>
      <c r="F43" s="213">
        <f>E43/$E$48</f>
        <v>0.20941711149632927</v>
      </c>
      <c r="G43" s="19"/>
    </row>
    <row r="44" spans="2:8">
      <c r="B44" s="193" t="s">
        <v>11</v>
      </c>
      <c r="C44" s="107">
        <v>604070</v>
      </c>
      <c r="D44" s="109">
        <f>C44/$C$48</f>
        <v>0.30530774638739971</v>
      </c>
      <c r="E44" s="107">
        <v>640099</v>
      </c>
      <c r="F44" s="213">
        <f>E44/$E$48</f>
        <v>0.24586747257753327</v>
      </c>
      <c r="G44" s="19"/>
    </row>
    <row r="45" spans="2:8">
      <c r="B45" s="193" t="s">
        <v>153</v>
      </c>
      <c r="C45" s="107">
        <v>625399</v>
      </c>
      <c r="D45" s="109">
        <f>C45/$C$48</f>
        <v>0.31608780320647178</v>
      </c>
      <c r="E45" s="107">
        <v>615160</v>
      </c>
      <c r="F45" s="213">
        <f>E45/$E$48</f>
        <v>0.23628819046865462</v>
      </c>
      <c r="G45" s="19"/>
    </row>
    <row r="46" spans="2:8">
      <c r="B46" s="193" t="s">
        <v>269</v>
      </c>
      <c r="C46" s="107">
        <v>118166</v>
      </c>
      <c r="D46" s="109">
        <f>C46/$C$48</f>
        <v>5.9723202873199259E-2</v>
      </c>
      <c r="E46" s="107">
        <v>141586</v>
      </c>
      <c r="F46" s="213">
        <f>E46/$E$48</f>
        <v>5.4384387371895014E-2</v>
      </c>
      <c r="G46" s="19"/>
    </row>
    <row r="47" spans="2:8">
      <c r="B47" s="214" t="s">
        <v>12</v>
      </c>
      <c r="C47" s="107">
        <v>67629</v>
      </c>
      <c r="D47" s="115">
        <f>C47/$C$48</f>
        <v>3.4180902180928466E-2</v>
      </c>
      <c r="E47" s="107">
        <v>661383</v>
      </c>
      <c r="F47" s="213">
        <f>E47/$E$48</f>
        <v>0.25404283808558781</v>
      </c>
      <c r="G47" s="19"/>
    </row>
    <row r="48" spans="2:8">
      <c r="B48" s="215"/>
      <c r="C48" s="187">
        <f>SUM(C43:C47)</f>
        <v>1978561</v>
      </c>
      <c r="D48" s="195">
        <f>SUM(D43:D47)</f>
        <v>1</v>
      </c>
      <c r="E48" s="187">
        <f>SUM(E43:E47)</f>
        <v>2603431</v>
      </c>
      <c r="F48" s="189">
        <f>SUM(F43:F47)</f>
        <v>0.99999999999999989</v>
      </c>
      <c r="G48" s="20"/>
    </row>
    <row r="50" spans="2:6">
      <c r="B50" s="444"/>
      <c r="C50" s="445"/>
      <c r="D50" s="445"/>
      <c r="E50" s="445"/>
      <c r="F50" s="446"/>
    </row>
  </sheetData>
  <mergeCells count="6">
    <mergeCell ref="B50:F50"/>
    <mergeCell ref="A1:G1"/>
    <mergeCell ref="A2:G2"/>
    <mergeCell ref="A3:G3"/>
    <mergeCell ref="C5:D5"/>
    <mergeCell ref="E5:F5"/>
  </mergeCells>
  <pageMargins left="0.70866141732283472" right="0" top="0.78740157480314965" bottom="0.78740157480314965" header="0" footer="0"/>
  <pageSetup scale="90" orientation="portrait" r:id="rId1"/>
  <headerFooter>
    <oddFooter>&amp;CBARÓMETRO TURÍSTICO DE LA RIVIERA MAYA
FIDEICOMISO DE PROMOCIÓN TURÍSTICA DE LA RIVIERA MAYA&amp;R2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4"/>
  <dimension ref="B4:AN31"/>
  <sheetViews>
    <sheetView workbookViewId="0">
      <selection activeCell="V18" sqref="V18"/>
    </sheetView>
  </sheetViews>
  <sheetFormatPr baseColWidth="10" defaultRowHeight="12.75"/>
  <cols>
    <col min="1" max="1" width="2.7109375" style="7" customWidth="1"/>
    <col min="2" max="2" width="5.42578125" style="12" bestFit="1" customWidth="1"/>
    <col min="3" max="5" width="7.140625" style="7" bestFit="1" customWidth="1"/>
    <col min="6" max="7" width="7.140625" style="7" customWidth="1"/>
    <col min="8" max="8" width="7.85546875" style="7" bestFit="1" customWidth="1"/>
    <col min="9" max="10" width="7.85546875" style="7" customWidth="1"/>
    <col min="11" max="11" width="7.85546875" style="7" bestFit="1" customWidth="1"/>
    <col min="12" max="16" width="7.7109375" style="7" customWidth="1"/>
    <col min="17" max="18" width="8.85546875" style="7" bestFit="1" customWidth="1"/>
    <col min="19" max="19" width="8.85546875" style="7" customWidth="1"/>
    <col min="20" max="20" width="8.85546875" style="7" bestFit="1" customWidth="1"/>
    <col min="21" max="16384" width="11.42578125" style="7"/>
  </cols>
  <sheetData>
    <row r="4" spans="2:20" ht="18.75">
      <c r="D4" s="30"/>
      <c r="E4" s="30"/>
      <c r="F4" s="30"/>
      <c r="G4" s="30"/>
      <c r="H4" s="30"/>
      <c r="I4" s="30"/>
      <c r="J4" s="30"/>
      <c r="K4" s="30" t="s">
        <v>393</v>
      </c>
      <c r="L4" s="30"/>
      <c r="M4" s="30"/>
      <c r="N4" s="30"/>
      <c r="O4" s="30"/>
      <c r="P4" s="30"/>
      <c r="Q4" s="30"/>
      <c r="R4" s="30"/>
      <c r="S4" s="258"/>
    </row>
    <row r="5" spans="2:20" ht="18.75">
      <c r="B5" s="24"/>
      <c r="C5" s="5"/>
      <c r="D5" s="259"/>
      <c r="E5" s="259"/>
      <c r="F5" s="259"/>
      <c r="G5" s="259"/>
      <c r="H5" s="259"/>
      <c r="I5" s="259"/>
      <c r="J5" s="259"/>
      <c r="K5" s="259"/>
      <c r="L5" s="259"/>
      <c r="M5" s="259"/>
      <c r="N5" s="259"/>
      <c r="O5" s="259"/>
      <c r="P5" s="259"/>
      <c r="Q5" s="259"/>
      <c r="R5" s="258"/>
      <c r="S5" s="258"/>
    </row>
    <row r="6" spans="2:20">
      <c r="B6" s="24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2:20">
      <c r="B7" s="24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</row>
    <row r="8" spans="2:20" s="23" customFormat="1" ht="15">
      <c r="B8" s="452" t="s">
        <v>61</v>
      </c>
      <c r="C8" s="454"/>
      <c r="D8" s="455"/>
      <c r="E8" s="455"/>
      <c r="F8" s="455"/>
      <c r="G8" s="455"/>
      <c r="H8" s="455"/>
      <c r="I8" s="455"/>
      <c r="J8" s="455"/>
      <c r="K8" s="455"/>
      <c r="L8" s="455"/>
      <c r="M8" s="455"/>
      <c r="N8" s="455"/>
      <c r="O8" s="455"/>
      <c r="P8" s="455"/>
      <c r="Q8" s="455"/>
      <c r="R8" s="455"/>
      <c r="S8" s="455"/>
      <c r="T8" s="456"/>
    </row>
    <row r="9" spans="2:20" s="23" customFormat="1" ht="15">
      <c r="B9" s="453"/>
      <c r="C9" s="430">
        <v>2011</v>
      </c>
      <c r="D9" s="430">
        <v>2012</v>
      </c>
      <c r="E9" s="430">
        <v>2013</v>
      </c>
      <c r="F9" s="430">
        <v>2014</v>
      </c>
      <c r="G9" s="430">
        <v>2015</v>
      </c>
      <c r="H9" s="430" t="s">
        <v>389</v>
      </c>
      <c r="I9" s="430" t="s">
        <v>390</v>
      </c>
      <c r="J9" s="430" t="s">
        <v>391</v>
      </c>
      <c r="K9" s="430" t="s">
        <v>392</v>
      </c>
      <c r="L9" s="430">
        <v>2011</v>
      </c>
      <c r="M9" s="430">
        <v>2012</v>
      </c>
      <c r="N9" s="430">
        <v>2013</v>
      </c>
      <c r="O9" s="430">
        <v>2014</v>
      </c>
      <c r="P9" s="430">
        <v>2015</v>
      </c>
      <c r="Q9" s="430" t="s">
        <v>389</v>
      </c>
      <c r="R9" s="430" t="s">
        <v>390</v>
      </c>
      <c r="S9" s="430" t="s">
        <v>391</v>
      </c>
      <c r="T9" s="430" t="s">
        <v>392</v>
      </c>
    </row>
    <row r="10" spans="2:20" ht="15">
      <c r="B10" s="263" t="s">
        <v>228</v>
      </c>
      <c r="C10" s="145">
        <v>0.79779999999999995</v>
      </c>
      <c r="D10" s="145">
        <v>0.82599999999999996</v>
      </c>
      <c r="E10" s="145">
        <v>0.85929999999999995</v>
      </c>
      <c r="F10" s="145">
        <v>0.85970000000000002</v>
      </c>
      <c r="G10" s="145">
        <v>0.87619999999999998</v>
      </c>
      <c r="H10" s="147">
        <f>G10-C10</f>
        <v>7.8400000000000025E-2</v>
      </c>
      <c r="I10" s="147">
        <f>G10-D10</f>
        <v>5.0200000000000022E-2</v>
      </c>
      <c r="J10" s="147">
        <f>G10-E10</f>
        <v>1.6900000000000026E-2</v>
      </c>
      <c r="K10" s="147">
        <f>G10-F10</f>
        <v>1.6499999999999959E-2</v>
      </c>
      <c r="L10" s="161">
        <v>299698</v>
      </c>
      <c r="M10" s="161">
        <v>330133</v>
      </c>
      <c r="N10" s="161">
        <v>332698</v>
      </c>
      <c r="O10" s="161">
        <v>352269</v>
      </c>
      <c r="P10" s="161">
        <v>372836</v>
      </c>
      <c r="Q10" s="149">
        <f>(P10/L10)-100%</f>
        <v>0.24403899925925421</v>
      </c>
      <c r="R10" s="149">
        <f>(P10/M10)-100%</f>
        <v>0.12935089797142374</v>
      </c>
      <c r="S10" s="149">
        <f>(P10/N10)-100%</f>
        <v>0.12064394736367512</v>
      </c>
      <c r="T10" s="149">
        <f>(P10/O10)-100%</f>
        <v>5.8384359679676701E-2</v>
      </c>
    </row>
    <row r="11" spans="2:20" ht="15">
      <c r="B11" s="263" t="s">
        <v>229</v>
      </c>
      <c r="C11" s="150">
        <v>0.85750000000000004</v>
      </c>
      <c r="D11" s="150">
        <v>0.85109999999999997</v>
      </c>
      <c r="E11" s="151">
        <v>0.90210000000000001</v>
      </c>
      <c r="F11" s="151">
        <v>0.90039999999999998</v>
      </c>
      <c r="G11" s="151">
        <v>0.9103</v>
      </c>
      <c r="H11" s="147">
        <f>G11-C11</f>
        <v>5.2799999999999958E-2</v>
      </c>
      <c r="I11" s="147">
        <f>G11-D11</f>
        <v>5.920000000000003E-2</v>
      </c>
      <c r="J11" s="147">
        <f>G11-E11</f>
        <v>8.1999999999999851E-3</v>
      </c>
      <c r="K11" s="147">
        <f>G11-F11</f>
        <v>9.9000000000000199E-3</v>
      </c>
      <c r="L11" s="148">
        <v>299938</v>
      </c>
      <c r="M11" s="148">
        <v>315725</v>
      </c>
      <c r="N11" s="148">
        <v>326017</v>
      </c>
      <c r="O11" s="148">
        <v>346915</v>
      </c>
      <c r="P11" s="148">
        <v>357883</v>
      </c>
      <c r="Q11" s="149">
        <f>(P11/L11)-100%</f>
        <v>0.19318992591802298</v>
      </c>
      <c r="R11" s="149">
        <f>(P11/M11)-100%</f>
        <v>0.13352759521735691</v>
      </c>
      <c r="S11" s="149">
        <f>(P11/N11)-100%</f>
        <v>9.7743369210808062E-2</v>
      </c>
      <c r="T11" s="149">
        <f>(P11/O11)-100%</f>
        <v>3.1615813671936888E-2</v>
      </c>
    </row>
    <row r="12" spans="2:20" ht="15">
      <c r="B12" s="263" t="s">
        <v>230</v>
      </c>
      <c r="C12" s="151"/>
      <c r="D12" s="151"/>
      <c r="E12" s="151"/>
      <c r="F12" s="151"/>
      <c r="G12" s="151"/>
      <c r="H12" s="151"/>
      <c r="I12" s="147"/>
      <c r="J12" s="147"/>
      <c r="K12" s="147"/>
      <c r="L12" s="148"/>
      <c r="M12" s="148"/>
      <c r="N12" s="148"/>
      <c r="O12" s="148"/>
      <c r="P12" s="148"/>
      <c r="Q12" s="149"/>
      <c r="R12" s="149"/>
      <c r="S12" s="149"/>
      <c r="T12" s="149"/>
    </row>
    <row r="13" spans="2:20" ht="15">
      <c r="B13" s="263" t="s">
        <v>231</v>
      </c>
      <c r="C13" s="151"/>
      <c r="D13" s="151"/>
      <c r="E13" s="151"/>
      <c r="F13" s="151"/>
      <c r="G13" s="151"/>
      <c r="H13" s="151"/>
      <c r="I13" s="147"/>
      <c r="J13" s="147"/>
      <c r="K13" s="147"/>
      <c r="L13" s="148"/>
      <c r="M13" s="148"/>
      <c r="N13" s="148"/>
      <c r="O13" s="148"/>
      <c r="P13" s="148"/>
      <c r="Q13" s="149"/>
      <c r="R13" s="149"/>
      <c r="S13" s="149"/>
      <c r="T13" s="149"/>
    </row>
    <row r="14" spans="2:20" ht="15">
      <c r="B14" s="263" t="s">
        <v>232</v>
      </c>
      <c r="C14" s="151"/>
      <c r="D14" s="151"/>
      <c r="E14" s="151"/>
      <c r="F14" s="151"/>
      <c r="G14" s="151"/>
      <c r="H14" s="151"/>
      <c r="I14" s="147"/>
      <c r="J14" s="147"/>
      <c r="K14" s="147"/>
      <c r="L14" s="148"/>
      <c r="M14" s="148"/>
      <c r="N14" s="148"/>
      <c r="O14" s="148"/>
      <c r="P14" s="148"/>
      <c r="Q14" s="149"/>
      <c r="R14" s="149"/>
      <c r="S14" s="149"/>
      <c r="T14" s="149"/>
    </row>
    <row r="15" spans="2:20" ht="15">
      <c r="B15" s="263" t="s">
        <v>234</v>
      </c>
      <c r="C15" s="151"/>
      <c r="D15" s="151"/>
      <c r="E15" s="151"/>
      <c r="F15" s="151"/>
      <c r="G15" s="151"/>
      <c r="H15" s="151"/>
      <c r="I15" s="147"/>
      <c r="J15" s="147"/>
      <c r="K15" s="147"/>
      <c r="L15" s="148"/>
      <c r="M15" s="148"/>
      <c r="N15" s="148"/>
      <c r="O15" s="148"/>
      <c r="P15" s="148"/>
      <c r="Q15" s="149"/>
      <c r="R15" s="149"/>
      <c r="S15" s="149"/>
      <c r="T15" s="149"/>
    </row>
    <row r="16" spans="2:20" ht="15">
      <c r="B16" s="263" t="s">
        <v>233</v>
      </c>
      <c r="C16" s="151"/>
      <c r="D16" s="151"/>
      <c r="E16" s="151"/>
      <c r="F16" s="151"/>
      <c r="G16" s="151"/>
      <c r="H16" s="151"/>
      <c r="I16" s="147"/>
      <c r="J16" s="147"/>
      <c r="K16" s="147"/>
      <c r="L16" s="148"/>
      <c r="M16" s="148"/>
      <c r="N16" s="148"/>
      <c r="O16" s="148"/>
      <c r="P16" s="148"/>
      <c r="Q16" s="149"/>
      <c r="R16" s="149"/>
      <c r="S16" s="149"/>
      <c r="T16" s="149"/>
    </row>
    <row r="17" spans="2:40" ht="15">
      <c r="B17" s="263" t="s">
        <v>235</v>
      </c>
      <c r="C17" s="145"/>
      <c r="D17" s="145"/>
      <c r="E17" s="145"/>
      <c r="F17" s="145"/>
      <c r="G17" s="145"/>
      <c r="H17" s="145"/>
      <c r="I17" s="147"/>
      <c r="J17" s="147"/>
      <c r="K17" s="147"/>
      <c r="L17" s="148"/>
      <c r="M17" s="148"/>
      <c r="N17" s="148"/>
      <c r="O17" s="148"/>
      <c r="P17" s="148"/>
      <c r="Q17" s="149"/>
      <c r="R17" s="149"/>
      <c r="S17" s="149"/>
      <c r="T17" s="149"/>
    </row>
    <row r="18" spans="2:40" ht="15">
      <c r="B18" s="263" t="s">
        <v>236</v>
      </c>
      <c r="C18" s="145"/>
      <c r="D18" s="145"/>
      <c r="E18" s="145"/>
      <c r="F18" s="145"/>
      <c r="G18" s="145"/>
      <c r="H18" s="145"/>
      <c r="I18" s="147"/>
      <c r="J18" s="147"/>
      <c r="K18" s="147"/>
      <c r="L18" s="148"/>
      <c r="M18" s="148"/>
      <c r="N18" s="148"/>
      <c r="O18" s="148"/>
      <c r="P18" s="148"/>
      <c r="Q18" s="149"/>
      <c r="R18" s="149"/>
      <c r="S18" s="149"/>
      <c r="T18" s="149"/>
    </row>
    <row r="19" spans="2:40" ht="15">
      <c r="B19" s="263" t="s">
        <v>237</v>
      </c>
      <c r="C19" s="145"/>
      <c r="D19" s="145"/>
      <c r="E19" s="145"/>
      <c r="F19" s="145"/>
      <c r="G19" s="145"/>
      <c r="H19" s="145"/>
      <c r="I19" s="147"/>
      <c r="J19" s="147"/>
      <c r="K19" s="147"/>
      <c r="L19" s="148"/>
      <c r="M19" s="148"/>
      <c r="N19" s="148"/>
      <c r="O19" s="148"/>
      <c r="P19" s="148"/>
      <c r="Q19" s="152"/>
      <c r="R19" s="152"/>
      <c r="S19" s="152"/>
      <c r="T19" s="152"/>
    </row>
    <row r="20" spans="2:40" ht="15">
      <c r="B20" s="263" t="s">
        <v>238</v>
      </c>
      <c r="C20" s="145"/>
      <c r="D20" s="145"/>
      <c r="E20" s="145"/>
      <c r="F20" s="145"/>
      <c r="G20" s="145"/>
      <c r="H20" s="145"/>
      <c r="I20" s="147"/>
      <c r="J20" s="147"/>
      <c r="K20" s="147"/>
      <c r="L20" s="148"/>
      <c r="M20" s="148"/>
      <c r="N20" s="148"/>
      <c r="O20" s="148"/>
      <c r="P20" s="148"/>
      <c r="Q20" s="152"/>
      <c r="R20" s="152"/>
      <c r="S20" s="152"/>
      <c r="T20" s="152"/>
    </row>
    <row r="21" spans="2:40" ht="15">
      <c r="B21" s="263" t="s">
        <v>239</v>
      </c>
      <c r="C21" s="145"/>
      <c r="D21" s="145"/>
      <c r="E21" s="145"/>
      <c r="F21" s="145"/>
      <c r="G21" s="145"/>
      <c r="H21" s="145"/>
      <c r="I21" s="147"/>
      <c r="J21" s="147"/>
      <c r="K21" s="147"/>
      <c r="L21" s="148"/>
      <c r="M21" s="148"/>
      <c r="N21" s="148"/>
      <c r="O21" s="148"/>
      <c r="P21" s="148"/>
      <c r="Q21" s="152"/>
      <c r="R21" s="152"/>
      <c r="S21" s="152"/>
      <c r="T21" s="152"/>
    </row>
    <row r="22" spans="2:40" s="27" customFormat="1" ht="15">
      <c r="B22" s="321" t="s">
        <v>240</v>
      </c>
      <c r="C22" s="322">
        <v>0.82620000000000005</v>
      </c>
      <c r="D22" s="322">
        <v>0.83809999999999996</v>
      </c>
      <c r="E22" s="322">
        <v>0.87960000000000005</v>
      </c>
      <c r="F22" s="322">
        <v>0.87909999999999999</v>
      </c>
      <c r="G22" s="322">
        <f>SUM('RESUMEN ENERO-FEBRERO'!D13)</f>
        <v>0.89240972106839356</v>
      </c>
      <c r="H22" s="323">
        <f>G22-C22</f>
        <v>6.6209721068393512E-2</v>
      </c>
      <c r="I22" s="323">
        <f>G22-D22</f>
        <v>5.4309721068393602E-2</v>
      </c>
      <c r="J22" s="323">
        <f>G22-E22</f>
        <v>1.2809721068393509E-2</v>
      </c>
      <c r="K22" s="323">
        <f>G22-F22</f>
        <v>1.3309721068393565E-2</v>
      </c>
      <c r="L22" s="324">
        <f>SUM(L10:L21)</f>
        <v>599636</v>
      </c>
      <c r="M22" s="324">
        <f>SUM(M10:M21)</f>
        <v>645858</v>
      </c>
      <c r="N22" s="324">
        <f t="shared" ref="N22:P22" si="0">SUM(N10:N21)</f>
        <v>658715</v>
      </c>
      <c r="O22" s="324">
        <f t="shared" si="0"/>
        <v>699184</v>
      </c>
      <c r="P22" s="324">
        <f t="shared" si="0"/>
        <v>730719</v>
      </c>
      <c r="Q22" s="325">
        <f>(P22/L22)-100%</f>
        <v>0.21860428660053777</v>
      </c>
      <c r="R22" s="325">
        <f>(P22/M22)-100%</f>
        <v>0.13139265906747299</v>
      </c>
      <c r="S22" s="325">
        <f>(P22/N22)-100%</f>
        <v>0.10930979255064788</v>
      </c>
      <c r="T22" s="325">
        <f>(P22/O22)-100%</f>
        <v>4.5102576718002663E-2</v>
      </c>
      <c r="AJ22" s="21"/>
    </row>
    <row r="23" spans="2:40">
      <c r="B23" s="28"/>
      <c r="C23" s="29"/>
      <c r="D23" s="5"/>
      <c r="K23" s="5"/>
      <c r="AL23" s="18"/>
    </row>
    <row r="24" spans="2:40">
      <c r="AL24" s="18"/>
    </row>
    <row r="25" spans="2:40">
      <c r="AN25" s="18"/>
    </row>
    <row r="26" spans="2:40">
      <c r="AN26" s="18"/>
    </row>
    <row r="27" spans="2:40">
      <c r="AN27" s="18"/>
    </row>
    <row r="28" spans="2:40">
      <c r="AN28" s="18"/>
    </row>
    <row r="29" spans="2:40">
      <c r="AN29" s="18"/>
    </row>
    <row r="30" spans="2:40">
      <c r="AN30" s="18"/>
    </row>
    <row r="31" spans="2:40">
      <c r="AN31" s="18"/>
    </row>
  </sheetData>
  <mergeCells count="2">
    <mergeCell ref="B8:B9"/>
    <mergeCell ref="C8:T8"/>
  </mergeCells>
  <phoneticPr fontId="5" type="noConversion"/>
  <pageMargins left="0" right="0" top="0" bottom="0.43307086614173229" header="0" footer="0.47244094488188981"/>
  <pageSetup scale="90" orientation="landscape" r:id="rId1"/>
  <headerFooter alignWithMargins="0">
    <oddFooter>&amp;CBRÓMETRO TURÍSTICO DE LA RIVIERA MAYA 
FIDEICOMISO DE PROMOCIÓN TURÍSTICA DE LA RIVIERA MAYA&amp;R3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B4:AM35"/>
  <sheetViews>
    <sheetView topLeftCell="A4" workbookViewId="0">
      <selection activeCell="I16" sqref="I16"/>
    </sheetView>
  </sheetViews>
  <sheetFormatPr baseColWidth="10" defaultRowHeight="12.75"/>
  <cols>
    <col min="1" max="1" width="2.7109375" style="7" customWidth="1"/>
    <col min="2" max="2" width="9.7109375" style="12" customWidth="1"/>
    <col min="3" max="7" width="9.28515625" style="7" customWidth="1"/>
    <col min="8" max="11" width="8.85546875" style="7" bestFit="1" customWidth="1"/>
    <col min="12" max="16" width="10.7109375" style="7" customWidth="1"/>
    <col min="17" max="17" width="9.7109375" style="7" customWidth="1"/>
    <col min="18" max="18" width="9.85546875" style="7" bestFit="1" customWidth="1"/>
    <col min="19" max="16384" width="11.42578125" style="7"/>
  </cols>
  <sheetData>
    <row r="4" spans="2:18" ht="21">
      <c r="D4" s="180"/>
      <c r="E4" s="181" t="s">
        <v>315</v>
      </c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</row>
    <row r="5" spans="2:18" ht="18.75">
      <c r="B5" s="24"/>
      <c r="C5" s="5"/>
      <c r="D5" s="25"/>
      <c r="E5" s="25"/>
      <c r="F5" s="458" t="s">
        <v>394</v>
      </c>
      <c r="G5" s="458"/>
      <c r="H5" s="182"/>
      <c r="I5" s="25"/>
      <c r="J5" s="25"/>
      <c r="K5" s="25"/>
      <c r="L5" s="25"/>
      <c r="M5" s="25"/>
      <c r="N5" s="25"/>
      <c r="O5" s="25"/>
      <c r="P5" s="25"/>
      <c r="Q5" s="25"/>
      <c r="R5" s="170"/>
    </row>
    <row r="6" spans="2:18">
      <c r="B6" s="24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2:18">
      <c r="B7" s="24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</row>
    <row r="8" spans="2:18" s="23" customFormat="1" ht="15">
      <c r="B8" s="457" t="s">
        <v>61</v>
      </c>
      <c r="C8" s="454" t="s">
        <v>314</v>
      </c>
      <c r="D8" s="455"/>
      <c r="E8" s="455"/>
      <c r="F8" s="455"/>
      <c r="G8" s="456"/>
      <c r="H8" s="454" t="s">
        <v>164</v>
      </c>
      <c r="I8" s="455"/>
      <c r="J8" s="455"/>
      <c r="K8" s="456"/>
      <c r="R8" s="26"/>
    </row>
    <row r="9" spans="2:18" s="23" customFormat="1" ht="15">
      <c r="B9" s="457"/>
      <c r="C9" s="425">
        <v>2011</v>
      </c>
      <c r="D9" s="327">
        <v>2012</v>
      </c>
      <c r="E9" s="425">
        <v>2013</v>
      </c>
      <c r="F9" s="327">
        <v>2014</v>
      </c>
      <c r="G9" s="425">
        <v>2015</v>
      </c>
      <c r="H9" s="430" t="s">
        <v>389</v>
      </c>
      <c r="I9" s="430" t="s">
        <v>390</v>
      </c>
      <c r="J9" s="430" t="s">
        <v>391</v>
      </c>
      <c r="K9" s="430" t="s">
        <v>392</v>
      </c>
      <c r="R9" s="26"/>
    </row>
    <row r="10" spans="2:18" ht="15">
      <c r="B10" s="171" t="s">
        <v>228</v>
      </c>
      <c r="C10" s="43">
        <v>943600</v>
      </c>
      <c r="D10" s="140">
        <v>1022135</v>
      </c>
      <c r="E10" s="140">
        <v>1070536</v>
      </c>
      <c r="F10" s="140">
        <v>1078745</v>
      </c>
      <c r="G10" s="140">
        <v>1134307</v>
      </c>
      <c r="H10" s="178">
        <f>(G10/C10)-100%</f>
        <v>0.20210576515472667</v>
      </c>
      <c r="I10" s="178">
        <f>(G10/D10)-100%</f>
        <v>0.10974284218816499</v>
      </c>
      <c r="J10" s="178">
        <f>(G10/E10)-100%</f>
        <v>5.9569225135819748E-2</v>
      </c>
      <c r="K10" s="178">
        <f>(G10/F10)-100%</f>
        <v>5.1506148348312131E-2</v>
      </c>
    </row>
    <row r="11" spans="2:18" ht="15">
      <c r="B11" s="171" t="s">
        <v>229</v>
      </c>
      <c r="C11" s="172">
        <v>918797</v>
      </c>
      <c r="D11" s="172">
        <v>986078</v>
      </c>
      <c r="E11" s="172">
        <v>1014572</v>
      </c>
      <c r="F11" s="177">
        <v>1025828</v>
      </c>
      <c r="G11" s="140">
        <v>1067830</v>
      </c>
      <c r="H11" s="178">
        <f>(G11/C11)-100%</f>
        <v>0.16220449130765546</v>
      </c>
      <c r="I11" s="178">
        <f>(G11/D11)-100%</f>
        <v>8.290622040041451E-2</v>
      </c>
      <c r="J11" s="178">
        <f>(G11/E11)-100%</f>
        <v>5.2493070969827693E-2</v>
      </c>
      <c r="K11" s="178">
        <f>(G11/F11)-100%</f>
        <v>4.0944485820235021E-2</v>
      </c>
    </row>
    <row r="12" spans="2:18" ht="15">
      <c r="B12" s="171" t="s">
        <v>230</v>
      </c>
      <c r="C12" s="172"/>
      <c r="D12" s="172"/>
      <c r="E12" s="172"/>
      <c r="F12" s="177"/>
      <c r="G12" s="142"/>
      <c r="H12" s="232"/>
      <c r="I12" s="178"/>
      <c r="J12" s="173"/>
      <c r="K12" s="173"/>
    </row>
    <row r="13" spans="2:18" ht="15">
      <c r="B13" s="171" t="s">
        <v>231</v>
      </c>
      <c r="C13" s="172"/>
      <c r="D13" s="172"/>
      <c r="E13" s="172"/>
      <c r="F13" s="177"/>
      <c r="G13" s="142"/>
      <c r="H13" s="232"/>
      <c r="I13" s="178"/>
      <c r="J13" s="173"/>
      <c r="K13" s="173"/>
    </row>
    <row r="14" spans="2:18" ht="15">
      <c r="B14" s="171" t="s">
        <v>232</v>
      </c>
      <c r="C14" s="172"/>
      <c r="D14" s="172"/>
      <c r="E14" s="172"/>
      <c r="F14" s="177"/>
      <c r="G14" s="142"/>
      <c r="H14" s="232"/>
      <c r="I14" s="178"/>
      <c r="J14" s="173"/>
      <c r="K14" s="173"/>
    </row>
    <row r="15" spans="2:18" ht="15">
      <c r="B15" s="171" t="s">
        <v>234</v>
      </c>
      <c r="C15" s="172"/>
      <c r="D15" s="172"/>
      <c r="E15" s="172"/>
      <c r="F15" s="177"/>
      <c r="G15" s="142"/>
      <c r="H15" s="232"/>
      <c r="I15" s="178"/>
      <c r="J15" s="173"/>
      <c r="K15" s="173"/>
    </row>
    <row r="16" spans="2:18" ht="15">
      <c r="B16" s="171" t="s">
        <v>233</v>
      </c>
      <c r="C16" s="172"/>
      <c r="D16" s="172"/>
      <c r="E16" s="172"/>
      <c r="F16" s="177"/>
      <c r="G16" s="142"/>
      <c r="H16" s="232"/>
      <c r="I16" s="178"/>
      <c r="J16" s="173"/>
      <c r="K16" s="173"/>
    </row>
    <row r="17" spans="2:39" ht="15">
      <c r="B17" s="171" t="s">
        <v>235</v>
      </c>
      <c r="C17" s="172"/>
      <c r="D17" s="172"/>
      <c r="E17" s="172"/>
      <c r="F17" s="177"/>
      <c r="G17" s="142"/>
      <c r="H17" s="232"/>
      <c r="I17" s="178"/>
      <c r="J17" s="173"/>
      <c r="K17" s="173"/>
    </row>
    <row r="18" spans="2:39" ht="15">
      <c r="B18" s="171" t="s">
        <v>236</v>
      </c>
      <c r="C18" s="174"/>
      <c r="D18" s="175"/>
      <c r="E18" s="174"/>
      <c r="F18" s="174"/>
      <c r="G18" s="179"/>
      <c r="H18" s="179"/>
      <c r="I18" s="174"/>
      <c r="J18" s="176"/>
      <c r="K18" s="176"/>
    </row>
    <row r="19" spans="2:39" ht="15">
      <c r="B19" s="171" t="s">
        <v>237</v>
      </c>
      <c r="C19" s="174"/>
      <c r="D19" s="175"/>
      <c r="E19" s="174"/>
      <c r="F19" s="174"/>
      <c r="G19" s="174"/>
      <c r="H19" s="174"/>
      <c r="I19" s="174"/>
      <c r="J19" s="176"/>
      <c r="K19" s="176"/>
    </row>
    <row r="20" spans="2:39" ht="15">
      <c r="B20" s="171" t="s">
        <v>238</v>
      </c>
      <c r="C20" s="174"/>
      <c r="D20" s="175"/>
      <c r="E20" s="174"/>
      <c r="F20" s="174"/>
      <c r="G20" s="174"/>
      <c r="H20" s="174"/>
      <c r="I20" s="174"/>
      <c r="J20" s="176"/>
      <c r="K20" s="176"/>
    </row>
    <row r="21" spans="2:39" ht="15">
      <c r="B21" s="171" t="s">
        <v>239</v>
      </c>
      <c r="C21" s="174"/>
      <c r="D21" s="175"/>
      <c r="E21" s="174"/>
      <c r="F21" s="174"/>
      <c r="G21" s="174"/>
      <c r="H21" s="174"/>
      <c r="I21" s="174"/>
      <c r="J21" s="176"/>
      <c r="K21" s="176"/>
    </row>
    <row r="22" spans="2:39">
      <c r="B22" s="28"/>
      <c r="C22" s="29"/>
      <c r="D22" s="5"/>
      <c r="E22" s="5"/>
      <c r="J22" s="5"/>
      <c r="K22" s="5"/>
      <c r="AK22" s="18"/>
    </row>
    <row r="23" spans="2:39" ht="18.75" customHeight="1">
      <c r="B23" s="457" t="s">
        <v>61</v>
      </c>
      <c r="C23" s="459" t="s">
        <v>338</v>
      </c>
      <c r="D23" s="460"/>
      <c r="E23" s="460"/>
      <c r="F23" s="460"/>
      <c r="G23" s="460"/>
      <c r="H23" s="454" t="s">
        <v>164</v>
      </c>
      <c r="I23" s="455"/>
      <c r="J23" s="455"/>
      <c r="K23" s="456"/>
      <c r="AK23" s="18"/>
    </row>
    <row r="24" spans="2:39" ht="18" customHeight="1">
      <c r="B24" s="457"/>
      <c r="C24" s="425">
        <v>2011</v>
      </c>
      <c r="D24" s="327">
        <v>2012</v>
      </c>
      <c r="E24" s="425">
        <v>2013</v>
      </c>
      <c r="F24" s="327">
        <v>2014</v>
      </c>
      <c r="G24" s="425">
        <v>2015</v>
      </c>
      <c r="H24" s="326" t="s">
        <v>345</v>
      </c>
      <c r="I24" s="326" t="s">
        <v>346</v>
      </c>
      <c r="J24" s="326" t="s">
        <v>347</v>
      </c>
      <c r="K24" s="326" t="s">
        <v>348</v>
      </c>
      <c r="AM24" s="18"/>
    </row>
    <row r="25" spans="2:39" ht="15">
      <c r="B25" s="171" t="s">
        <v>126</v>
      </c>
      <c r="C25" s="172">
        <f>SUM(C10:C11)</f>
        <v>1862397</v>
      </c>
      <c r="D25" s="172">
        <f t="shared" ref="D25:F25" si="0">SUM(D10:D11)</f>
        <v>2008213</v>
      </c>
      <c r="E25" s="172">
        <f t="shared" si="0"/>
        <v>2085108</v>
      </c>
      <c r="F25" s="172">
        <f t="shared" si="0"/>
        <v>2104573</v>
      </c>
      <c r="G25" s="172">
        <f>SUM(G10:G11)</f>
        <v>2202137</v>
      </c>
      <c r="H25" s="178">
        <f>(G25/C25)-100%</f>
        <v>0.18242082649402902</v>
      </c>
      <c r="I25" s="178">
        <f>(G25/D25)-100%</f>
        <v>9.656545396329963E-2</v>
      </c>
      <c r="J25" s="173">
        <f>(G25/E25)-100%</f>
        <v>5.6126109534853752E-2</v>
      </c>
      <c r="K25" s="173">
        <f>(G25/F25)-100%</f>
        <v>4.6358097343261573E-2</v>
      </c>
    </row>
    <row r="26" spans="2:39" ht="15">
      <c r="B26" s="171" t="s">
        <v>127</v>
      </c>
      <c r="C26" s="172"/>
      <c r="D26" s="172"/>
      <c r="E26" s="172"/>
      <c r="F26" s="177"/>
      <c r="G26" s="142"/>
      <c r="H26" s="232"/>
      <c r="I26" s="178"/>
      <c r="J26" s="173"/>
      <c r="K26" s="173"/>
    </row>
    <row r="27" spans="2:39" ht="15">
      <c r="B27" s="171" t="s">
        <v>128</v>
      </c>
      <c r="C27" s="172"/>
      <c r="D27" s="172"/>
      <c r="E27" s="172"/>
      <c r="F27" s="177"/>
      <c r="G27" s="142"/>
      <c r="H27" s="232"/>
      <c r="I27" s="178"/>
      <c r="J27" s="173"/>
      <c r="K27" s="173"/>
    </row>
    <row r="28" spans="2:39" ht="15">
      <c r="B28" s="171" t="s">
        <v>129</v>
      </c>
      <c r="C28" s="172"/>
      <c r="D28" s="172"/>
      <c r="E28" s="172"/>
      <c r="F28" s="177"/>
      <c r="G28" s="142"/>
      <c r="H28" s="232"/>
      <c r="I28" s="178"/>
      <c r="J28" s="173"/>
      <c r="K28" s="173"/>
    </row>
    <row r="29" spans="2:39" ht="15">
      <c r="B29" s="171" t="s">
        <v>130</v>
      </c>
      <c r="C29" s="172"/>
      <c r="D29" s="172"/>
      <c r="E29" s="172"/>
      <c r="F29" s="177"/>
      <c r="G29" s="142"/>
      <c r="H29" s="232"/>
      <c r="I29" s="178"/>
      <c r="J29" s="173"/>
      <c r="K29" s="173"/>
    </row>
    <row r="30" spans="2:39" ht="15">
      <c r="B30" s="171" t="s">
        <v>131</v>
      </c>
      <c r="C30" s="172"/>
      <c r="D30" s="172"/>
      <c r="E30" s="172"/>
      <c r="F30" s="177"/>
      <c r="G30" s="142"/>
      <c r="H30" s="232"/>
      <c r="I30" s="178"/>
      <c r="J30" s="173"/>
      <c r="K30" s="173"/>
    </row>
    <row r="31" spans="2:39" ht="15">
      <c r="B31" s="171" t="s">
        <v>132</v>
      </c>
      <c r="C31" s="172"/>
      <c r="D31" s="172"/>
      <c r="E31" s="172"/>
      <c r="F31" s="177"/>
      <c r="G31" s="142"/>
      <c r="H31" s="232"/>
      <c r="I31" s="178"/>
      <c r="J31" s="173"/>
      <c r="K31" s="173"/>
    </row>
    <row r="32" spans="2:39" ht="15">
      <c r="B32" s="171" t="s">
        <v>133</v>
      </c>
      <c r="C32" s="172"/>
      <c r="D32" s="172"/>
      <c r="E32" s="172"/>
      <c r="F32" s="177"/>
      <c r="G32" s="142"/>
      <c r="H32" s="232"/>
      <c r="I32" s="178"/>
      <c r="J32" s="173"/>
      <c r="K32" s="173"/>
    </row>
    <row r="33" spans="2:11" ht="15">
      <c r="B33" s="171" t="s">
        <v>134</v>
      </c>
      <c r="C33" s="174"/>
      <c r="D33" s="175"/>
      <c r="E33" s="174"/>
      <c r="F33" s="174"/>
      <c r="G33" s="179"/>
      <c r="H33" s="179"/>
      <c r="I33" s="174"/>
      <c r="J33" s="176"/>
      <c r="K33" s="176"/>
    </row>
    <row r="34" spans="2:11" ht="15">
      <c r="B34" s="171" t="s">
        <v>135</v>
      </c>
      <c r="C34" s="174"/>
      <c r="D34" s="175"/>
      <c r="E34" s="174"/>
      <c r="F34" s="174"/>
      <c r="G34" s="174"/>
      <c r="H34" s="174"/>
      <c r="I34" s="174"/>
      <c r="J34" s="176"/>
      <c r="K34" s="176"/>
    </row>
    <row r="35" spans="2:11" ht="15">
      <c r="B35" s="171" t="s">
        <v>136</v>
      </c>
      <c r="C35" s="174"/>
      <c r="D35" s="175"/>
      <c r="E35" s="174"/>
      <c r="F35" s="174"/>
      <c r="G35" s="174"/>
      <c r="H35" s="174"/>
      <c r="I35" s="174"/>
      <c r="J35" s="176"/>
      <c r="K35" s="176"/>
    </row>
  </sheetData>
  <mergeCells count="7">
    <mergeCell ref="B8:B9"/>
    <mergeCell ref="C8:G8"/>
    <mergeCell ref="F5:G5"/>
    <mergeCell ref="H8:K8"/>
    <mergeCell ref="B23:B24"/>
    <mergeCell ref="C23:G23"/>
    <mergeCell ref="H23:K23"/>
  </mergeCells>
  <printOptions horizontalCentered="1"/>
  <pageMargins left="0" right="0" top="0" bottom="0" header="0" footer="0"/>
  <pageSetup scale="93" orientation="landscape" r:id="rId1"/>
  <headerFooter>
    <oddFooter>&amp;CBARÓMETRO TURÍSTICO DE LA RIVIERA MAYA
FIDEICOMISO DE PROMOCIÓN TURÍSTICA DE LA RIVIERA MAYA&amp;R4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5">
    <pageSetUpPr fitToPage="1"/>
  </sheetPr>
  <dimension ref="B6:L40"/>
  <sheetViews>
    <sheetView topLeftCell="A7" workbookViewId="0">
      <selection activeCell="C15" sqref="C15"/>
    </sheetView>
  </sheetViews>
  <sheetFormatPr baseColWidth="10" defaultRowHeight="12.75"/>
  <cols>
    <col min="1" max="1" width="3.85546875" style="7" customWidth="1"/>
    <col min="2" max="2" width="13" style="7" bestFit="1" customWidth="1"/>
    <col min="3" max="3" width="10" style="7" bestFit="1" customWidth="1"/>
    <col min="4" max="4" width="13.5703125" style="7" bestFit="1" customWidth="1"/>
    <col min="5" max="5" width="11.5703125" style="7" bestFit="1" customWidth="1"/>
    <col min="6" max="6" width="10.85546875" style="7" bestFit="1" customWidth="1"/>
    <col min="7" max="7" width="10.5703125" style="7" bestFit="1" customWidth="1"/>
    <col min="8" max="8" width="12.28515625" style="7" bestFit="1" customWidth="1"/>
    <col min="9" max="9" width="12" style="7" bestFit="1" customWidth="1"/>
    <col min="10" max="10" width="7.42578125" style="7" bestFit="1" customWidth="1"/>
    <col min="11" max="11" width="9.7109375" style="7" customWidth="1"/>
    <col min="12" max="12" width="9" style="7" bestFit="1" customWidth="1"/>
    <col min="13" max="13" width="14.140625" style="7" customWidth="1"/>
    <col min="14" max="256" width="11.42578125" style="7"/>
    <col min="257" max="257" width="3.85546875" style="7" customWidth="1"/>
    <col min="258" max="258" width="13" style="7" bestFit="1" customWidth="1"/>
    <col min="259" max="259" width="10" style="7" bestFit="1" customWidth="1"/>
    <col min="260" max="260" width="13.5703125" style="7" bestFit="1" customWidth="1"/>
    <col min="261" max="261" width="11.5703125" style="7" bestFit="1" customWidth="1"/>
    <col min="262" max="262" width="10.85546875" style="7" bestFit="1" customWidth="1"/>
    <col min="263" max="263" width="10.5703125" style="7" bestFit="1" customWidth="1"/>
    <col min="264" max="264" width="12.28515625" style="7" bestFit="1" customWidth="1"/>
    <col min="265" max="265" width="12" style="7" bestFit="1" customWidth="1"/>
    <col min="266" max="266" width="7.42578125" style="7" bestFit="1" customWidth="1"/>
    <col min="267" max="267" width="9.7109375" style="7" customWidth="1"/>
    <col min="268" max="268" width="9" style="7" bestFit="1" customWidth="1"/>
    <col min="269" max="269" width="14.140625" style="7" customWidth="1"/>
    <col min="270" max="512" width="11.42578125" style="7"/>
    <col min="513" max="513" width="3.85546875" style="7" customWidth="1"/>
    <col min="514" max="514" width="13" style="7" bestFit="1" customWidth="1"/>
    <col min="515" max="515" width="10" style="7" bestFit="1" customWidth="1"/>
    <col min="516" max="516" width="13.5703125" style="7" bestFit="1" customWidth="1"/>
    <col min="517" max="517" width="11.5703125" style="7" bestFit="1" customWidth="1"/>
    <col min="518" max="518" width="10.85546875" style="7" bestFit="1" customWidth="1"/>
    <col min="519" max="519" width="10.5703125" style="7" bestFit="1" customWidth="1"/>
    <col min="520" max="520" width="12.28515625" style="7" bestFit="1" customWidth="1"/>
    <col min="521" max="521" width="12" style="7" bestFit="1" customWidth="1"/>
    <col min="522" max="522" width="7.42578125" style="7" bestFit="1" customWidth="1"/>
    <col min="523" max="523" width="9.7109375" style="7" customWidth="1"/>
    <col min="524" max="524" width="9" style="7" bestFit="1" customWidth="1"/>
    <col min="525" max="525" width="14.140625" style="7" customWidth="1"/>
    <col min="526" max="768" width="11.42578125" style="7"/>
    <col min="769" max="769" width="3.85546875" style="7" customWidth="1"/>
    <col min="770" max="770" width="13" style="7" bestFit="1" customWidth="1"/>
    <col min="771" max="771" width="10" style="7" bestFit="1" customWidth="1"/>
    <col min="772" max="772" width="13.5703125" style="7" bestFit="1" customWidth="1"/>
    <col min="773" max="773" width="11.5703125" style="7" bestFit="1" customWidth="1"/>
    <col min="774" max="774" width="10.85546875" style="7" bestFit="1" customWidth="1"/>
    <col min="775" max="775" width="10.5703125" style="7" bestFit="1" customWidth="1"/>
    <col min="776" max="776" width="12.28515625" style="7" bestFit="1" customWidth="1"/>
    <col min="777" max="777" width="12" style="7" bestFit="1" customWidth="1"/>
    <col min="778" max="778" width="7.42578125" style="7" bestFit="1" customWidth="1"/>
    <col min="779" max="779" width="9.7109375" style="7" customWidth="1"/>
    <col min="780" max="780" width="9" style="7" bestFit="1" customWidth="1"/>
    <col min="781" max="781" width="14.140625" style="7" customWidth="1"/>
    <col min="782" max="1024" width="11.42578125" style="7"/>
    <col min="1025" max="1025" width="3.85546875" style="7" customWidth="1"/>
    <col min="1026" max="1026" width="13" style="7" bestFit="1" customWidth="1"/>
    <col min="1027" max="1027" width="10" style="7" bestFit="1" customWidth="1"/>
    <col min="1028" max="1028" width="13.5703125" style="7" bestFit="1" customWidth="1"/>
    <col min="1029" max="1029" width="11.5703125" style="7" bestFit="1" customWidth="1"/>
    <col min="1030" max="1030" width="10.85546875" style="7" bestFit="1" customWidth="1"/>
    <col min="1031" max="1031" width="10.5703125" style="7" bestFit="1" customWidth="1"/>
    <col min="1032" max="1032" width="12.28515625" style="7" bestFit="1" customWidth="1"/>
    <col min="1033" max="1033" width="12" style="7" bestFit="1" customWidth="1"/>
    <col min="1034" max="1034" width="7.42578125" style="7" bestFit="1" customWidth="1"/>
    <col min="1035" max="1035" width="9.7109375" style="7" customWidth="1"/>
    <col min="1036" max="1036" width="9" style="7" bestFit="1" customWidth="1"/>
    <col min="1037" max="1037" width="14.140625" style="7" customWidth="1"/>
    <col min="1038" max="1280" width="11.42578125" style="7"/>
    <col min="1281" max="1281" width="3.85546875" style="7" customWidth="1"/>
    <col min="1282" max="1282" width="13" style="7" bestFit="1" customWidth="1"/>
    <col min="1283" max="1283" width="10" style="7" bestFit="1" customWidth="1"/>
    <col min="1284" max="1284" width="13.5703125" style="7" bestFit="1" customWidth="1"/>
    <col min="1285" max="1285" width="11.5703125" style="7" bestFit="1" customWidth="1"/>
    <col min="1286" max="1286" width="10.85546875" style="7" bestFit="1" customWidth="1"/>
    <col min="1287" max="1287" width="10.5703125" style="7" bestFit="1" customWidth="1"/>
    <col min="1288" max="1288" width="12.28515625" style="7" bestFit="1" customWidth="1"/>
    <col min="1289" max="1289" width="12" style="7" bestFit="1" customWidth="1"/>
    <col min="1290" max="1290" width="7.42578125" style="7" bestFit="1" customWidth="1"/>
    <col min="1291" max="1291" width="9.7109375" style="7" customWidth="1"/>
    <col min="1292" max="1292" width="9" style="7" bestFit="1" customWidth="1"/>
    <col min="1293" max="1293" width="14.140625" style="7" customWidth="1"/>
    <col min="1294" max="1536" width="11.42578125" style="7"/>
    <col min="1537" max="1537" width="3.85546875" style="7" customWidth="1"/>
    <col min="1538" max="1538" width="13" style="7" bestFit="1" customWidth="1"/>
    <col min="1539" max="1539" width="10" style="7" bestFit="1" customWidth="1"/>
    <col min="1540" max="1540" width="13.5703125" style="7" bestFit="1" customWidth="1"/>
    <col min="1541" max="1541" width="11.5703125" style="7" bestFit="1" customWidth="1"/>
    <col min="1542" max="1542" width="10.85546875" style="7" bestFit="1" customWidth="1"/>
    <col min="1543" max="1543" width="10.5703125" style="7" bestFit="1" customWidth="1"/>
    <col min="1544" max="1544" width="12.28515625" style="7" bestFit="1" customWidth="1"/>
    <col min="1545" max="1545" width="12" style="7" bestFit="1" customWidth="1"/>
    <col min="1546" max="1546" width="7.42578125" style="7" bestFit="1" customWidth="1"/>
    <col min="1547" max="1547" width="9.7109375" style="7" customWidth="1"/>
    <col min="1548" max="1548" width="9" style="7" bestFit="1" customWidth="1"/>
    <col min="1549" max="1549" width="14.140625" style="7" customWidth="1"/>
    <col min="1550" max="1792" width="11.42578125" style="7"/>
    <col min="1793" max="1793" width="3.85546875" style="7" customWidth="1"/>
    <col min="1794" max="1794" width="13" style="7" bestFit="1" customWidth="1"/>
    <col min="1795" max="1795" width="10" style="7" bestFit="1" customWidth="1"/>
    <col min="1796" max="1796" width="13.5703125" style="7" bestFit="1" customWidth="1"/>
    <col min="1797" max="1797" width="11.5703125" style="7" bestFit="1" customWidth="1"/>
    <col min="1798" max="1798" width="10.85546875" style="7" bestFit="1" customWidth="1"/>
    <col min="1799" max="1799" width="10.5703125" style="7" bestFit="1" customWidth="1"/>
    <col min="1800" max="1800" width="12.28515625" style="7" bestFit="1" customWidth="1"/>
    <col min="1801" max="1801" width="12" style="7" bestFit="1" customWidth="1"/>
    <col min="1802" max="1802" width="7.42578125" style="7" bestFit="1" customWidth="1"/>
    <col min="1803" max="1803" width="9.7109375" style="7" customWidth="1"/>
    <col min="1804" max="1804" width="9" style="7" bestFit="1" customWidth="1"/>
    <col min="1805" max="1805" width="14.140625" style="7" customWidth="1"/>
    <col min="1806" max="2048" width="11.42578125" style="7"/>
    <col min="2049" max="2049" width="3.85546875" style="7" customWidth="1"/>
    <col min="2050" max="2050" width="13" style="7" bestFit="1" customWidth="1"/>
    <col min="2051" max="2051" width="10" style="7" bestFit="1" customWidth="1"/>
    <col min="2052" max="2052" width="13.5703125" style="7" bestFit="1" customWidth="1"/>
    <col min="2053" max="2053" width="11.5703125" style="7" bestFit="1" customWidth="1"/>
    <col min="2054" max="2054" width="10.85546875" style="7" bestFit="1" customWidth="1"/>
    <col min="2055" max="2055" width="10.5703125" style="7" bestFit="1" customWidth="1"/>
    <col min="2056" max="2056" width="12.28515625" style="7" bestFit="1" customWidth="1"/>
    <col min="2057" max="2057" width="12" style="7" bestFit="1" customWidth="1"/>
    <col min="2058" max="2058" width="7.42578125" style="7" bestFit="1" customWidth="1"/>
    <col min="2059" max="2059" width="9.7109375" style="7" customWidth="1"/>
    <col min="2060" max="2060" width="9" style="7" bestFit="1" customWidth="1"/>
    <col min="2061" max="2061" width="14.140625" style="7" customWidth="1"/>
    <col min="2062" max="2304" width="11.42578125" style="7"/>
    <col min="2305" max="2305" width="3.85546875" style="7" customWidth="1"/>
    <col min="2306" max="2306" width="13" style="7" bestFit="1" customWidth="1"/>
    <col min="2307" max="2307" width="10" style="7" bestFit="1" customWidth="1"/>
    <col min="2308" max="2308" width="13.5703125" style="7" bestFit="1" customWidth="1"/>
    <col min="2309" max="2309" width="11.5703125" style="7" bestFit="1" customWidth="1"/>
    <col min="2310" max="2310" width="10.85546875" style="7" bestFit="1" customWidth="1"/>
    <col min="2311" max="2311" width="10.5703125" style="7" bestFit="1" customWidth="1"/>
    <col min="2312" max="2312" width="12.28515625" style="7" bestFit="1" customWidth="1"/>
    <col min="2313" max="2313" width="12" style="7" bestFit="1" customWidth="1"/>
    <col min="2314" max="2314" width="7.42578125" style="7" bestFit="1" customWidth="1"/>
    <col min="2315" max="2315" width="9.7109375" style="7" customWidth="1"/>
    <col min="2316" max="2316" width="9" style="7" bestFit="1" customWidth="1"/>
    <col min="2317" max="2317" width="14.140625" style="7" customWidth="1"/>
    <col min="2318" max="2560" width="11.42578125" style="7"/>
    <col min="2561" max="2561" width="3.85546875" style="7" customWidth="1"/>
    <col min="2562" max="2562" width="13" style="7" bestFit="1" customWidth="1"/>
    <col min="2563" max="2563" width="10" style="7" bestFit="1" customWidth="1"/>
    <col min="2564" max="2564" width="13.5703125" style="7" bestFit="1" customWidth="1"/>
    <col min="2565" max="2565" width="11.5703125" style="7" bestFit="1" customWidth="1"/>
    <col min="2566" max="2566" width="10.85546875" style="7" bestFit="1" customWidth="1"/>
    <col min="2567" max="2567" width="10.5703125" style="7" bestFit="1" customWidth="1"/>
    <col min="2568" max="2568" width="12.28515625" style="7" bestFit="1" customWidth="1"/>
    <col min="2569" max="2569" width="12" style="7" bestFit="1" customWidth="1"/>
    <col min="2570" max="2570" width="7.42578125" style="7" bestFit="1" customWidth="1"/>
    <col min="2571" max="2571" width="9.7109375" style="7" customWidth="1"/>
    <col min="2572" max="2572" width="9" style="7" bestFit="1" customWidth="1"/>
    <col min="2573" max="2573" width="14.140625" style="7" customWidth="1"/>
    <col min="2574" max="2816" width="11.42578125" style="7"/>
    <col min="2817" max="2817" width="3.85546875" style="7" customWidth="1"/>
    <col min="2818" max="2818" width="13" style="7" bestFit="1" customWidth="1"/>
    <col min="2819" max="2819" width="10" style="7" bestFit="1" customWidth="1"/>
    <col min="2820" max="2820" width="13.5703125" style="7" bestFit="1" customWidth="1"/>
    <col min="2821" max="2821" width="11.5703125" style="7" bestFit="1" customWidth="1"/>
    <col min="2822" max="2822" width="10.85546875" style="7" bestFit="1" customWidth="1"/>
    <col min="2823" max="2823" width="10.5703125" style="7" bestFit="1" customWidth="1"/>
    <col min="2824" max="2824" width="12.28515625" style="7" bestFit="1" customWidth="1"/>
    <col min="2825" max="2825" width="12" style="7" bestFit="1" customWidth="1"/>
    <col min="2826" max="2826" width="7.42578125" style="7" bestFit="1" customWidth="1"/>
    <col min="2827" max="2827" width="9.7109375" style="7" customWidth="1"/>
    <col min="2828" max="2828" width="9" style="7" bestFit="1" customWidth="1"/>
    <col min="2829" max="2829" width="14.140625" style="7" customWidth="1"/>
    <col min="2830" max="3072" width="11.42578125" style="7"/>
    <col min="3073" max="3073" width="3.85546875" style="7" customWidth="1"/>
    <col min="3074" max="3074" width="13" style="7" bestFit="1" customWidth="1"/>
    <col min="3075" max="3075" width="10" style="7" bestFit="1" customWidth="1"/>
    <col min="3076" max="3076" width="13.5703125" style="7" bestFit="1" customWidth="1"/>
    <col min="3077" max="3077" width="11.5703125" style="7" bestFit="1" customWidth="1"/>
    <col min="3078" max="3078" width="10.85546875" style="7" bestFit="1" customWidth="1"/>
    <col min="3079" max="3079" width="10.5703125" style="7" bestFit="1" customWidth="1"/>
    <col min="3080" max="3080" width="12.28515625" style="7" bestFit="1" customWidth="1"/>
    <col min="3081" max="3081" width="12" style="7" bestFit="1" customWidth="1"/>
    <col min="3082" max="3082" width="7.42578125" style="7" bestFit="1" customWidth="1"/>
    <col min="3083" max="3083" width="9.7109375" style="7" customWidth="1"/>
    <col min="3084" max="3084" width="9" style="7" bestFit="1" customWidth="1"/>
    <col min="3085" max="3085" width="14.140625" style="7" customWidth="1"/>
    <col min="3086" max="3328" width="11.42578125" style="7"/>
    <col min="3329" max="3329" width="3.85546875" style="7" customWidth="1"/>
    <col min="3330" max="3330" width="13" style="7" bestFit="1" customWidth="1"/>
    <col min="3331" max="3331" width="10" style="7" bestFit="1" customWidth="1"/>
    <col min="3332" max="3332" width="13.5703125" style="7" bestFit="1" customWidth="1"/>
    <col min="3333" max="3333" width="11.5703125" style="7" bestFit="1" customWidth="1"/>
    <col min="3334" max="3334" width="10.85546875" style="7" bestFit="1" customWidth="1"/>
    <col min="3335" max="3335" width="10.5703125" style="7" bestFit="1" customWidth="1"/>
    <col min="3336" max="3336" width="12.28515625" style="7" bestFit="1" customWidth="1"/>
    <col min="3337" max="3337" width="12" style="7" bestFit="1" customWidth="1"/>
    <col min="3338" max="3338" width="7.42578125" style="7" bestFit="1" customWidth="1"/>
    <col min="3339" max="3339" width="9.7109375" style="7" customWidth="1"/>
    <col min="3340" max="3340" width="9" style="7" bestFit="1" customWidth="1"/>
    <col min="3341" max="3341" width="14.140625" style="7" customWidth="1"/>
    <col min="3342" max="3584" width="11.42578125" style="7"/>
    <col min="3585" max="3585" width="3.85546875" style="7" customWidth="1"/>
    <col min="3586" max="3586" width="13" style="7" bestFit="1" customWidth="1"/>
    <col min="3587" max="3587" width="10" style="7" bestFit="1" customWidth="1"/>
    <col min="3588" max="3588" width="13.5703125" style="7" bestFit="1" customWidth="1"/>
    <col min="3589" max="3589" width="11.5703125" style="7" bestFit="1" customWidth="1"/>
    <col min="3590" max="3590" width="10.85546875" style="7" bestFit="1" customWidth="1"/>
    <col min="3591" max="3591" width="10.5703125" style="7" bestFit="1" customWidth="1"/>
    <col min="3592" max="3592" width="12.28515625" style="7" bestFit="1" customWidth="1"/>
    <col min="3593" max="3593" width="12" style="7" bestFit="1" customWidth="1"/>
    <col min="3594" max="3594" width="7.42578125" style="7" bestFit="1" customWidth="1"/>
    <col min="3595" max="3595" width="9.7109375" style="7" customWidth="1"/>
    <col min="3596" max="3596" width="9" style="7" bestFit="1" customWidth="1"/>
    <col min="3597" max="3597" width="14.140625" style="7" customWidth="1"/>
    <col min="3598" max="3840" width="11.42578125" style="7"/>
    <col min="3841" max="3841" width="3.85546875" style="7" customWidth="1"/>
    <col min="3842" max="3842" width="13" style="7" bestFit="1" customWidth="1"/>
    <col min="3843" max="3843" width="10" style="7" bestFit="1" customWidth="1"/>
    <col min="3844" max="3844" width="13.5703125" style="7" bestFit="1" customWidth="1"/>
    <col min="3845" max="3845" width="11.5703125" style="7" bestFit="1" customWidth="1"/>
    <col min="3846" max="3846" width="10.85546875" style="7" bestFit="1" customWidth="1"/>
    <col min="3847" max="3847" width="10.5703125" style="7" bestFit="1" customWidth="1"/>
    <col min="3848" max="3848" width="12.28515625" style="7" bestFit="1" customWidth="1"/>
    <col min="3849" max="3849" width="12" style="7" bestFit="1" customWidth="1"/>
    <col min="3850" max="3850" width="7.42578125" style="7" bestFit="1" customWidth="1"/>
    <col min="3851" max="3851" width="9.7109375" style="7" customWidth="1"/>
    <col min="3852" max="3852" width="9" style="7" bestFit="1" customWidth="1"/>
    <col min="3853" max="3853" width="14.140625" style="7" customWidth="1"/>
    <col min="3854" max="4096" width="11.42578125" style="7"/>
    <col min="4097" max="4097" width="3.85546875" style="7" customWidth="1"/>
    <col min="4098" max="4098" width="13" style="7" bestFit="1" customWidth="1"/>
    <col min="4099" max="4099" width="10" style="7" bestFit="1" customWidth="1"/>
    <col min="4100" max="4100" width="13.5703125" style="7" bestFit="1" customWidth="1"/>
    <col min="4101" max="4101" width="11.5703125" style="7" bestFit="1" customWidth="1"/>
    <col min="4102" max="4102" width="10.85546875" style="7" bestFit="1" customWidth="1"/>
    <col min="4103" max="4103" width="10.5703125" style="7" bestFit="1" customWidth="1"/>
    <col min="4104" max="4104" width="12.28515625" style="7" bestFit="1" customWidth="1"/>
    <col min="4105" max="4105" width="12" style="7" bestFit="1" customWidth="1"/>
    <col min="4106" max="4106" width="7.42578125" style="7" bestFit="1" customWidth="1"/>
    <col min="4107" max="4107" width="9.7109375" style="7" customWidth="1"/>
    <col min="4108" max="4108" width="9" style="7" bestFit="1" customWidth="1"/>
    <col min="4109" max="4109" width="14.140625" style="7" customWidth="1"/>
    <col min="4110" max="4352" width="11.42578125" style="7"/>
    <col min="4353" max="4353" width="3.85546875" style="7" customWidth="1"/>
    <col min="4354" max="4354" width="13" style="7" bestFit="1" customWidth="1"/>
    <col min="4355" max="4355" width="10" style="7" bestFit="1" customWidth="1"/>
    <col min="4356" max="4356" width="13.5703125" style="7" bestFit="1" customWidth="1"/>
    <col min="4357" max="4357" width="11.5703125" style="7" bestFit="1" customWidth="1"/>
    <col min="4358" max="4358" width="10.85546875" style="7" bestFit="1" customWidth="1"/>
    <col min="4359" max="4359" width="10.5703125" style="7" bestFit="1" customWidth="1"/>
    <col min="4360" max="4360" width="12.28515625" style="7" bestFit="1" customWidth="1"/>
    <col min="4361" max="4361" width="12" style="7" bestFit="1" customWidth="1"/>
    <col min="4362" max="4362" width="7.42578125" style="7" bestFit="1" customWidth="1"/>
    <col min="4363" max="4363" width="9.7109375" style="7" customWidth="1"/>
    <col min="4364" max="4364" width="9" style="7" bestFit="1" customWidth="1"/>
    <col min="4365" max="4365" width="14.140625" style="7" customWidth="1"/>
    <col min="4366" max="4608" width="11.42578125" style="7"/>
    <col min="4609" max="4609" width="3.85546875" style="7" customWidth="1"/>
    <col min="4610" max="4610" width="13" style="7" bestFit="1" customWidth="1"/>
    <col min="4611" max="4611" width="10" style="7" bestFit="1" customWidth="1"/>
    <col min="4612" max="4612" width="13.5703125" style="7" bestFit="1" customWidth="1"/>
    <col min="4613" max="4613" width="11.5703125" style="7" bestFit="1" customWidth="1"/>
    <col min="4614" max="4614" width="10.85546875" style="7" bestFit="1" customWidth="1"/>
    <col min="4615" max="4615" width="10.5703125" style="7" bestFit="1" customWidth="1"/>
    <col min="4616" max="4616" width="12.28515625" style="7" bestFit="1" customWidth="1"/>
    <col min="4617" max="4617" width="12" style="7" bestFit="1" customWidth="1"/>
    <col min="4618" max="4618" width="7.42578125" style="7" bestFit="1" customWidth="1"/>
    <col min="4619" max="4619" width="9.7109375" style="7" customWidth="1"/>
    <col min="4620" max="4620" width="9" style="7" bestFit="1" customWidth="1"/>
    <col min="4621" max="4621" width="14.140625" style="7" customWidth="1"/>
    <col min="4622" max="4864" width="11.42578125" style="7"/>
    <col min="4865" max="4865" width="3.85546875" style="7" customWidth="1"/>
    <col min="4866" max="4866" width="13" style="7" bestFit="1" customWidth="1"/>
    <col min="4867" max="4867" width="10" style="7" bestFit="1" customWidth="1"/>
    <col min="4868" max="4868" width="13.5703125" style="7" bestFit="1" customWidth="1"/>
    <col min="4869" max="4869" width="11.5703125" style="7" bestFit="1" customWidth="1"/>
    <col min="4870" max="4870" width="10.85546875" style="7" bestFit="1" customWidth="1"/>
    <col min="4871" max="4871" width="10.5703125" style="7" bestFit="1" customWidth="1"/>
    <col min="4872" max="4872" width="12.28515625" style="7" bestFit="1" customWidth="1"/>
    <col min="4873" max="4873" width="12" style="7" bestFit="1" customWidth="1"/>
    <col min="4874" max="4874" width="7.42578125" style="7" bestFit="1" customWidth="1"/>
    <col min="4875" max="4875" width="9.7109375" style="7" customWidth="1"/>
    <col min="4876" max="4876" width="9" style="7" bestFit="1" customWidth="1"/>
    <col min="4877" max="4877" width="14.140625" style="7" customWidth="1"/>
    <col min="4878" max="5120" width="11.42578125" style="7"/>
    <col min="5121" max="5121" width="3.85546875" style="7" customWidth="1"/>
    <col min="5122" max="5122" width="13" style="7" bestFit="1" customWidth="1"/>
    <col min="5123" max="5123" width="10" style="7" bestFit="1" customWidth="1"/>
    <col min="5124" max="5124" width="13.5703125" style="7" bestFit="1" customWidth="1"/>
    <col min="5125" max="5125" width="11.5703125" style="7" bestFit="1" customWidth="1"/>
    <col min="5126" max="5126" width="10.85546875" style="7" bestFit="1" customWidth="1"/>
    <col min="5127" max="5127" width="10.5703125" style="7" bestFit="1" customWidth="1"/>
    <col min="5128" max="5128" width="12.28515625" style="7" bestFit="1" customWidth="1"/>
    <col min="5129" max="5129" width="12" style="7" bestFit="1" customWidth="1"/>
    <col min="5130" max="5130" width="7.42578125" style="7" bestFit="1" customWidth="1"/>
    <col min="5131" max="5131" width="9.7109375" style="7" customWidth="1"/>
    <col min="5132" max="5132" width="9" style="7" bestFit="1" customWidth="1"/>
    <col min="5133" max="5133" width="14.140625" style="7" customWidth="1"/>
    <col min="5134" max="5376" width="11.42578125" style="7"/>
    <col min="5377" max="5377" width="3.85546875" style="7" customWidth="1"/>
    <col min="5378" max="5378" width="13" style="7" bestFit="1" customWidth="1"/>
    <col min="5379" max="5379" width="10" style="7" bestFit="1" customWidth="1"/>
    <col min="5380" max="5380" width="13.5703125" style="7" bestFit="1" customWidth="1"/>
    <col min="5381" max="5381" width="11.5703125" style="7" bestFit="1" customWidth="1"/>
    <col min="5382" max="5382" width="10.85546875" style="7" bestFit="1" customWidth="1"/>
    <col min="5383" max="5383" width="10.5703125" style="7" bestFit="1" customWidth="1"/>
    <col min="5384" max="5384" width="12.28515625" style="7" bestFit="1" customWidth="1"/>
    <col min="5385" max="5385" width="12" style="7" bestFit="1" customWidth="1"/>
    <col min="5386" max="5386" width="7.42578125" style="7" bestFit="1" customWidth="1"/>
    <col min="5387" max="5387" width="9.7109375" style="7" customWidth="1"/>
    <col min="5388" max="5388" width="9" style="7" bestFit="1" customWidth="1"/>
    <col min="5389" max="5389" width="14.140625" style="7" customWidth="1"/>
    <col min="5390" max="5632" width="11.42578125" style="7"/>
    <col min="5633" max="5633" width="3.85546875" style="7" customWidth="1"/>
    <col min="5634" max="5634" width="13" style="7" bestFit="1" customWidth="1"/>
    <col min="5635" max="5635" width="10" style="7" bestFit="1" customWidth="1"/>
    <col min="5636" max="5636" width="13.5703125" style="7" bestFit="1" customWidth="1"/>
    <col min="5637" max="5637" width="11.5703125" style="7" bestFit="1" customWidth="1"/>
    <col min="5638" max="5638" width="10.85546875" style="7" bestFit="1" customWidth="1"/>
    <col min="5639" max="5639" width="10.5703125" style="7" bestFit="1" customWidth="1"/>
    <col min="5640" max="5640" width="12.28515625" style="7" bestFit="1" customWidth="1"/>
    <col min="5641" max="5641" width="12" style="7" bestFit="1" customWidth="1"/>
    <col min="5642" max="5642" width="7.42578125" style="7" bestFit="1" customWidth="1"/>
    <col min="5643" max="5643" width="9.7109375" style="7" customWidth="1"/>
    <col min="5644" max="5644" width="9" style="7" bestFit="1" customWidth="1"/>
    <col min="5645" max="5645" width="14.140625" style="7" customWidth="1"/>
    <col min="5646" max="5888" width="11.42578125" style="7"/>
    <col min="5889" max="5889" width="3.85546875" style="7" customWidth="1"/>
    <col min="5890" max="5890" width="13" style="7" bestFit="1" customWidth="1"/>
    <col min="5891" max="5891" width="10" style="7" bestFit="1" customWidth="1"/>
    <col min="5892" max="5892" width="13.5703125" style="7" bestFit="1" customWidth="1"/>
    <col min="5893" max="5893" width="11.5703125" style="7" bestFit="1" customWidth="1"/>
    <col min="5894" max="5894" width="10.85546875" style="7" bestFit="1" customWidth="1"/>
    <col min="5895" max="5895" width="10.5703125" style="7" bestFit="1" customWidth="1"/>
    <col min="5896" max="5896" width="12.28515625" style="7" bestFit="1" customWidth="1"/>
    <col min="5897" max="5897" width="12" style="7" bestFit="1" customWidth="1"/>
    <col min="5898" max="5898" width="7.42578125" style="7" bestFit="1" customWidth="1"/>
    <col min="5899" max="5899" width="9.7109375" style="7" customWidth="1"/>
    <col min="5900" max="5900" width="9" style="7" bestFit="1" customWidth="1"/>
    <col min="5901" max="5901" width="14.140625" style="7" customWidth="1"/>
    <col min="5902" max="6144" width="11.42578125" style="7"/>
    <col min="6145" max="6145" width="3.85546875" style="7" customWidth="1"/>
    <col min="6146" max="6146" width="13" style="7" bestFit="1" customWidth="1"/>
    <col min="6147" max="6147" width="10" style="7" bestFit="1" customWidth="1"/>
    <col min="6148" max="6148" width="13.5703125" style="7" bestFit="1" customWidth="1"/>
    <col min="6149" max="6149" width="11.5703125" style="7" bestFit="1" customWidth="1"/>
    <col min="6150" max="6150" width="10.85546875" style="7" bestFit="1" customWidth="1"/>
    <col min="6151" max="6151" width="10.5703125" style="7" bestFit="1" customWidth="1"/>
    <col min="6152" max="6152" width="12.28515625" style="7" bestFit="1" customWidth="1"/>
    <col min="6153" max="6153" width="12" style="7" bestFit="1" customWidth="1"/>
    <col min="6154" max="6154" width="7.42578125" style="7" bestFit="1" customWidth="1"/>
    <col min="6155" max="6155" width="9.7109375" style="7" customWidth="1"/>
    <col min="6156" max="6156" width="9" style="7" bestFit="1" customWidth="1"/>
    <col min="6157" max="6157" width="14.140625" style="7" customWidth="1"/>
    <col min="6158" max="6400" width="11.42578125" style="7"/>
    <col min="6401" max="6401" width="3.85546875" style="7" customWidth="1"/>
    <col min="6402" max="6402" width="13" style="7" bestFit="1" customWidth="1"/>
    <col min="6403" max="6403" width="10" style="7" bestFit="1" customWidth="1"/>
    <col min="6404" max="6404" width="13.5703125" style="7" bestFit="1" customWidth="1"/>
    <col min="6405" max="6405" width="11.5703125" style="7" bestFit="1" customWidth="1"/>
    <col min="6406" max="6406" width="10.85546875" style="7" bestFit="1" customWidth="1"/>
    <col min="6407" max="6407" width="10.5703125" style="7" bestFit="1" customWidth="1"/>
    <col min="6408" max="6408" width="12.28515625" style="7" bestFit="1" customWidth="1"/>
    <col min="6409" max="6409" width="12" style="7" bestFit="1" customWidth="1"/>
    <col min="6410" max="6410" width="7.42578125" style="7" bestFit="1" customWidth="1"/>
    <col min="6411" max="6411" width="9.7109375" style="7" customWidth="1"/>
    <col min="6412" max="6412" width="9" style="7" bestFit="1" customWidth="1"/>
    <col min="6413" max="6413" width="14.140625" style="7" customWidth="1"/>
    <col min="6414" max="6656" width="11.42578125" style="7"/>
    <col min="6657" max="6657" width="3.85546875" style="7" customWidth="1"/>
    <col min="6658" max="6658" width="13" style="7" bestFit="1" customWidth="1"/>
    <col min="6659" max="6659" width="10" style="7" bestFit="1" customWidth="1"/>
    <col min="6660" max="6660" width="13.5703125" style="7" bestFit="1" customWidth="1"/>
    <col min="6661" max="6661" width="11.5703125" style="7" bestFit="1" customWidth="1"/>
    <col min="6662" max="6662" width="10.85546875" style="7" bestFit="1" customWidth="1"/>
    <col min="6663" max="6663" width="10.5703125" style="7" bestFit="1" customWidth="1"/>
    <col min="6664" max="6664" width="12.28515625" style="7" bestFit="1" customWidth="1"/>
    <col min="6665" max="6665" width="12" style="7" bestFit="1" customWidth="1"/>
    <col min="6666" max="6666" width="7.42578125" style="7" bestFit="1" customWidth="1"/>
    <col min="6667" max="6667" width="9.7109375" style="7" customWidth="1"/>
    <col min="6668" max="6668" width="9" style="7" bestFit="1" customWidth="1"/>
    <col min="6669" max="6669" width="14.140625" style="7" customWidth="1"/>
    <col min="6670" max="6912" width="11.42578125" style="7"/>
    <col min="6913" max="6913" width="3.85546875" style="7" customWidth="1"/>
    <col min="6914" max="6914" width="13" style="7" bestFit="1" customWidth="1"/>
    <col min="6915" max="6915" width="10" style="7" bestFit="1" customWidth="1"/>
    <col min="6916" max="6916" width="13.5703125" style="7" bestFit="1" customWidth="1"/>
    <col min="6917" max="6917" width="11.5703125" style="7" bestFit="1" customWidth="1"/>
    <col min="6918" max="6918" width="10.85546875" style="7" bestFit="1" customWidth="1"/>
    <col min="6919" max="6919" width="10.5703125" style="7" bestFit="1" customWidth="1"/>
    <col min="6920" max="6920" width="12.28515625" style="7" bestFit="1" customWidth="1"/>
    <col min="6921" max="6921" width="12" style="7" bestFit="1" customWidth="1"/>
    <col min="6922" max="6922" width="7.42578125" style="7" bestFit="1" customWidth="1"/>
    <col min="6923" max="6923" width="9.7109375" style="7" customWidth="1"/>
    <col min="6924" max="6924" width="9" style="7" bestFit="1" customWidth="1"/>
    <col min="6925" max="6925" width="14.140625" style="7" customWidth="1"/>
    <col min="6926" max="7168" width="11.42578125" style="7"/>
    <col min="7169" max="7169" width="3.85546875" style="7" customWidth="1"/>
    <col min="7170" max="7170" width="13" style="7" bestFit="1" customWidth="1"/>
    <col min="7171" max="7171" width="10" style="7" bestFit="1" customWidth="1"/>
    <col min="7172" max="7172" width="13.5703125" style="7" bestFit="1" customWidth="1"/>
    <col min="7173" max="7173" width="11.5703125" style="7" bestFit="1" customWidth="1"/>
    <col min="7174" max="7174" width="10.85546875" style="7" bestFit="1" customWidth="1"/>
    <col min="7175" max="7175" width="10.5703125" style="7" bestFit="1" customWidth="1"/>
    <col min="7176" max="7176" width="12.28515625" style="7" bestFit="1" customWidth="1"/>
    <col min="7177" max="7177" width="12" style="7" bestFit="1" customWidth="1"/>
    <col min="7178" max="7178" width="7.42578125" style="7" bestFit="1" customWidth="1"/>
    <col min="7179" max="7179" width="9.7109375" style="7" customWidth="1"/>
    <col min="7180" max="7180" width="9" style="7" bestFit="1" customWidth="1"/>
    <col min="7181" max="7181" width="14.140625" style="7" customWidth="1"/>
    <col min="7182" max="7424" width="11.42578125" style="7"/>
    <col min="7425" max="7425" width="3.85546875" style="7" customWidth="1"/>
    <col min="7426" max="7426" width="13" style="7" bestFit="1" customWidth="1"/>
    <col min="7427" max="7427" width="10" style="7" bestFit="1" customWidth="1"/>
    <col min="7428" max="7428" width="13.5703125" style="7" bestFit="1" customWidth="1"/>
    <col min="7429" max="7429" width="11.5703125" style="7" bestFit="1" customWidth="1"/>
    <col min="7430" max="7430" width="10.85546875" style="7" bestFit="1" customWidth="1"/>
    <col min="7431" max="7431" width="10.5703125" style="7" bestFit="1" customWidth="1"/>
    <col min="7432" max="7432" width="12.28515625" style="7" bestFit="1" customWidth="1"/>
    <col min="7433" max="7433" width="12" style="7" bestFit="1" customWidth="1"/>
    <col min="7434" max="7434" width="7.42578125" style="7" bestFit="1" customWidth="1"/>
    <col min="7435" max="7435" width="9.7109375" style="7" customWidth="1"/>
    <col min="7436" max="7436" width="9" style="7" bestFit="1" customWidth="1"/>
    <col min="7437" max="7437" width="14.140625" style="7" customWidth="1"/>
    <col min="7438" max="7680" width="11.42578125" style="7"/>
    <col min="7681" max="7681" width="3.85546875" style="7" customWidth="1"/>
    <col min="7682" max="7682" width="13" style="7" bestFit="1" customWidth="1"/>
    <col min="7683" max="7683" width="10" style="7" bestFit="1" customWidth="1"/>
    <col min="7684" max="7684" width="13.5703125" style="7" bestFit="1" customWidth="1"/>
    <col min="7685" max="7685" width="11.5703125" style="7" bestFit="1" customWidth="1"/>
    <col min="7686" max="7686" width="10.85546875" style="7" bestFit="1" customWidth="1"/>
    <col min="7687" max="7687" width="10.5703125" style="7" bestFit="1" customWidth="1"/>
    <col min="7688" max="7688" width="12.28515625" style="7" bestFit="1" customWidth="1"/>
    <col min="7689" max="7689" width="12" style="7" bestFit="1" customWidth="1"/>
    <col min="7690" max="7690" width="7.42578125" style="7" bestFit="1" customWidth="1"/>
    <col min="7691" max="7691" width="9.7109375" style="7" customWidth="1"/>
    <col min="7692" max="7692" width="9" style="7" bestFit="1" customWidth="1"/>
    <col min="7693" max="7693" width="14.140625" style="7" customWidth="1"/>
    <col min="7694" max="7936" width="11.42578125" style="7"/>
    <col min="7937" max="7937" width="3.85546875" style="7" customWidth="1"/>
    <col min="7938" max="7938" width="13" style="7" bestFit="1" customWidth="1"/>
    <col min="7939" max="7939" width="10" style="7" bestFit="1" customWidth="1"/>
    <col min="7940" max="7940" width="13.5703125" style="7" bestFit="1" customWidth="1"/>
    <col min="7941" max="7941" width="11.5703125" style="7" bestFit="1" customWidth="1"/>
    <col min="7942" max="7942" width="10.85546875" style="7" bestFit="1" customWidth="1"/>
    <col min="7943" max="7943" width="10.5703125" style="7" bestFit="1" customWidth="1"/>
    <col min="7944" max="7944" width="12.28515625" style="7" bestFit="1" customWidth="1"/>
    <col min="7945" max="7945" width="12" style="7" bestFit="1" customWidth="1"/>
    <col min="7946" max="7946" width="7.42578125" style="7" bestFit="1" customWidth="1"/>
    <col min="7947" max="7947" width="9.7109375" style="7" customWidth="1"/>
    <col min="7948" max="7948" width="9" style="7" bestFit="1" customWidth="1"/>
    <col min="7949" max="7949" width="14.140625" style="7" customWidth="1"/>
    <col min="7950" max="8192" width="11.42578125" style="7"/>
    <col min="8193" max="8193" width="3.85546875" style="7" customWidth="1"/>
    <col min="8194" max="8194" width="13" style="7" bestFit="1" customWidth="1"/>
    <col min="8195" max="8195" width="10" style="7" bestFit="1" customWidth="1"/>
    <col min="8196" max="8196" width="13.5703125" style="7" bestFit="1" customWidth="1"/>
    <col min="8197" max="8197" width="11.5703125" style="7" bestFit="1" customWidth="1"/>
    <col min="8198" max="8198" width="10.85546875" style="7" bestFit="1" customWidth="1"/>
    <col min="8199" max="8199" width="10.5703125" style="7" bestFit="1" customWidth="1"/>
    <col min="8200" max="8200" width="12.28515625" style="7" bestFit="1" customWidth="1"/>
    <col min="8201" max="8201" width="12" style="7" bestFit="1" customWidth="1"/>
    <col min="8202" max="8202" width="7.42578125" style="7" bestFit="1" customWidth="1"/>
    <col min="8203" max="8203" width="9.7109375" style="7" customWidth="1"/>
    <col min="8204" max="8204" width="9" style="7" bestFit="1" customWidth="1"/>
    <col min="8205" max="8205" width="14.140625" style="7" customWidth="1"/>
    <col min="8206" max="8448" width="11.42578125" style="7"/>
    <col min="8449" max="8449" width="3.85546875" style="7" customWidth="1"/>
    <col min="8450" max="8450" width="13" style="7" bestFit="1" customWidth="1"/>
    <col min="8451" max="8451" width="10" style="7" bestFit="1" customWidth="1"/>
    <col min="8452" max="8452" width="13.5703125" style="7" bestFit="1" customWidth="1"/>
    <col min="8453" max="8453" width="11.5703125" style="7" bestFit="1" customWidth="1"/>
    <col min="8454" max="8454" width="10.85546875" style="7" bestFit="1" customWidth="1"/>
    <col min="8455" max="8455" width="10.5703125" style="7" bestFit="1" customWidth="1"/>
    <col min="8456" max="8456" width="12.28515625" style="7" bestFit="1" customWidth="1"/>
    <col min="8457" max="8457" width="12" style="7" bestFit="1" customWidth="1"/>
    <col min="8458" max="8458" width="7.42578125" style="7" bestFit="1" customWidth="1"/>
    <col min="8459" max="8459" width="9.7109375" style="7" customWidth="1"/>
    <col min="8460" max="8460" width="9" style="7" bestFit="1" customWidth="1"/>
    <col min="8461" max="8461" width="14.140625" style="7" customWidth="1"/>
    <col min="8462" max="8704" width="11.42578125" style="7"/>
    <col min="8705" max="8705" width="3.85546875" style="7" customWidth="1"/>
    <col min="8706" max="8706" width="13" style="7" bestFit="1" customWidth="1"/>
    <col min="8707" max="8707" width="10" style="7" bestFit="1" customWidth="1"/>
    <col min="8708" max="8708" width="13.5703125" style="7" bestFit="1" customWidth="1"/>
    <col min="8709" max="8709" width="11.5703125" style="7" bestFit="1" customWidth="1"/>
    <col min="8710" max="8710" width="10.85546875" style="7" bestFit="1" customWidth="1"/>
    <col min="8711" max="8711" width="10.5703125" style="7" bestFit="1" customWidth="1"/>
    <col min="8712" max="8712" width="12.28515625" style="7" bestFit="1" customWidth="1"/>
    <col min="8713" max="8713" width="12" style="7" bestFit="1" customWidth="1"/>
    <col min="8714" max="8714" width="7.42578125" style="7" bestFit="1" customWidth="1"/>
    <col min="8715" max="8715" width="9.7109375" style="7" customWidth="1"/>
    <col min="8716" max="8716" width="9" style="7" bestFit="1" customWidth="1"/>
    <col min="8717" max="8717" width="14.140625" style="7" customWidth="1"/>
    <col min="8718" max="8960" width="11.42578125" style="7"/>
    <col min="8961" max="8961" width="3.85546875" style="7" customWidth="1"/>
    <col min="8962" max="8962" width="13" style="7" bestFit="1" customWidth="1"/>
    <col min="8963" max="8963" width="10" style="7" bestFit="1" customWidth="1"/>
    <col min="8964" max="8964" width="13.5703125" style="7" bestFit="1" customWidth="1"/>
    <col min="8965" max="8965" width="11.5703125" style="7" bestFit="1" customWidth="1"/>
    <col min="8966" max="8966" width="10.85546875" style="7" bestFit="1" customWidth="1"/>
    <col min="8967" max="8967" width="10.5703125" style="7" bestFit="1" customWidth="1"/>
    <col min="8968" max="8968" width="12.28515625" style="7" bestFit="1" customWidth="1"/>
    <col min="8969" max="8969" width="12" style="7" bestFit="1" customWidth="1"/>
    <col min="8970" max="8970" width="7.42578125" style="7" bestFit="1" customWidth="1"/>
    <col min="8971" max="8971" width="9.7109375" style="7" customWidth="1"/>
    <col min="8972" max="8972" width="9" style="7" bestFit="1" customWidth="1"/>
    <col min="8973" max="8973" width="14.140625" style="7" customWidth="1"/>
    <col min="8974" max="9216" width="11.42578125" style="7"/>
    <col min="9217" max="9217" width="3.85546875" style="7" customWidth="1"/>
    <col min="9218" max="9218" width="13" style="7" bestFit="1" customWidth="1"/>
    <col min="9219" max="9219" width="10" style="7" bestFit="1" customWidth="1"/>
    <col min="9220" max="9220" width="13.5703125" style="7" bestFit="1" customWidth="1"/>
    <col min="9221" max="9221" width="11.5703125" style="7" bestFit="1" customWidth="1"/>
    <col min="9222" max="9222" width="10.85546875" style="7" bestFit="1" customWidth="1"/>
    <col min="9223" max="9223" width="10.5703125" style="7" bestFit="1" customWidth="1"/>
    <col min="9224" max="9224" width="12.28515625" style="7" bestFit="1" customWidth="1"/>
    <col min="9225" max="9225" width="12" style="7" bestFit="1" customWidth="1"/>
    <col min="9226" max="9226" width="7.42578125" style="7" bestFit="1" customWidth="1"/>
    <col min="9227" max="9227" width="9.7109375" style="7" customWidth="1"/>
    <col min="9228" max="9228" width="9" style="7" bestFit="1" customWidth="1"/>
    <col min="9229" max="9229" width="14.140625" style="7" customWidth="1"/>
    <col min="9230" max="9472" width="11.42578125" style="7"/>
    <col min="9473" max="9473" width="3.85546875" style="7" customWidth="1"/>
    <col min="9474" max="9474" width="13" style="7" bestFit="1" customWidth="1"/>
    <col min="9475" max="9475" width="10" style="7" bestFit="1" customWidth="1"/>
    <col min="9476" max="9476" width="13.5703125" style="7" bestFit="1" customWidth="1"/>
    <col min="9477" max="9477" width="11.5703125" style="7" bestFit="1" customWidth="1"/>
    <col min="9478" max="9478" width="10.85546875" style="7" bestFit="1" customWidth="1"/>
    <col min="9479" max="9479" width="10.5703125" style="7" bestFit="1" customWidth="1"/>
    <col min="9480" max="9480" width="12.28515625" style="7" bestFit="1" customWidth="1"/>
    <col min="9481" max="9481" width="12" style="7" bestFit="1" customWidth="1"/>
    <col min="9482" max="9482" width="7.42578125" style="7" bestFit="1" customWidth="1"/>
    <col min="9483" max="9483" width="9.7109375" style="7" customWidth="1"/>
    <col min="9484" max="9484" width="9" style="7" bestFit="1" customWidth="1"/>
    <col min="9485" max="9485" width="14.140625" style="7" customWidth="1"/>
    <col min="9486" max="9728" width="11.42578125" style="7"/>
    <col min="9729" max="9729" width="3.85546875" style="7" customWidth="1"/>
    <col min="9730" max="9730" width="13" style="7" bestFit="1" customWidth="1"/>
    <col min="9731" max="9731" width="10" style="7" bestFit="1" customWidth="1"/>
    <col min="9732" max="9732" width="13.5703125" style="7" bestFit="1" customWidth="1"/>
    <col min="9733" max="9733" width="11.5703125" style="7" bestFit="1" customWidth="1"/>
    <col min="9734" max="9734" width="10.85546875" style="7" bestFit="1" customWidth="1"/>
    <col min="9735" max="9735" width="10.5703125" style="7" bestFit="1" customWidth="1"/>
    <col min="9736" max="9736" width="12.28515625" style="7" bestFit="1" customWidth="1"/>
    <col min="9737" max="9737" width="12" style="7" bestFit="1" customWidth="1"/>
    <col min="9738" max="9738" width="7.42578125" style="7" bestFit="1" customWidth="1"/>
    <col min="9739" max="9739" width="9.7109375" style="7" customWidth="1"/>
    <col min="9740" max="9740" width="9" style="7" bestFit="1" customWidth="1"/>
    <col min="9741" max="9741" width="14.140625" style="7" customWidth="1"/>
    <col min="9742" max="9984" width="11.42578125" style="7"/>
    <col min="9985" max="9985" width="3.85546875" style="7" customWidth="1"/>
    <col min="9986" max="9986" width="13" style="7" bestFit="1" customWidth="1"/>
    <col min="9987" max="9987" width="10" style="7" bestFit="1" customWidth="1"/>
    <col min="9988" max="9988" width="13.5703125" style="7" bestFit="1" customWidth="1"/>
    <col min="9989" max="9989" width="11.5703125" style="7" bestFit="1" customWidth="1"/>
    <col min="9990" max="9990" width="10.85546875" style="7" bestFit="1" customWidth="1"/>
    <col min="9991" max="9991" width="10.5703125" style="7" bestFit="1" customWidth="1"/>
    <col min="9992" max="9992" width="12.28515625" style="7" bestFit="1" customWidth="1"/>
    <col min="9993" max="9993" width="12" style="7" bestFit="1" customWidth="1"/>
    <col min="9994" max="9994" width="7.42578125" style="7" bestFit="1" customWidth="1"/>
    <col min="9995" max="9995" width="9.7109375" style="7" customWidth="1"/>
    <col min="9996" max="9996" width="9" style="7" bestFit="1" customWidth="1"/>
    <col min="9997" max="9997" width="14.140625" style="7" customWidth="1"/>
    <col min="9998" max="10240" width="11.42578125" style="7"/>
    <col min="10241" max="10241" width="3.85546875" style="7" customWidth="1"/>
    <col min="10242" max="10242" width="13" style="7" bestFit="1" customWidth="1"/>
    <col min="10243" max="10243" width="10" style="7" bestFit="1" customWidth="1"/>
    <col min="10244" max="10244" width="13.5703125" style="7" bestFit="1" customWidth="1"/>
    <col min="10245" max="10245" width="11.5703125" style="7" bestFit="1" customWidth="1"/>
    <col min="10246" max="10246" width="10.85546875" style="7" bestFit="1" customWidth="1"/>
    <col min="10247" max="10247" width="10.5703125" style="7" bestFit="1" customWidth="1"/>
    <col min="10248" max="10248" width="12.28515625" style="7" bestFit="1" customWidth="1"/>
    <col min="10249" max="10249" width="12" style="7" bestFit="1" customWidth="1"/>
    <col min="10250" max="10250" width="7.42578125" style="7" bestFit="1" customWidth="1"/>
    <col min="10251" max="10251" width="9.7109375" style="7" customWidth="1"/>
    <col min="10252" max="10252" width="9" style="7" bestFit="1" customWidth="1"/>
    <col min="10253" max="10253" width="14.140625" style="7" customWidth="1"/>
    <col min="10254" max="10496" width="11.42578125" style="7"/>
    <col min="10497" max="10497" width="3.85546875" style="7" customWidth="1"/>
    <col min="10498" max="10498" width="13" style="7" bestFit="1" customWidth="1"/>
    <col min="10499" max="10499" width="10" style="7" bestFit="1" customWidth="1"/>
    <col min="10500" max="10500" width="13.5703125" style="7" bestFit="1" customWidth="1"/>
    <col min="10501" max="10501" width="11.5703125" style="7" bestFit="1" customWidth="1"/>
    <col min="10502" max="10502" width="10.85546875" style="7" bestFit="1" customWidth="1"/>
    <col min="10503" max="10503" width="10.5703125" style="7" bestFit="1" customWidth="1"/>
    <col min="10504" max="10504" width="12.28515625" style="7" bestFit="1" customWidth="1"/>
    <col min="10505" max="10505" width="12" style="7" bestFit="1" customWidth="1"/>
    <col min="10506" max="10506" width="7.42578125" style="7" bestFit="1" customWidth="1"/>
    <col min="10507" max="10507" width="9.7109375" style="7" customWidth="1"/>
    <col min="10508" max="10508" width="9" style="7" bestFit="1" customWidth="1"/>
    <col min="10509" max="10509" width="14.140625" style="7" customWidth="1"/>
    <col min="10510" max="10752" width="11.42578125" style="7"/>
    <col min="10753" max="10753" width="3.85546875" style="7" customWidth="1"/>
    <col min="10754" max="10754" width="13" style="7" bestFit="1" customWidth="1"/>
    <col min="10755" max="10755" width="10" style="7" bestFit="1" customWidth="1"/>
    <col min="10756" max="10756" width="13.5703125" style="7" bestFit="1" customWidth="1"/>
    <col min="10757" max="10757" width="11.5703125" style="7" bestFit="1" customWidth="1"/>
    <col min="10758" max="10758" width="10.85546875" style="7" bestFit="1" customWidth="1"/>
    <col min="10759" max="10759" width="10.5703125" style="7" bestFit="1" customWidth="1"/>
    <col min="10760" max="10760" width="12.28515625" style="7" bestFit="1" customWidth="1"/>
    <col min="10761" max="10761" width="12" style="7" bestFit="1" customWidth="1"/>
    <col min="10762" max="10762" width="7.42578125" style="7" bestFit="1" customWidth="1"/>
    <col min="10763" max="10763" width="9.7109375" style="7" customWidth="1"/>
    <col min="10764" max="10764" width="9" style="7" bestFit="1" customWidth="1"/>
    <col min="10765" max="10765" width="14.140625" style="7" customWidth="1"/>
    <col min="10766" max="11008" width="11.42578125" style="7"/>
    <col min="11009" max="11009" width="3.85546875" style="7" customWidth="1"/>
    <col min="11010" max="11010" width="13" style="7" bestFit="1" customWidth="1"/>
    <col min="11011" max="11011" width="10" style="7" bestFit="1" customWidth="1"/>
    <col min="11012" max="11012" width="13.5703125" style="7" bestFit="1" customWidth="1"/>
    <col min="11013" max="11013" width="11.5703125" style="7" bestFit="1" customWidth="1"/>
    <col min="11014" max="11014" width="10.85546875" style="7" bestFit="1" customWidth="1"/>
    <col min="11015" max="11015" width="10.5703125" style="7" bestFit="1" customWidth="1"/>
    <col min="11016" max="11016" width="12.28515625" style="7" bestFit="1" customWidth="1"/>
    <col min="11017" max="11017" width="12" style="7" bestFit="1" customWidth="1"/>
    <col min="11018" max="11018" width="7.42578125" style="7" bestFit="1" customWidth="1"/>
    <col min="11019" max="11019" width="9.7109375" style="7" customWidth="1"/>
    <col min="11020" max="11020" width="9" style="7" bestFit="1" customWidth="1"/>
    <col min="11021" max="11021" width="14.140625" style="7" customWidth="1"/>
    <col min="11022" max="11264" width="11.42578125" style="7"/>
    <col min="11265" max="11265" width="3.85546875" style="7" customWidth="1"/>
    <col min="11266" max="11266" width="13" style="7" bestFit="1" customWidth="1"/>
    <col min="11267" max="11267" width="10" style="7" bestFit="1" customWidth="1"/>
    <col min="11268" max="11268" width="13.5703125" style="7" bestFit="1" customWidth="1"/>
    <col min="11269" max="11269" width="11.5703125" style="7" bestFit="1" customWidth="1"/>
    <col min="11270" max="11270" width="10.85546875" style="7" bestFit="1" customWidth="1"/>
    <col min="11271" max="11271" width="10.5703125" style="7" bestFit="1" customWidth="1"/>
    <col min="11272" max="11272" width="12.28515625" style="7" bestFit="1" customWidth="1"/>
    <col min="11273" max="11273" width="12" style="7" bestFit="1" customWidth="1"/>
    <col min="11274" max="11274" width="7.42578125" style="7" bestFit="1" customWidth="1"/>
    <col min="11275" max="11275" width="9.7109375" style="7" customWidth="1"/>
    <col min="11276" max="11276" width="9" style="7" bestFit="1" customWidth="1"/>
    <col min="11277" max="11277" width="14.140625" style="7" customWidth="1"/>
    <col min="11278" max="11520" width="11.42578125" style="7"/>
    <col min="11521" max="11521" width="3.85546875" style="7" customWidth="1"/>
    <col min="11522" max="11522" width="13" style="7" bestFit="1" customWidth="1"/>
    <col min="11523" max="11523" width="10" style="7" bestFit="1" customWidth="1"/>
    <col min="11524" max="11524" width="13.5703125" style="7" bestFit="1" customWidth="1"/>
    <col min="11525" max="11525" width="11.5703125" style="7" bestFit="1" customWidth="1"/>
    <col min="11526" max="11526" width="10.85546875" style="7" bestFit="1" customWidth="1"/>
    <col min="11527" max="11527" width="10.5703125" style="7" bestFit="1" customWidth="1"/>
    <col min="11528" max="11528" width="12.28515625" style="7" bestFit="1" customWidth="1"/>
    <col min="11529" max="11529" width="12" style="7" bestFit="1" customWidth="1"/>
    <col min="11530" max="11530" width="7.42578125" style="7" bestFit="1" customWidth="1"/>
    <col min="11531" max="11531" width="9.7109375" style="7" customWidth="1"/>
    <col min="11532" max="11532" width="9" style="7" bestFit="1" customWidth="1"/>
    <col min="11533" max="11533" width="14.140625" style="7" customWidth="1"/>
    <col min="11534" max="11776" width="11.42578125" style="7"/>
    <col min="11777" max="11777" width="3.85546875" style="7" customWidth="1"/>
    <col min="11778" max="11778" width="13" style="7" bestFit="1" customWidth="1"/>
    <col min="11779" max="11779" width="10" style="7" bestFit="1" customWidth="1"/>
    <col min="11780" max="11780" width="13.5703125" style="7" bestFit="1" customWidth="1"/>
    <col min="11781" max="11781" width="11.5703125" style="7" bestFit="1" customWidth="1"/>
    <col min="11782" max="11782" width="10.85546875" style="7" bestFit="1" customWidth="1"/>
    <col min="11783" max="11783" width="10.5703125" style="7" bestFit="1" customWidth="1"/>
    <col min="11784" max="11784" width="12.28515625" style="7" bestFit="1" customWidth="1"/>
    <col min="11785" max="11785" width="12" style="7" bestFit="1" customWidth="1"/>
    <col min="11786" max="11786" width="7.42578125" style="7" bestFit="1" customWidth="1"/>
    <col min="11787" max="11787" width="9.7109375" style="7" customWidth="1"/>
    <col min="11788" max="11788" width="9" style="7" bestFit="1" customWidth="1"/>
    <col min="11789" max="11789" width="14.140625" style="7" customWidth="1"/>
    <col min="11790" max="12032" width="11.42578125" style="7"/>
    <col min="12033" max="12033" width="3.85546875" style="7" customWidth="1"/>
    <col min="12034" max="12034" width="13" style="7" bestFit="1" customWidth="1"/>
    <col min="12035" max="12035" width="10" style="7" bestFit="1" customWidth="1"/>
    <col min="12036" max="12036" width="13.5703125" style="7" bestFit="1" customWidth="1"/>
    <col min="12037" max="12037" width="11.5703125" style="7" bestFit="1" customWidth="1"/>
    <col min="12038" max="12038" width="10.85546875" style="7" bestFit="1" customWidth="1"/>
    <col min="12039" max="12039" width="10.5703125" style="7" bestFit="1" customWidth="1"/>
    <col min="12040" max="12040" width="12.28515625" style="7" bestFit="1" customWidth="1"/>
    <col min="12041" max="12041" width="12" style="7" bestFit="1" customWidth="1"/>
    <col min="12042" max="12042" width="7.42578125" style="7" bestFit="1" customWidth="1"/>
    <col min="12043" max="12043" width="9.7109375" style="7" customWidth="1"/>
    <col min="12044" max="12044" width="9" style="7" bestFit="1" customWidth="1"/>
    <col min="12045" max="12045" width="14.140625" style="7" customWidth="1"/>
    <col min="12046" max="12288" width="11.42578125" style="7"/>
    <col min="12289" max="12289" width="3.85546875" style="7" customWidth="1"/>
    <col min="12290" max="12290" width="13" style="7" bestFit="1" customWidth="1"/>
    <col min="12291" max="12291" width="10" style="7" bestFit="1" customWidth="1"/>
    <col min="12292" max="12292" width="13.5703125" style="7" bestFit="1" customWidth="1"/>
    <col min="12293" max="12293" width="11.5703125" style="7" bestFit="1" customWidth="1"/>
    <col min="12294" max="12294" width="10.85546875" style="7" bestFit="1" customWidth="1"/>
    <col min="12295" max="12295" width="10.5703125" style="7" bestFit="1" customWidth="1"/>
    <col min="12296" max="12296" width="12.28515625" style="7" bestFit="1" customWidth="1"/>
    <col min="12297" max="12297" width="12" style="7" bestFit="1" customWidth="1"/>
    <col min="12298" max="12298" width="7.42578125" style="7" bestFit="1" customWidth="1"/>
    <col min="12299" max="12299" width="9.7109375" style="7" customWidth="1"/>
    <col min="12300" max="12300" width="9" style="7" bestFit="1" customWidth="1"/>
    <col min="12301" max="12301" width="14.140625" style="7" customWidth="1"/>
    <col min="12302" max="12544" width="11.42578125" style="7"/>
    <col min="12545" max="12545" width="3.85546875" style="7" customWidth="1"/>
    <col min="12546" max="12546" width="13" style="7" bestFit="1" customWidth="1"/>
    <col min="12547" max="12547" width="10" style="7" bestFit="1" customWidth="1"/>
    <col min="12548" max="12548" width="13.5703125" style="7" bestFit="1" customWidth="1"/>
    <col min="12549" max="12549" width="11.5703125" style="7" bestFit="1" customWidth="1"/>
    <col min="12550" max="12550" width="10.85546875" style="7" bestFit="1" customWidth="1"/>
    <col min="12551" max="12551" width="10.5703125" style="7" bestFit="1" customWidth="1"/>
    <col min="12552" max="12552" width="12.28515625" style="7" bestFit="1" customWidth="1"/>
    <col min="12553" max="12553" width="12" style="7" bestFit="1" customWidth="1"/>
    <col min="12554" max="12554" width="7.42578125" style="7" bestFit="1" customWidth="1"/>
    <col min="12555" max="12555" width="9.7109375" style="7" customWidth="1"/>
    <col min="12556" max="12556" width="9" style="7" bestFit="1" customWidth="1"/>
    <col min="12557" max="12557" width="14.140625" style="7" customWidth="1"/>
    <col min="12558" max="12800" width="11.42578125" style="7"/>
    <col min="12801" max="12801" width="3.85546875" style="7" customWidth="1"/>
    <col min="12802" max="12802" width="13" style="7" bestFit="1" customWidth="1"/>
    <col min="12803" max="12803" width="10" style="7" bestFit="1" customWidth="1"/>
    <col min="12804" max="12804" width="13.5703125" style="7" bestFit="1" customWidth="1"/>
    <col min="12805" max="12805" width="11.5703125" style="7" bestFit="1" customWidth="1"/>
    <col min="12806" max="12806" width="10.85546875" style="7" bestFit="1" customWidth="1"/>
    <col min="12807" max="12807" width="10.5703125" style="7" bestFit="1" customWidth="1"/>
    <col min="12808" max="12808" width="12.28515625" style="7" bestFit="1" customWidth="1"/>
    <col min="12809" max="12809" width="12" style="7" bestFit="1" customWidth="1"/>
    <col min="12810" max="12810" width="7.42578125" style="7" bestFit="1" customWidth="1"/>
    <col min="12811" max="12811" width="9.7109375" style="7" customWidth="1"/>
    <col min="12812" max="12812" width="9" style="7" bestFit="1" customWidth="1"/>
    <col min="12813" max="12813" width="14.140625" style="7" customWidth="1"/>
    <col min="12814" max="13056" width="11.42578125" style="7"/>
    <col min="13057" max="13057" width="3.85546875" style="7" customWidth="1"/>
    <col min="13058" max="13058" width="13" style="7" bestFit="1" customWidth="1"/>
    <col min="13059" max="13059" width="10" style="7" bestFit="1" customWidth="1"/>
    <col min="13060" max="13060" width="13.5703125" style="7" bestFit="1" customWidth="1"/>
    <col min="13061" max="13061" width="11.5703125" style="7" bestFit="1" customWidth="1"/>
    <col min="13062" max="13062" width="10.85546875" style="7" bestFit="1" customWidth="1"/>
    <col min="13063" max="13063" width="10.5703125" style="7" bestFit="1" customWidth="1"/>
    <col min="13064" max="13064" width="12.28515625" style="7" bestFit="1" customWidth="1"/>
    <col min="13065" max="13065" width="12" style="7" bestFit="1" customWidth="1"/>
    <col min="13066" max="13066" width="7.42578125" style="7" bestFit="1" customWidth="1"/>
    <col min="13067" max="13067" width="9.7109375" style="7" customWidth="1"/>
    <col min="13068" max="13068" width="9" style="7" bestFit="1" customWidth="1"/>
    <col min="13069" max="13069" width="14.140625" style="7" customWidth="1"/>
    <col min="13070" max="13312" width="11.42578125" style="7"/>
    <col min="13313" max="13313" width="3.85546875" style="7" customWidth="1"/>
    <col min="13314" max="13314" width="13" style="7" bestFit="1" customWidth="1"/>
    <col min="13315" max="13315" width="10" style="7" bestFit="1" customWidth="1"/>
    <col min="13316" max="13316" width="13.5703125" style="7" bestFit="1" customWidth="1"/>
    <col min="13317" max="13317" width="11.5703125" style="7" bestFit="1" customWidth="1"/>
    <col min="13318" max="13318" width="10.85546875" style="7" bestFit="1" customWidth="1"/>
    <col min="13319" max="13319" width="10.5703125" style="7" bestFit="1" customWidth="1"/>
    <col min="13320" max="13320" width="12.28515625" style="7" bestFit="1" customWidth="1"/>
    <col min="13321" max="13321" width="12" style="7" bestFit="1" customWidth="1"/>
    <col min="13322" max="13322" width="7.42578125" style="7" bestFit="1" customWidth="1"/>
    <col min="13323" max="13323" width="9.7109375" style="7" customWidth="1"/>
    <col min="13324" max="13324" width="9" style="7" bestFit="1" customWidth="1"/>
    <col min="13325" max="13325" width="14.140625" style="7" customWidth="1"/>
    <col min="13326" max="13568" width="11.42578125" style="7"/>
    <col min="13569" max="13569" width="3.85546875" style="7" customWidth="1"/>
    <col min="13570" max="13570" width="13" style="7" bestFit="1" customWidth="1"/>
    <col min="13571" max="13571" width="10" style="7" bestFit="1" customWidth="1"/>
    <col min="13572" max="13572" width="13.5703125" style="7" bestFit="1" customWidth="1"/>
    <col min="13573" max="13573" width="11.5703125" style="7" bestFit="1" customWidth="1"/>
    <col min="13574" max="13574" width="10.85546875" style="7" bestFit="1" customWidth="1"/>
    <col min="13575" max="13575" width="10.5703125" style="7" bestFit="1" customWidth="1"/>
    <col min="13576" max="13576" width="12.28515625" style="7" bestFit="1" customWidth="1"/>
    <col min="13577" max="13577" width="12" style="7" bestFit="1" customWidth="1"/>
    <col min="13578" max="13578" width="7.42578125" style="7" bestFit="1" customWidth="1"/>
    <col min="13579" max="13579" width="9.7109375" style="7" customWidth="1"/>
    <col min="13580" max="13580" width="9" style="7" bestFit="1" customWidth="1"/>
    <col min="13581" max="13581" width="14.140625" style="7" customWidth="1"/>
    <col min="13582" max="13824" width="11.42578125" style="7"/>
    <col min="13825" max="13825" width="3.85546875" style="7" customWidth="1"/>
    <col min="13826" max="13826" width="13" style="7" bestFit="1" customWidth="1"/>
    <col min="13827" max="13827" width="10" style="7" bestFit="1" customWidth="1"/>
    <col min="13828" max="13828" width="13.5703125" style="7" bestFit="1" customWidth="1"/>
    <col min="13829" max="13829" width="11.5703125" style="7" bestFit="1" customWidth="1"/>
    <col min="13830" max="13830" width="10.85546875" style="7" bestFit="1" customWidth="1"/>
    <col min="13831" max="13831" width="10.5703125" style="7" bestFit="1" customWidth="1"/>
    <col min="13832" max="13832" width="12.28515625" style="7" bestFit="1" customWidth="1"/>
    <col min="13833" max="13833" width="12" style="7" bestFit="1" customWidth="1"/>
    <col min="13834" max="13834" width="7.42578125" style="7" bestFit="1" customWidth="1"/>
    <col min="13835" max="13835" width="9.7109375" style="7" customWidth="1"/>
    <col min="13836" max="13836" width="9" style="7" bestFit="1" customWidth="1"/>
    <col min="13837" max="13837" width="14.140625" style="7" customWidth="1"/>
    <col min="13838" max="14080" width="11.42578125" style="7"/>
    <col min="14081" max="14081" width="3.85546875" style="7" customWidth="1"/>
    <col min="14082" max="14082" width="13" style="7" bestFit="1" customWidth="1"/>
    <col min="14083" max="14083" width="10" style="7" bestFit="1" customWidth="1"/>
    <col min="14084" max="14084" width="13.5703125" style="7" bestFit="1" customWidth="1"/>
    <col min="14085" max="14085" width="11.5703125" style="7" bestFit="1" customWidth="1"/>
    <col min="14086" max="14086" width="10.85546875" style="7" bestFit="1" customWidth="1"/>
    <col min="14087" max="14087" width="10.5703125" style="7" bestFit="1" customWidth="1"/>
    <col min="14088" max="14088" width="12.28515625" style="7" bestFit="1" customWidth="1"/>
    <col min="14089" max="14089" width="12" style="7" bestFit="1" customWidth="1"/>
    <col min="14090" max="14090" width="7.42578125" style="7" bestFit="1" customWidth="1"/>
    <col min="14091" max="14091" width="9.7109375" style="7" customWidth="1"/>
    <col min="14092" max="14092" width="9" style="7" bestFit="1" customWidth="1"/>
    <col min="14093" max="14093" width="14.140625" style="7" customWidth="1"/>
    <col min="14094" max="14336" width="11.42578125" style="7"/>
    <col min="14337" max="14337" width="3.85546875" style="7" customWidth="1"/>
    <col min="14338" max="14338" width="13" style="7" bestFit="1" customWidth="1"/>
    <col min="14339" max="14339" width="10" style="7" bestFit="1" customWidth="1"/>
    <col min="14340" max="14340" width="13.5703125" style="7" bestFit="1" customWidth="1"/>
    <col min="14341" max="14341" width="11.5703125" style="7" bestFit="1" customWidth="1"/>
    <col min="14342" max="14342" width="10.85546875" style="7" bestFit="1" customWidth="1"/>
    <col min="14343" max="14343" width="10.5703125" style="7" bestFit="1" customWidth="1"/>
    <col min="14344" max="14344" width="12.28515625" style="7" bestFit="1" customWidth="1"/>
    <col min="14345" max="14345" width="12" style="7" bestFit="1" customWidth="1"/>
    <col min="14346" max="14346" width="7.42578125" style="7" bestFit="1" customWidth="1"/>
    <col min="14347" max="14347" width="9.7109375" style="7" customWidth="1"/>
    <col min="14348" max="14348" width="9" style="7" bestFit="1" customWidth="1"/>
    <col min="14349" max="14349" width="14.140625" style="7" customWidth="1"/>
    <col min="14350" max="14592" width="11.42578125" style="7"/>
    <col min="14593" max="14593" width="3.85546875" style="7" customWidth="1"/>
    <col min="14594" max="14594" width="13" style="7" bestFit="1" customWidth="1"/>
    <col min="14595" max="14595" width="10" style="7" bestFit="1" customWidth="1"/>
    <col min="14596" max="14596" width="13.5703125" style="7" bestFit="1" customWidth="1"/>
    <col min="14597" max="14597" width="11.5703125" style="7" bestFit="1" customWidth="1"/>
    <col min="14598" max="14598" width="10.85546875" style="7" bestFit="1" customWidth="1"/>
    <col min="14599" max="14599" width="10.5703125" style="7" bestFit="1" customWidth="1"/>
    <col min="14600" max="14600" width="12.28515625" style="7" bestFit="1" customWidth="1"/>
    <col min="14601" max="14601" width="12" style="7" bestFit="1" customWidth="1"/>
    <col min="14602" max="14602" width="7.42578125" style="7" bestFit="1" customWidth="1"/>
    <col min="14603" max="14603" width="9.7109375" style="7" customWidth="1"/>
    <col min="14604" max="14604" width="9" style="7" bestFit="1" customWidth="1"/>
    <col min="14605" max="14605" width="14.140625" style="7" customWidth="1"/>
    <col min="14606" max="14848" width="11.42578125" style="7"/>
    <col min="14849" max="14849" width="3.85546875" style="7" customWidth="1"/>
    <col min="14850" max="14850" width="13" style="7" bestFit="1" customWidth="1"/>
    <col min="14851" max="14851" width="10" style="7" bestFit="1" customWidth="1"/>
    <col min="14852" max="14852" width="13.5703125" style="7" bestFit="1" customWidth="1"/>
    <col min="14853" max="14853" width="11.5703125" style="7" bestFit="1" customWidth="1"/>
    <col min="14854" max="14854" width="10.85546875" style="7" bestFit="1" customWidth="1"/>
    <col min="14855" max="14855" width="10.5703125" style="7" bestFit="1" customWidth="1"/>
    <col min="14856" max="14856" width="12.28515625" style="7" bestFit="1" customWidth="1"/>
    <col min="14857" max="14857" width="12" style="7" bestFit="1" customWidth="1"/>
    <col min="14858" max="14858" width="7.42578125" style="7" bestFit="1" customWidth="1"/>
    <col min="14859" max="14859" width="9.7109375" style="7" customWidth="1"/>
    <col min="14860" max="14860" width="9" style="7" bestFit="1" customWidth="1"/>
    <col min="14861" max="14861" width="14.140625" style="7" customWidth="1"/>
    <col min="14862" max="15104" width="11.42578125" style="7"/>
    <col min="15105" max="15105" width="3.85546875" style="7" customWidth="1"/>
    <col min="15106" max="15106" width="13" style="7" bestFit="1" customWidth="1"/>
    <col min="15107" max="15107" width="10" style="7" bestFit="1" customWidth="1"/>
    <col min="15108" max="15108" width="13.5703125" style="7" bestFit="1" customWidth="1"/>
    <col min="15109" max="15109" width="11.5703125" style="7" bestFit="1" customWidth="1"/>
    <col min="15110" max="15110" width="10.85546875" style="7" bestFit="1" customWidth="1"/>
    <col min="15111" max="15111" width="10.5703125" style="7" bestFit="1" customWidth="1"/>
    <col min="15112" max="15112" width="12.28515625" style="7" bestFit="1" customWidth="1"/>
    <col min="15113" max="15113" width="12" style="7" bestFit="1" customWidth="1"/>
    <col min="15114" max="15114" width="7.42578125" style="7" bestFit="1" customWidth="1"/>
    <col min="15115" max="15115" width="9.7109375" style="7" customWidth="1"/>
    <col min="15116" max="15116" width="9" style="7" bestFit="1" customWidth="1"/>
    <col min="15117" max="15117" width="14.140625" style="7" customWidth="1"/>
    <col min="15118" max="15360" width="11.42578125" style="7"/>
    <col min="15361" max="15361" width="3.85546875" style="7" customWidth="1"/>
    <col min="15362" max="15362" width="13" style="7" bestFit="1" customWidth="1"/>
    <col min="15363" max="15363" width="10" style="7" bestFit="1" customWidth="1"/>
    <col min="15364" max="15364" width="13.5703125" style="7" bestFit="1" customWidth="1"/>
    <col min="15365" max="15365" width="11.5703125" style="7" bestFit="1" customWidth="1"/>
    <col min="15366" max="15366" width="10.85546875" style="7" bestFit="1" customWidth="1"/>
    <col min="15367" max="15367" width="10.5703125" style="7" bestFit="1" customWidth="1"/>
    <col min="15368" max="15368" width="12.28515625" style="7" bestFit="1" customWidth="1"/>
    <col min="15369" max="15369" width="12" style="7" bestFit="1" customWidth="1"/>
    <col min="15370" max="15370" width="7.42578125" style="7" bestFit="1" customWidth="1"/>
    <col min="15371" max="15371" width="9.7109375" style="7" customWidth="1"/>
    <col min="15372" max="15372" width="9" style="7" bestFit="1" customWidth="1"/>
    <col min="15373" max="15373" width="14.140625" style="7" customWidth="1"/>
    <col min="15374" max="15616" width="11.42578125" style="7"/>
    <col min="15617" max="15617" width="3.85546875" style="7" customWidth="1"/>
    <col min="15618" max="15618" width="13" style="7" bestFit="1" customWidth="1"/>
    <col min="15619" max="15619" width="10" style="7" bestFit="1" customWidth="1"/>
    <col min="15620" max="15620" width="13.5703125" style="7" bestFit="1" customWidth="1"/>
    <col min="15621" max="15621" width="11.5703125" style="7" bestFit="1" customWidth="1"/>
    <col min="15622" max="15622" width="10.85546875" style="7" bestFit="1" customWidth="1"/>
    <col min="15623" max="15623" width="10.5703125" style="7" bestFit="1" customWidth="1"/>
    <col min="15624" max="15624" width="12.28515625" style="7" bestFit="1" customWidth="1"/>
    <col min="15625" max="15625" width="12" style="7" bestFit="1" customWidth="1"/>
    <col min="15626" max="15626" width="7.42578125" style="7" bestFit="1" customWidth="1"/>
    <col min="15627" max="15627" width="9.7109375" style="7" customWidth="1"/>
    <col min="15628" max="15628" width="9" style="7" bestFit="1" customWidth="1"/>
    <col min="15629" max="15629" width="14.140625" style="7" customWidth="1"/>
    <col min="15630" max="15872" width="11.42578125" style="7"/>
    <col min="15873" max="15873" width="3.85546875" style="7" customWidth="1"/>
    <col min="15874" max="15874" width="13" style="7" bestFit="1" customWidth="1"/>
    <col min="15875" max="15875" width="10" style="7" bestFit="1" customWidth="1"/>
    <col min="15876" max="15876" width="13.5703125" style="7" bestFit="1" customWidth="1"/>
    <col min="15877" max="15877" width="11.5703125" style="7" bestFit="1" customWidth="1"/>
    <col min="15878" max="15878" width="10.85546875" style="7" bestFit="1" customWidth="1"/>
    <col min="15879" max="15879" width="10.5703125" style="7" bestFit="1" customWidth="1"/>
    <col min="15880" max="15880" width="12.28515625" style="7" bestFit="1" customWidth="1"/>
    <col min="15881" max="15881" width="12" style="7" bestFit="1" customWidth="1"/>
    <col min="15882" max="15882" width="7.42578125" style="7" bestFit="1" customWidth="1"/>
    <col min="15883" max="15883" width="9.7109375" style="7" customWidth="1"/>
    <col min="15884" max="15884" width="9" style="7" bestFit="1" customWidth="1"/>
    <col min="15885" max="15885" width="14.140625" style="7" customWidth="1"/>
    <col min="15886" max="16128" width="11.42578125" style="7"/>
    <col min="16129" max="16129" width="3.85546875" style="7" customWidth="1"/>
    <col min="16130" max="16130" width="13" style="7" bestFit="1" customWidth="1"/>
    <col min="16131" max="16131" width="10" style="7" bestFit="1" customWidth="1"/>
    <col min="16132" max="16132" width="13.5703125" style="7" bestFit="1" customWidth="1"/>
    <col min="16133" max="16133" width="11.5703125" style="7" bestFit="1" customWidth="1"/>
    <col min="16134" max="16134" width="10.85546875" style="7" bestFit="1" customWidth="1"/>
    <col min="16135" max="16135" width="10.5703125" style="7" bestFit="1" customWidth="1"/>
    <col min="16136" max="16136" width="12.28515625" style="7" bestFit="1" customWidth="1"/>
    <col min="16137" max="16137" width="12" style="7" bestFit="1" customWidth="1"/>
    <col min="16138" max="16138" width="7.42578125" style="7" bestFit="1" customWidth="1"/>
    <col min="16139" max="16139" width="9.7109375" style="7" customWidth="1"/>
    <col min="16140" max="16140" width="9" style="7" bestFit="1" customWidth="1"/>
    <col min="16141" max="16141" width="14.140625" style="7" customWidth="1"/>
    <col min="16142" max="16384" width="11.42578125" style="7"/>
  </cols>
  <sheetData>
    <row r="6" spans="2:12" ht="18.75">
      <c r="F6" s="30" t="s">
        <v>395</v>
      </c>
      <c r="G6" s="30"/>
      <c r="H6" s="30"/>
      <c r="I6" s="30"/>
      <c r="J6" s="30"/>
      <c r="K6" s="30"/>
      <c r="L6" s="30"/>
    </row>
    <row r="10" spans="2:12" ht="12.75" customHeight="1">
      <c r="B10" s="464" t="s">
        <v>61</v>
      </c>
      <c r="C10" s="466" t="s">
        <v>303</v>
      </c>
      <c r="D10" s="463" t="s">
        <v>58</v>
      </c>
      <c r="E10" s="463"/>
      <c r="F10" s="468" t="s">
        <v>305</v>
      </c>
      <c r="G10" s="463" t="s">
        <v>62</v>
      </c>
      <c r="H10" s="463"/>
      <c r="I10" s="463"/>
      <c r="J10" s="463"/>
      <c r="K10" s="463"/>
      <c r="L10" s="466" t="s">
        <v>304</v>
      </c>
    </row>
    <row r="11" spans="2:12">
      <c r="B11" s="465"/>
      <c r="C11" s="467"/>
      <c r="D11" s="328" t="s">
        <v>59</v>
      </c>
      <c r="E11" s="328" t="s">
        <v>60</v>
      </c>
      <c r="F11" s="469"/>
      <c r="G11" s="329" t="s">
        <v>63</v>
      </c>
      <c r="H11" s="329" t="s">
        <v>33</v>
      </c>
      <c r="I11" s="329" t="s">
        <v>64</v>
      </c>
      <c r="J11" s="329" t="s">
        <v>33</v>
      </c>
      <c r="K11" s="329" t="s">
        <v>6</v>
      </c>
      <c r="L11" s="467"/>
    </row>
    <row r="12" spans="2:12"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</row>
    <row r="13" spans="2:12" ht="15">
      <c r="B13" s="154" t="s">
        <v>66</v>
      </c>
      <c r="C13" s="247">
        <v>42020</v>
      </c>
      <c r="D13" s="247">
        <v>1294534</v>
      </c>
      <c r="E13" s="247">
        <v>1134307</v>
      </c>
      <c r="F13" s="233">
        <f>E13/D13</f>
        <v>0.87622804808525689</v>
      </c>
      <c r="G13" s="247">
        <v>45956</v>
      </c>
      <c r="H13" s="248">
        <f>G13/K13*100%</f>
        <v>0.12326062933836861</v>
      </c>
      <c r="I13" s="246">
        <v>326880</v>
      </c>
      <c r="J13" s="248">
        <f>I13/K13*100%</f>
        <v>0.87673937066163143</v>
      </c>
      <c r="K13" s="310">
        <f>SUM(I13,G13,)</f>
        <v>372836</v>
      </c>
      <c r="L13" s="249">
        <v>6.42</v>
      </c>
    </row>
    <row r="14" spans="2:12" ht="15">
      <c r="B14" s="154" t="s">
        <v>67</v>
      </c>
      <c r="C14" s="247">
        <v>42115</v>
      </c>
      <c r="D14" s="247">
        <v>1173096</v>
      </c>
      <c r="E14" s="247">
        <v>1067830</v>
      </c>
      <c r="F14" s="233">
        <f>E14/D14</f>
        <v>0.91026650845284618</v>
      </c>
      <c r="G14" s="247">
        <v>35202</v>
      </c>
      <c r="H14" s="248">
        <f>G14/K14*100%</f>
        <v>9.8361755098733392E-2</v>
      </c>
      <c r="I14" s="247">
        <v>322681</v>
      </c>
      <c r="J14" s="248">
        <f>I14/K14*100%</f>
        <v>0.90163824490126665</v>
      </c>
      <c r="K14" s="310">
        <f>SUM(I14,G14,)</f>
        <v>357883</v>
      </c>
      <c r="L14" s="249">
        <v>6.33</v>
      </c>
    </row>
    <row r="15" spans="2:12" ht="15">
      <c r="B15" s="154" t="s">
        <v>68</v>
      </c>
      <c r="C15" s="247"/>
      <c r="D15" s="247"/>
      <c r="E15" s="247"/>
      <c r="F15" s="248"/>
      <c r="G15" s="247"/>
      <c r="H15" s="248"/>
      <c r="I15" s="247"/>
      <c r="J15" s="248"/>
      <c r="K15" s="247"/>
      <c r="L15" s="249"/>
    </row>
    <row r="16" spans="2:12" ht="15">
      <c r="B16" s="154" t="s">
        <v>69</v>
      </c>
      <c r="C16" s="247"/>
      <c r="D16" s="247"/>
      <c r="E16" s="247"/>
      <c r="F16" s="248"/>
      <c r="G16" s="247"/>
      <c r="H16" s="248"/>
      <c r="I16" s="247"/>
      <c r="J16" s="248"/>
      <c r="K16" s="247"/>
      <c r="L16" s="249"/>
    </row>
    <row r="17" spans="2:12" ht="15">
      <c r="B17" s="154" t="s">
        <v>70</v>
      </c>
      <c r="C17" s="247"/>
      <c r="D17" s="247"/>
      <c r="E17" s="247"/>
      <c r="F17" s="248"/>
      <c r="G17" s="247"/>
      <c r="H17" s="248"/>
      <c r="I17" s="247"/>
      <c r="J17" s="248"/>
      <c r="K17" s="247"/>
      <c r="L17" s="249"/>
    </row>
    <row r="18" spans="2:12" ht="15">
      <c r="B18" s="154" t="s">
        <v>71</v>
      </c>
      <c r="C18" s="247"/>
      <c r="D18" s="247"/>
      <c r="E18" s="247"/>
      <c r="F18" s="248"/>
      <c r="G18" s="247"/>
      <c r="H18" s="248"/>
      <c r="I18" s="247"/>
      <c r="J18" s="248"/>
      <c r="K18" s="247"/>
      <c r="L18" s="249"/>
    </row>
    <row r="19" spans="2:12" ht="15">
      <c r="B19" s="154" t="s">
        <v>72</v>
      </c>
      <c r="C19" s="247"/>
      <c r="D19" s="247"/>
      <c r="E19" s="247"/>
      <c r="F19" s="248"/>
      <c r="G19" s="247"/>
      <c r="H19" s="248"/>
      <c r="I19" s="247"/>
      <c r="J19" s="248"/>
      <c r="K19" s="247"/>
      <c r="L19" s="249"/>
    </row>
    <row r="20" spans="2:12" ht="15">
      <c r="B20" s="154" t="s">
        <v>52</v>
      </c>
      <c r="C20" s="247"/>
      <c r="D20" s="247"/>
      <c r="E20" s="247"/>
      <c r="F20" s="248"/>
      <c r="G20" s="247"/>
      <c r="H20" s="248"/>
      <c r="I20" s="247"/>
      <c r="J20" s="248"/>
      <c r="K20" s="247"/>
      <c r="L20" s="249"/>
    </row>
    <row r="21" spans="2:12" ht="15">
      <c r="B21" s="154" t="s">
        <v>53</v>
      </c>
      <c r="C21" s="247"/>
      <c r="D21" s="247"/>
      <c r="E21" s="247"/>
      <c r="F21" s="248"/>
      <c r="G21" s="247"/>
      <c r="H21" s="248"/>
      <c r="I21" s="247"/>
      <c r="J21" s="248"/>
      <c r="K21" s="247"/>
      <c r="L21" s="249"/>
    </row>
    <row r="22" spans="2:12" ht="15">
      <c r="B22" s="154" t="s">
        <v>44</v>
      </c>
      <c r="C22" s="247"/>
      <c r="D22" s="247"/>
      <c r="E22" s="247"/>
      <c r="F22" s="248"/>
      <c r="G22" s="247"/>
      <c r="H22" s="248"/>
      <c r="I22" s="247"/>
      <c r="J22" s="248"/>
      <c r="K22" s="247"/>
      <c r="L22" s="249"/>
    </row>
    <row r="23" spans="2:12" ht="15">
      <c r="B23" s="154" t="s">
        <v>45</v>
      </c>
      <c r="C23" s="247"/>
      <c r="D23" s="247"/>
      <c r="E23" s="247"/>
      <c r="F23" s="248"/>
      <c r="G23" s="247"/>
      <c r="H23" s="248"/>
      <c r="I23" s="247"/>
      <c r="J23" s="248"/>
      <c r="K23" s="247"/>
      <c r="L23" s="249"/>
    </row>
    <row r="24" spans="2:12" ht="15">
      <c r="B24" s="154" t="s">
        <v>51</v>
      </c>
      <c r="C24" s="148"/>
      <c r="D24" s="247"/>
      <c r="E24" s="247"/>
      <c r="F24" s="248"/>
      <c r="G24" s="247"/>
      <c r="H24" s="248"/>
      <c r="I24" s="247"/>
      <c r="J24" s="248"/>
      <c r="K24" s="247"/>
      <c r="L24" s="249"/>
    </row>
    <row r="25" spans="2:12">
      <c r="B25" s="31"/>
      <c r="C25" s="31"/>
      <c r="D25" s="31"/>
      <c r="E25" s="31"/>
      <c r="F25" s="32"/>
      <c r="G25" s="31"/>
      <c r="H25" s="33"/>
      <c r="I25" s="31"/>
      <c r="J25" s="33"/>
      <c r="K25" s="31"/>
      <c r="L25" s="34"/>
    </row>
    <row r="26" spans="2:12"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</row>
    <row r="27" spans="2:12">
      <c r="B27" s="461" t="s">
        <v>125</v>
      </c>
      <c r="C27" s="462"/>
      <c r="D27" s="462"/>
      <c r="E27" s="462"/>
      <c r="F27" s="462"/>
      <c r="G27" s="462"/>
      <c r="H27" s="462"/>
      <c r="I27" s="462"/>
      <c r="J27" s="462"/>
      <c r="K27" s="462"/>
      <c r="L27" s="462"/>
    </row>
    <row r="28" spans="2:12">
      <c r="B28" s="35"/>
      <c r="C28" s="9"/>
      <c r="D28" s="9"/>
      <c r="E28" s="9"/>
      <c r="F28" s="31"/>
      <c r="G28" s="31"/>
      <c r="H28" s="31"/>
      <c r="I28" s="31"/>
      <c r="J28" s="31"/>
      <c r="K28" s="31"/>
      <c r="L28" s="9"/>
    </row>
    <row r="29" spans="2:12" ht="15">
      <c r="B29" s="154" t="s">
        <v>126</v>
      </c>
      <c r="C29" s="247">
        <f>SUM(C14)</f>
        <v>42115</v>
      </c>
      <c r="D29" s="247">
        <f>SUM(D13:D14)</f>
        <v>2467630</v>
      </c>
      <c r="E29" s="247">
        <f>SUM(E13:E14)</f>
        <v>2202137</v>
      </c>
      <c r="F29" s="233">
        <f>E29/D29</f>
        <v>0.89240972106839356</v>
      </c>
      <c r="G29" s="247">
        <f>SUM(G13:G14)</f>
        <v>81158</v>
      </c>
      <c r="H29" s="248">
        <f>G29/K29*100%</f>
        <v>0.11106595011214981</v>
      </c>
      <c r="I29" s="247">
        <f>SUM(I13:I14)</f>
        <v>649561</v>
      </c>
      <c r="J29" s="248">
        <f>I29/K29*100%</f>
        <v>0.88893404988785019</v>
      </c>
      <c r="K29" s="310">
        <f>SUM(I29,G29,)</f>
        <v>730719</v>
      </c>
      <c r="L29" s="311">
        <f>AVERAGE(L13:L14)</f>
        <v>6.375</v>
      </c>
    </row>
    <row r="30" spans="2:12">
      <c r="B30" s="154" t="s">
        <v>127</v>
      </c>
      <c r="C30" s="155"/>
      <c r="D30" s="155"/>
      <c r="E30" s="155"/>
      <c r="F30" s="156"/>
      <c r="G30" s="155"/>
      <c r="H30" s="156"/>
      <c r="I30" s="155"/>
      <c r="J30" s="156"/>
      <c r="K30" s="155"/>
      <c r="L30" s="157"/>
    </row>
    <row r="31" spans="2:12">
      <c r="B31" s="154" t="s">
        <v>128</v>
      </c>
      <c r="C31" s="155"/>
      <c r="D31" s="155"/>
      <c r="E31" s="155"/>
      <c r="F31" s="156"/>
      <c r="G31" s="155"/>
      <c r="H31" s="156"/>
      <c r="I31" s="155"/>
      <c r="J31" s="156"/>
      <c r="K31" s="155"/>
      <c r="L31" s="157"/>
    </row>
    <row r="32" spans="2:12">
      <c r="B32" s="154" t="s">
        <v>129</v>
      </c>
      <c r="C32" s="155"/>
      <c r="D32" s="155"/>
      <c r="E32" s="155"/>
      <c r="F32" s="156"/>
      <c r="G32" s="155"/>
      <c r="H32" s="156"/>
      <c r="I32" s="155"/>
      <c r="J32" s="156"/>
      <c r="K32" s="155"/>
      <c r="L32" s="157"/>
    </row>
    <row r="33" spans="2:12">
      <c r="B33" s="154" t="s">
        <v>130</v>
      </c>
      <c r="C33" s="155"/>
      <c r="D33" s="155"/>
      <c r="E33" s="155"/>
      <c r="F33" s="156"/>
      <c r="G33" s="155"/>
      <c r="H33" s="156"/>
      <c r="I33" s="155"/>
      <c r="J33" s="156"/>
      <c r="K33" s="155"/>
      <c r="L33" s="157"/>
    </row>
    <row r="34" spans="2:12">
      <c r="B34" s="154" t="s">
        <v>131</v>
      </c>
      <c r="C34" s="155"/>
      <c r="D34" s="155"/>
      <c r="E34" s="155"/>
      <c r="F34" s="156"/>
      <c r="G34" s="155"/>
      <c r="H34" s="156"/>
      <c r="I34" s="155"/>
      <c r="J34" s="156"/>
      <c r="K34" s="155"/>
      <c r="L34" s="157"/>
    </row>
    <row r="35" spans="2:12">
      <c r="B35" s="154" t="s">
        <v>132</v>
      </c>
      <c r="C35" s="155"/>
      <c r="D35" s="155"/>
      <c r="E35" s="155"/>
      <c r="F35" s="156"/>
      <c r="G35" s="155"/>
      <c r="H35" s="156"/>
      <c r="I35" s="155"/>
      <c r="J35" s="156"/>
      <c r="K35" s="155"/>
      <c r="L35" s="157"/>
    </row>
    <row r="36" spans="2:12">
      <c r="B36" s="154" t="s">
        <v>133</v>
      </c>
      <c r="C36" s="155"/>
      <c r="D36" s="155"/>
      <c r="E36" s="155"/>
      <c r="F36" s="156"/>
      <c r="G36" s="155"/>
      <c r="H36" s="156"/>
      <c r="I36" s="155"/>
      <c r="J36" s="156"/>
      <c r="K36" s="155"/>
      <c r="L36" s="157"/>
    </row>
    <row r="37" spans="2:12">
      <c r="B37" s="154" t="s">
        <v>134</v>
      </c>
      <c r="C37" s="155"/>
      <c r="D37" s="155"/>
      <c r="E37" s="155"/>
      <c r="F37" s="156"/>
      <c r="G37" s="155"/>
      <c r="H37" s="156"/>
      <c r="I37" s="155"/>
      <c r="J37" s="156"/>
      <c r="K37" s="155"/>
      <c r="L37" s="157"/>
    </row>
    <row r="38" spans="2:12">
      <c r="B38" s="154" t="s">
        <v>135</v>
      </c>
      <c r="C38" s="155"/>
      <c r="D38" s="155"/>
      <c r="E38" s="155"/>
      <c r="F38" s="156"/>
      <c r="G38" s="155"/>
      <c r="H38" s="156"/>
      <c r="I38" s="155"/>
      <c r="J38" s="156"/>
      <c r="K38" s="155"/>
      <c r="L38" s="157"/>
    </row>
    <row r="39" spans="2:12">
      <c r="B39" s="154" t="s">
        <v>136</v>
      </c>
      <c r="C39" s="155"/>
      <c r="D39" s="155"/>
      <c r="E39" s="155"/>
      <c r="F39" s="156"/>
      <c r="G39" s="155"/>
      <c r="H39" s="156"/>
      <c r="I39" s="155"/>
      <c r="J39" s="156"/>
      <c r="K39" s="155"/>
      <c r="L39" s="157"/>
    </row>
    <row r="40" spans="2:12">
      <c r="L40" s="5"/>
    </row>
  </sheetData>
  <mergeCells count="7">
    <mergeCell ref="B27:L27"/>
    <mergeCell ref="D10:E10"/>
    <mergeCell ref="G10:K10"/>
    <mergeCell ref="B10:B11"/>
    <mergeCell ref="C10:C11"/>
    <mergeCell ref="L10:L11"/>
    <mergeCell ref="F10:F11"/>
  </mergeCells>
  <phoneticPr fontId="0" type="noConversion"/>
  <pageMargins left="0.47244094488188981" right="0.35433070866141736" top="0.15748031496062992" bottom="0" header="0" footer="0.55118110236220474"/>
  <pageSetup orientation="landscape" r:id="rId1"/>
  <headerFooter alignWithMargins="0">
    <oddFooter>&amp;CBARÓMETRO TURÍSTICO DE LA RIVIERA MAYA
FIDEICOMISO DE PROMOCIÓN TURÍSTICA DE LA RIVIERA MAYA&amp;R5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6">
    <pageSetUpPr fitToPage="1"/>
  </sheetPr>
  <dimension ref="A1:AF73"/>
  <sheetViews>
    <sheetView topLeftCell="P4" zoomScaleNormal="100" workbookViewId="0">
      <selection activeCell="AD10" sqref="AD10:AD15"/>
    </sheetView>
  </sheetViews>
  <sheetFormatPr baseColWidth="10" defaultRowHeight="12.75"/>
  <cols>
    <col min="1" max="1" width="40.28515625" style="116" customWidth="1"/>
    <col min="2" max="2" width="8" bestFit="1" customWidth="1"/>
    <col min="3" max="4" width="9.28515625" bestFit="1" customWidth="1"/>
    <col min="5" max="5" width="7.5703125" bestFit="1" customWidth="1"/>
    <col min="6" max="7" width="10.140625" bestFit="1" customWidth="1"/>
    <col min="8" max="8" width="8" bestFit="1" customWidth="1"/>
    <col min="9" max="9" width="7.7109375" bestFit="1" customWidth="1"/>
    <col min="10" max="11" width="9.28515625" bestFit="1" customWidth="1"/>
    <col min="12" max="12" width="7.42578125" customWidth="1"/>
    <col min="13" max="13" width="10.140625" bestFit="1" customWidth="1"/>
    <col min="14" max="14" width="9.140625" customWidth="1"/>
    <col min="15" max="15" width="7.42578125" customWidth="1"/>
    <col min="16" max="16" width="7.85546875" customWidth="1"/>
    <col min="17" max="18" width="9.28515625" bestFit="1" customWidth="1"/>
    <col min="19" max="19" width="7.5703125" bestFit="1" customWidth="1"/>
    <col min="20" max="21" width="10.140625" bestFit="1" customWidth="1"/>
    <col min="22" max="22" width="8" bestFit="1" customWidth="1"/>
    <col min="23" max="23" width="7.7109375" bestFit="1" customWidth="1"/>
    <col min="24" max="24" width="9.28515625" bestFit="1" customWidth="1"/>
    <col min="25" max="25" width="6.7109375" bestFit="1" customWidth="1"/>
    <col min="26" max="26" width="7.5703125" bestFit="1" customWidth="1"/>
    <col min="27" max="27" width="10.140625" bestFit="1" customWidth="1"/>
    <col min="28" max="28" width="7.140625" bestFit="1" customWidth="1"/>
    <col min="29" max="29" width="8" bestFit="1" customWidth="1"/>
    <col min="30" max="30" width="10.42578125" customWidth="1"/>
  </cols>
  <sheetData>
    <row r="1" spans="1:32" ht="26.25">
      <c r="P1" s="131" t="s">
        <v>313</v>
      </c>
    </row>
    <row r="2" spans="1:32" s="117" customFormat="1" ht="26.25">
      <c r="F2" s="118"/>
      <c r="G2" s="118"/>
      <c r="H2" s="118"/>
      <c r="P2" s="132"/>
    </row>
    <row r="3" spans="1:32" s="119" customFormat="1" ht="26.25">
      <c r="F3" s="120"/>
      <c r="G3" s="120"/>
      <c r="H3" s="120"/>
      <c r="P3" s="131" t="s">
        <v>288</v>
      </c>
    </row>
    <row r="4" spans="1:32" s="117" customFormat="1" ht="26.25">
      <c r="F4" s="118"/>
      <c r="G4" s="118"/>
      <c r="H4" s="118"/>
      <c r="P4" s="133"/>
    </row>
    <row r="5" spans="1:32" s="119" customFormat="1" ht="23.25">
      <c r="E5" s="120"/>
      <c r="F5" s="120"/>
      <c r="G5" s="120"/>
      <c r="H5" s="120"/>
      <c r="I5" s="120"/>
      <c r="P5" s="132" t="s">
        <v>396</v>
      </c>
    </row>
    <row r="6" spans="1:32" s="119" customFormat="1" ht="31.5" customHeight="1">
      <c r="B6" s="470" t="s">
        <v>339</v>
      </c>
      <c r="C6" s="470"/>
      <c r="D6" s="470"/>
      <c r="E6" s="265"/>
      <c r="F6" s="120"/>
      <c r="G6" s="120"/>
      <c r="H6" s="120"/>
      <c r="P6" s="127"/>
    </row>
    <row r="7" spans="1:32" ht="13.5" customHeight="1">
      <c r="B7" s="1"/>
      <c r="C7" s="265"/>
      <c r="D7" s="265"/>
      <c r="E7" s="265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11"/>
      <c r="W7" s="111"/>
      <c r="X7" s="111"/>
      <c r="Y7" s="111"/>
      <c r="AA7" s="122"/>
      <c r="AB7" s="122"/>
      <c r="AC7" s="122"/>
      <c r="AD7" s="122"/>
    </row>
    <row r="8" spans="1:32" s="135" customFormat="1" ht="16.5" thickBot="1">
      <c r="A8" s="134"/>
      <c r="B8" s="68" t="s">
        <v>291</v>
      </c>
      <c r="C8" s="68" t="s">
        <v>292</v>
      </c>
      <c r="D8" s="68" t="s">
        <v>293</v>
      </c>
      <c r="E8" s="68" t="s">
        <v>294</v>
      </c>
      <c r="F8" s="68" t="s">
        <v>295</v>
      </c>
      <c r="G8" s="68" t="s">
        <v>289</v>
      </c>
      <c r="H8" s="68" t="s">
        <v>290</v>
      </c>
      <c r="I8" s="68" t="s">
        <v>291</v>
      </c>
      <c r="J8" s="68" t="s">
        <v>292</v>
      </c>
      <c r="K8" s="68" t="s">
        <v>293</v>
      </c>
      <c r="L8" s="68" t="s">
        <v>294</v>
      </c>
      <c r="M8" s="68" t="s">
        <v>295</v>
      </c>
      <c r="N8" s="68" t="s">
        <v>289</v>
      </c>
      <c r="O8" s="68" t="s">
        <v>290</v>
      </c>
      <c r="P8" s="68" t="s">
        <v>291</v>
      </c>
      <c r="Q8" s="68" t="s">
        <v>292</v>
      </c>
      <c r="R8" s="68" t="s">
        <v>293</v>
      </c>
      <c r="S8" s="68" t="s">
        <v>294</v>
      </c>
      <c r="T8" s="68" t="s">
        <v>295</v>
      </c>
      <c r="U8" s="68" t="s">
        <v>289</v>
      </c>
      <c r="V8" s="68" t="s">
        <v>290</v>
      </c>
      <c r="W8" s="68" t="s">
        <v>291</v>
      </c>
      <c r="X8" s="68" t="s">
        <v>292</v>
      </c>
      <c r="Y8" s="68" t="s">
        <v>293</v>
      </c>
      <c r="Z8" s="68" t="s">
        <v>294</v>
      </c>
      <c r="AA8" s="68" t="s">
        <v>295</v>
      </c>
      <c r="AB8" s="68" t="s">
        <v>289</v>
      </c>
      <c r="AC8" s="68" t="s">
        <v>290</v>
      </c>
      <c r="AD8" s="236"/>
    </row>
    <row r="9" spans="1:32" s="137" customFormat="1" ht="17.25" thickTop="1" thickBot="1">
      <c r="A9" s="237" t="s">
        <v>296</v>
      </c>
      <c r="B9" s="264">
        <v>1</v>
      </c>
      <c r="C9" s="264">
        <v>2</v>
      </c>
      <c r="D9" s="264">
        <v>3</v>
      </c>
      <c r="E9" s="264">
        <v>4</v>
      </c>
      <c r="F9" s="264">
        <v>5</v>
      </c>
      <c r="G9" s="264">
        <v>6</v>
      </c>
      <c r="H9" s="264">
        <v>7</v>
      </c>
      <c r="I9" s="264">
        <v>8</v>
      </c>
      <c r="J9" s="264">
        <v>9</v>
      </c>
      <c r="K9" s="264">
        <v>10</v>
      </c>
      <c r="L9" s="264">
        <v>11</v>
      </c>
      <c r="M9" s="264">
        <v>12</v>
      </c>
      <c r="N9" s="264">
        <v>13</v>
      </c>
      <c r="O9" s="264">
        <v>14</v>
      </c>
      <c r="P9" s="264">
        <v>15</v>
      </c>
      <c r="Q9" s="264">
        <v>16</v>
      </c>
      <c r="R9" s="264">
        <v>17</v>
      </c>
      <c r="S9" s="264">
        <v>18</v>
      </c>
      <c r="T9" s="264">
        <v>19</v>
      </c>
      <c r="U9" s="264">
        <v>20</v>
      </c>
      <c r="V9" s="264">
        <v>21</v>
      </c>
      <c r="W9" s="264">
        <v>22</v>
      </c>
      <c r="X9" s="264">
        <v>23</v>
      </c>
      <c r="Y9" s="264">
        <v>24</v>
      </c>
      <c r="Z9" s="264">
        <v>25</v>
      </c>
      <c r="AA9" s="264">
        <v>26</v>
      </c>
      <c r="AB9" s="264">
        <v>27</v>
      </c>
      <c r="AC9" s="264">
        <v>28</v>
      </c>
      <c r="AD9" s="431" t="s">
        <v>65</v>
      </c>
      <c r="AE9" s="136"/>
      <c r="AF9" s="136"/>
    </row>
    <row r="10" spans="1:32" s="135" customFormat="1" ht="16.5" thickTop="1">
      <c r="A10" s="266" t="s">
        <v>297</v>
      </c>
      <c r="B10" s="330">
        <v>0.91310000000000002</v>
      </c>
      <c r="C10" s="331">
        <v>0.88350000000000006</v>
      </c>
      <c r="D10" s="330">
        <v>0.85209999999999997</v>
      </c>
      <c r="E10" s="331">
        <v>0.84060000000000001</v>
      </c>
      <c r="F10" s="330">
        <v>0.83340000000000003</v>
      </c>
      <c r="G10" s="331">
        <v>0.876</v>
      </c>
      <c r="H10" s="330">
        <v>0.8911</v>
      </c>
      <c r="I10" s="331">
        <v>0.90700000000000003</v>
      </c>
      <c r="J10" s="330">
        <v>0.88490000000000002</v>
      </c>
      <c r="K10" s="331">
        <v>0.88500000000000001</v>
      </c>
      <c r="L10" s="330">
        <v>0.88350000000000006</v>
      </c>
      <c r="M10" s="331">
        <v>0.88760000000000006</v>
      </c>
      <c r="N10" s="330">
        <v>0.91870000000000007</v>
      </c>
      <c r="O10" s="331">
        <v>0.93840000000000001</v>
      </c>
      <c r="P10" s="330">
        <v>0.96140000000000003</v>
      </c>
      <c r="Q10" s="331">
        <v>0.94059999999999999</v>
      </c>
      <c r="R10" s="330">
        <v>0.92530000000000001</v>
      </c>
      <c r="S10" s="331">
        <v>0.91830000000000001</v>
      </c>
      <c r="T10" s="330">
        <v>0.93879999999999997</v>
      </c>
      <c r="U10" s="331">
        <v>0.96250000000000002</v>
      </c>
      <c r="V10" s="330">
        <v>0.95589999999999997</v>
      </c>
      <c r="W10" s="331">
        <v>0.94850000000000001</v>
      </c>
      <c r="X10" s="330">
        <v>0.92459999999999998</v>
      </c>
      <c r="Y10" s="331">
        <v>0.91259999999999997</v>
      </c>
      <c r="Z10" s="330">
        <v>0.90110000000000001</v>
      </c>
      <c r="AA10" s="331">
        <v>0.92690000000000006</v>
      </c>
      <c r="AB10" s="330">
        <v>0.95030000000000003</v>
      </c>
      <c r="AC10" s="331">
        <v>0.92649999999999999</v>
      </c>
      <c r="AD10" s="432">
        <f t="shared" ref="AD10:AD15" si="0">AVERAGE(B10:AC10)</f>
        <v>0.91029285714285713</v>
      </c>
    </row>
    <row r="11" spans="1:32" s="135" customFormat="1" ht="15.75">
      <c r="A11" s="267" t="s">
        <v>298</v>
      </c>
      <c r="B11" s="332">
        <v>0.93259999999999998</v>
      </c>
      <c r="C11" s="333">
        <v>0.91479999999999995</v>
      </c>
      <c r="D11" s="332">
        <v>0.91369999999999996</v>
      </c>
      <c r="E11" s="333">
        <v>0.92720000000000002</v>
      </c>
      <c r="F11" s="332">
        <v>0.91259999999999997</v>
      </c>
      <c r="G11" s="333">
        <v>0.91449999999999998</v>
      </c>
      <c r="H11" s="332">
        <v>0.90769999999999995</v>
      </c>
      <c r="I11" s="333">
        <v>0.93440000000000001</v>
      </c>
      <c r="J11" s="332">
        <v>0.93769999999999998</v>
      </c>
      <c r="K11" s="333">
        <v>0.92449999999999999</v>
      </c>
      <c r="L11" s="332">
        <v>0.9385</v>
      </c>
      <c r="M11" s="333">
        <v>0.92959999999999998</v>
      </c>
      <c r="N11" s="332">
        <v>0.9536</v>
      </c>
      <c r="O11" s="333">
        <v>0.97219999999999995</v>
      </c>
      <c r="P11" s="332">
        <v>0.9657</v>
      </c>
      <c r="Q11" s="333">
        <v>0.95389999999999997</v>
      </c>
      <c r="R11" s="332">
        <v>0.95140000000000002</v>
      </c>
      <c r="S11" s="333">
        <v>0.94359999999999999</v>
      </c>
      <c r="T11" s="332">
        <v>0.95740000000000003</v>
      </c>
      <c r="U11" s="333">
        <v>0.96740000000000004</v>
      </c>
      <c r="V11" s="332">
        <v>0.95409999999999995</v>
      </c>
      <c r="W11" s="333">
        <v>0.9647</v>
      </c>
      <c r="X11" s="332">
        <v>0.9415</v>
      </c>
      <c r="Y11" s="333">
        <v>0.94120000000000004</v>
      </c>
      <c r="Z11" s="332">
        <v>0.94089999999999996</v>
      </c>
      <c r="AA11" s="333">
        <v>0.94420000000000004</v>
      </c>
      <c r="AB11" s="332">
        <v>0.94169999999999998</v>
      </c>
      <c r="AC11" s="333">
        <v>0.94340000000000002</v>
      </c>
      <c r="AD11" s="433">
        <f t="shared" si="0"/>
        <v>0.94016785714285711</v>
      </c>
    </row>
    <row r="12" spans="1:32" s="135" customFormat="1" ht="15.75">
      <c r="A12" s="268" t="s">
        <v>299</v>
      </c>
      <c r="B12" s="332">
        <v>0.9173</v>
      </c>
      <c r="C12" s="333">
        <v>0.90210000000000001</v>
      </c>
      <c r="D12" s="332">
        <v>0.83550000000000002</v>
      </c>
      <c r="E12" s="333">
        <v>0.8115</v>
      </c>
      <c r="F12" s="332">
        <v>0.81279999999999997</v>
      </c>
      <c r="G12" s="333">
        <v>0.86219999999999997</v>
      </c>
      <c r="H12" s="332">
        <v>0.84609999999999996</v>
      </c>
      <c r="I12" s="333">
        <v>0.86529999999999996</v>
      </c>
      <c r="J12" s="332">
        <v>0.8337</v>
      </c>
      <c r="K12" s="333">
        <v>0.84199999999999997</v>
      </c>
      <c r="L12" s="332">
        <v>0.81520000000000004</v>
      </c>
      <c r="M12" s="333">
        <v>0.83399999999999996</v>
      </c>
      <c r="N12" s="332">
        <v>0.89659999999999995</v>
      </c>
      <c r="O12" s="333">
        <v>0.91549999999999998</v>
      </c>
      <c r="P12" s="332">
        <v>0.96340000000000003</v>
      </c>
      <c r="Q12" s="333">
        <v>0.91710000000000003</v>
      </c>
      <c r="R12" s="332">
        <v>0.9032</v>
      </c>
      <c r="S12" s="333">
        <v>0.8921</v>
      </c>
      <c r="T12" s="332">
        <v>0.88</v>
      </c>
      <c r="U12" s="333">
        <v>0.94640000000000002</v>
      </c>
      <c r="V12" s="332">
        <v>0.94110000000000005</v>
      </c>
      <c r="W12" s="333">
        <v>0.94530000000000003</v>
      </c>
      <c r="X12" s="332">
        <v>0.87319999999999998</v>
      </c>
      <c r="Y12" s="333">
        <v>0.88219999999999998</v>
      </c>
      <c r="Z12" s="332">
        <v>0.83140000000000003</v>
      </c>
      <c r="AA12" s="333">
        <v>0.87609999999999999</v>
      </c>
      <c r="AB12" s="332">
        <v>0.92290000000000005</v>
      </c>
      <c r="AC12" s="333">
        <v>0.8589</v>
      </c>
      <c r="AD12" s="433">
        <f t="shared" si="0"/>
        <v>0.87939642857142852</v>
      </c>
    </row>
    <row r="13" spans="1:32" s="135" customFormat="1" ht="15.75">
      <c r="A13" s="269" t="s">
        <v>300</v>
      </c>
      <c r="B13" s="332">
        <v>0.87519999999999998</v>
      </c>
      <c r="C13" s="333">
        <v>0.85450000000000004</v>
      </c>
      <c r="D13" s="332">
        <v>0.76880000000000004</v>
      </c>
      <c r="E13" s="333">
        <v>0.74890000000000001</v>
      </c>
      <c r="F13" s="332">
        <v>0.77090000000000003</v>
      </c>
      <c r="G13" s="333">
        <v>0.83109999999999995</v>
      </c>
      <c r="H13" s="332">
        <v>0.85340000000000005</v>
      </c>
      <c r="I13" s="333">
        <v>0.86329999999999996</v>
      </c>
      <c r="J13" s="332">
        <v>0.81189999999999996</v>
      </c>
      <c r="K13" s="333">
        <v>0.78239999999999998</v>
      </c>
      <c r="L13" s="332">
        <v>0.78100000000000003</v>
      </c>
      <c r="M13" s="333">
        <v>0.78059999999999996</v>
      </c>
      <c r="N13" s="332">
        <v>0.82489999999999997</v>
      </c>
      <c r="O13" s="333">
        <v>0.87</v>
      </c>
      <c r="P13" s="332">
        <v>0.9244</v>
      </c>
      <c r="Q13" s="333">
        <v>0.89349999999999996</v>
      </c>
      <c r="R13" s="332">
        <v>0.87109999999999999</v>
      </c>
      <c r="S13" s="333">
        <v>0.8649</v>
      </c>
      <c r="T13" s="332">
        <v>0.86339999999999995</v>
      </c>
      <c r="U13" s="333">
        <v>0.90549999999999997</v>
      </c>
      <c r="V13" s="332">
        <v>0.90869999999999995</v>
      </c>
      <c r="W13" s="333">
        <v>0.89090000000000003</v>
      </c>
      <c r="X13" s="332">
        <v>0.85709999999999997</v>
      </c>
      <c r="Y13" s="333">
        <v>0.8609</v>
      </c>
      <c r="Z13" s="332">
        <v>0.83789999999999998</v>
      </c>
      <c r="AA13" s="333">
        <v>0.84589999999999999</v>
      </c>
      <c r="AB13" s="332">
        <v>0.86880000000000002</v>
      </c>
      <c r="AC13" s="333">
        <v>0.85399999999999998</v>
      </c>
      <c r="AD13" s="433">
        <f t="shared" si="0"/>
        <v>0.84513928571428565</v>
      </c>
    </row>
    <row r="14" spans="1:32" s="135" customFormat="1" ht="15.75">
      <c r="A14" s="270" t="s">
        <v>301</v>
      </c>
      <c r="B14" s="332">
        <v>0.91720000000000002</v>
      </c>
      <c r="C14" s="333">
        <v>0.88619999999999999</v>
      </c>
      <c r="D14" s="332">
        <v>0.86399999999999999</v>
      </c>
      <c r="E14" s="333">
        <v>0.85399999999999998</v>
      </c>
      <c r="F14" s="332">
        <v>0.84179999999999999</v>
      </c>
      <c r="G14" s="333">
        <v>0.88129999999999997</v>
      </c>
      <c r="H14" s="332">
        <v>0.8952</v>
      </c>
      <c r="I14" s="333">
        <v>0.91210000000000002</v>
      </c>
      <c r="J14" s="332">
        <v>0.89510000000000001</v>
      </c>
      <c r="K14" s="333">
        <v>0.9002</v>
      </c>
      <c r="L14" s="332">
        <v>0.89869999999999994</v>
      </c>
      <c r="M14" s="333">
        <v>0.90359999999999996</v>
      </c>
      <c r="N14" s="332">
        <v>0.93240000000000001</v>
      </c>
      <c r="O14" s="333">
        <v>0.94779999999999998</v>
      </c>
      <c r="P14" s="332">
        <v>0.96550000000000002</v>
      </c>
      <c r="Q14" s="333">
        <v>0.94630000000000003</v>
      </c>
      <c r="R14" s="332">
        <v>0.93230000000000002</v>
      </c>
      <c r="S14" s="333">
        <v>0.92509999999999992</v>
      </c>
      <c r="T14" s="332">
        <v>0.94929999999999992</v>
      </c>
      <c r="U14" s="333">
        <v>0.97</v>
      </c>
      <c r="V14" s="332">
        <v>0.9617</v>
      </c>
      <c r="W14" s="333">
        <v>0.95589999999999997</v>
      </c>
      <c r="X14" s="332">
        <v>0.93379999999999996</v>
      </c>
      <c r="Y14" s="333">
        <v>0.91920000000000002</v>
      </c>
      <c r="Z14" s="332">
        <v>0.90959999999999996</v>
      </c>
      <c r="AA14" s="333">
        <v>0.93840000000000001</v>
      </c>
      <c r="AB14" s="332">
        <v>0.96189999999999998</v>
      </c>
      <c r="AC14" s="333">
        <v>0.93659999999999999</v>
      </c>
      <c r="AD14" s="433">
        <f t="shared" si="0"/>
        <v>0.91911428571428577</v>
      </c>
    </row>
    <row r="15" spans="1:32" s="135" customFormat="1" ht="15.75">
      <c r="A15" s="271" t="s">
        <v>302</v>
      </c>
      <c r="B15" s="332">
        <v>0.84289999999999998</v>
      </c>
      <c r="C15" s="333">
        <v>0.83389999999999997</v>
      </c>
      <c r="D15" s="332">
        <v>0.72509999999999997</v>
      </c>
      <c r="E15" s="333">
        <v>0.69879999999999998</v>
      </c>
      <c r="F15" s="332">
        <v>0.72650000000000003</v>
      </c>
      <c r="G15" s="333">
        <v>0.77339999999999998</v>
      </c>
      <c r="H15" s="332">
        <v>0.80979999999999996</v>
      </c>
      <c r="I15" s="333">
        <v>0.7913</v>
      </c>
      <c r="J15" s="332">
        <v>0.74460000000000004</v>
      </c>
      <c r="K15" s="333">
        <v>0.71379999999999999</v>
      </c>
      <c r="L15" s="332">
        <v>0.70350000000000001</v>
      </c>
      <c r="M15" s="333">
        <v>0.72219999999999995</v>
      </c>
      <c r="N15" s="332">
        <v>0.78120000000000001</v>
      </c>
      <c r="O15" s="333">
        <v>0.84589999999999999</v>
      </c>
      <c r="P15" s="332">
        <v>0.91379999999999995</v>
      </c>
      <c r="Q15" s="333">
        <v>0.85160000000000002</v>
      </c>
      <c r="R15" s="332">
        <v>0.81310000000000004</v>
      </c>
      <c r="S15" s="333">
        <v>0.80200000000000005</v>
      </c>
      <c r="T15" s="332">
        <v>0.80879999999999996</v>
      </c>
      <c r="U15" s="333">
        <v>0.8629</v>
      </c>
      <c r="V15" s="332">
        <v>0.88849999999999996</v>
      </c>
      <c r="W15" s="333">
        <v>0.8881</v>
      </c>
      <c r="X15" s="332">
        <v>0.81810000000000005</v>
      </c>
      <c r="Y15" s="333">
        <v>0.7863</v>
      </c>
      <c r="Z15" s="332">
        <v>0.75139999999999996</v>
      </c>
      <c r="AA15" s="333">
        <v>0.76270000000000004</v>
      </c>
      <c r="AB15" s="332">
        <v>0.80979999999999996</v>
      </c>
      <c r="AC15" s="333">
        <v>0.81579999999999997</v>
      </c>
      <c r="AD15" s="433">
        <f t="shared" si="0"/>
        <v>0.79592142857142856</v>
      </c>
    </row>
    <row r="16" spans="1:32" s="125" customFormat="1" ht="14.85" customHeight="1">
      <c r="A16" s="123"/>
      <c r="B16" s="424"/>
      <c r="C16" s="424"/>
      <c r="D16" s="424"/>
      <c r="E16" s="424"/>
      <c r="F16" s="424"/>
      <c r="G16" s="424"/>
      <c r="H16" s="424"/>
      <c r="I16" s="424"/>
      <c r="J16" s="424"/>
      <c r="K16" s="424"/>
      <c r="L16" s="424"/>
      <c r="M16" s="424"/>
      <c r="N16" s="424"/>
      <c r="O16" s="424"/>
      <c r="P16" s="424"/>
      <c r="Q16" s="424"/>
      <c r="R16" s="424"/>
      <c r="S16" s="424"/>
      <c r="T16" s="424"/>
      <c r="U16" s="424"/>
      <c r="V16" s="424"/>
      <c r="W16" s="424"/>
      <c r="X16" s="424"/>
      <c r="Y16" s="424"/>
      <c r="Z16" s="424"/>
      <c r="AA16" s="424"/>
      <c r="AB16" s="424"/>
      <c r="AC16" s="424"/>
      <c r="AD16" s="124"/>
    </row>
    <row r="17" spans="3:24" ht="14.85" customHeight="1">
      <c r="C17" s="112"/>
      <c r="G17" s="112"/>
      <c r="X17" s="113"/>
    </row>
    <row r="18" spans="3:24" ht="14.25">
      <c r="C18" s="112"/>
    </row>
    <row r="40" spans="1:1" s="1" customFormat="1">
      <c r="A40" s="126"/>
    </row>
    <row r="41" spans="1:1" s="1" customFormat="1">
      <c r="A41" s="126"/>
    </row>
    <row r="42" spans="1:1" s="1" customFormat="1">
      <c r="A42" s="126"/>
    </row>
    <row r="43" spans="1:1" s="1" customFormat="1">
      <c r="A43" s="126"/>
    </row>
    <row r="44" spans="1:1" s="1" customFormat="1">
      <c r="A44" s="126"/>
    </row>
    <row r="45" spans="1:1" s="1" customFormat="1">
      <c r="A45" s="126"/>
    </row>
    <row r="46" spans="1:1" s="1" customFormat="1">
      <c r="A46" s="126"/>
    </row>
    <row r="47" spans="1:1" s="1" customFormat="1">
      <c r="A47" s="126"/>
    </row>
    <row r="48" spans="1:1" s="1" customFormat="1">
      <c r="A48" s="126"/>
    </row>
    <row r="49" spans="1:1" s="1" customFormat="1">
      <c r="A49" s="126"/>
    </row>
    <row r="50" spans="1:1" s="1" customFormat="1">
      <c r="A50" s="126"/>
    </row>
    <row r="51" spans="1:1" s="1" customFormat="1">
      <c r="A51" s="126"/>
    </row>
    <row r="52" spans="1:1" s="1" customFormat="1">
      <c r="A52" s="126"/>
    </row>
    <row r="53" spans="1:1" s="1" customFormat="1">
      <c r="A53" s="126"/>
    </row>
    <row r="54" spans="1:1" s="1" customFormat="1">
      <c r="A54" s="126"/>
    </row>
    <row r="55" spans="1:1" s="1" customFormat="1">
      <c r="A55" s="126"/>
    </row>
    <row r="56" spans="1:1" s="1" customFormat="1">
      <c r="A56" s="126"/>
    </row>
    <row r="57" spans="1:1" s="1" customFormat="1">
      <c r="A57" s="126"/>
    </row>
    <row r="58" spans="1:1" s="1" customFormat="1">
      <c r="A58" s="126"/>
    </row>
    <row r="59" spans="1:1" s="1" customFormat="1">
      <c r="A59" s="126"/>
    </row>
    <row r="60" spans="1:1" s="1" customFormat="1">
      <c r="A60" s="126"/>
    </row>
    <row r="61" spans="1:1" s="1" customFormat="1">
      <c r="A61" s="126"/>
    </row>
    <row r="62" spans="1:1" s="1" customFormat="1">
      <c r="A62" s="126"/>
    </row>
    <row r="63" spans="1:1" s="1" customFormat="1">
      <c r="A63" s="126"/>
    </row>
    <row r="64" spans="1:1" s="1" customFormat="1">
      <c r="A64" s="126"/>
    </row>
    <row r="65" spans="1:1" s="1" customFormat="1">
      <c r="A65" s="126"/>
    </row>
    <row r="66" spans="1:1" s="1" customFormat="1">
      <c r="A66" s="126"/>
    </row>
    <row r="67" spans="1:1" s="1" customFormat="1">
      <c r="A67" s="126"/>
    </row>
    <row r="68" spans="1:1" s="1" customFormat="1">
      <c r="A68" s="126"/>
    </row>
    <row r="69" spans="1:1" s="1" customFormat="1">
      <c r="A69" s="126"/>
    </row>
    <row r="70" spans="1:1" s="1" customFormat="1">
      <c r="A70" s="126"/>
    </row>
    <row r="71" spans="1:1" s="1" customFormat="1">
      <c r="A71" s="126"/>
    </row>
    <row r="72" spans="1:1" s="1" customFormat="1">
      <c r="A72" s="126"/>
    </row>
    <row r="73" spans="1:1" s="1" customFormat="1">
      <c r="A73" s="126"/>
    </row>
  </sheetData>
  <mergeCells count="1">
    <mergeCell ref="B6:D6"/>
  </mergeCells>
  <phoneticPr fontId="0" type="noConversion"/>
  <pageMargins left="0.31496062992125984" right="0.55118110236220474" top="0" bottom="0.55118110236220474" header="0" footer="0.6692913385826772"/>
  <pageSetup scale="45" orientation="landscape" r:id="rId1"/>
  <headerFooter alignWithMargins="0">
    <oddFooter>&amp;C&amp;12BARÓMETRO TURÍSTICO DE LA RIVIERA MAYA
FIDEICOMISO DE PROMOCIÓN TURÍSTICA DE LA RIVIERA MAYA&amp;R&amp;12 6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B1:IB20"/>
  <sheetViews>
    <sheetView workbookViewId="0">
      <selection activeCell="O11" sqref="O11:O16"/>
    </sheetView>
  </sheetViews>
  <sheetFormatPr baseColWidth="10" defaultRowHeight="15.75"/>
  <cols>
    <col min="1" max="1" width="3.28515625" style="134" customWidth="1"/>
    <col min="2" max="2" width="33.42578125" style="134" customWidth="1"/>
    <col min="3" max="9" width="11.7109375" style="134" customWidth="1"/>
    <col min="10" max="10" width="10.85546875" style="134" customWidth="1"/>
    <col min="11" max="11" width="8.42578125" style="342" customWidth="1"/>
    <col min="12" max="12" width="8.42578125" style="134" customWidth="1"/>
    <col min="13" max="13" width="8.28515625" style="134" customWidth="1"/>
    <col min="14" max="14" width="8.85546875" style="134" customWidth="1"/>
    <col min="15" max="15" width="14.7109375" style="334" customWidth="1"/>
    <col min="16" max="16" width="11.7109375" style="134" customWidth="1"/>
    <col min="17" max="18" width="15.7109375" style="134" customWidth="1"/>
    <col min="19" max="16384" width="11.42578125" style="134"/>
  </cols>
  <sheetData>
    <row r="1" spans="2:236" s="334" customFormat="1" ht="26.25">
      <c r="G1" s="130"/>
      <c r="H1" s="130"/>
      <c r="I1" s="131" t="s">
        <v>349</v>
      </c>
      <c r="K1" s="335"/>
    </row>
    <row r="2" spans="2:236" s="334" customFormat="1" ht="23.25">
      <c r="G2" s="130"/>
      <c r="H2" s="130"/>
      <c r="I2" s="132" t="s">
        <v>350</v>
      </c>
      <c r="K2" s="335"/>
    </row>
    <row r="3" spans="2:236" s="334" customFormat="1" ht="26.25">
      <c r="G3" s="130"/>
      <c r="H3" s="130"/>
      <c r="I3" s="131" t="s">
        <v>351</v>
      </c>
      <c r="K3" s="335"/>
    </row>
    <row r="4" spans="2:236" s="130" customFormat="1" ht="23.25">
      <c r="I4" s="133"/>
      <c r="K4" s="336"/>
    </row>
    <row r="5" spans="2:236" s="334" customFormat="1" ht="23.25">
      <c r="G5" s="130"/>
      <c r="H5" s="130"/>
      <c r="I5" s="132" t="s">
        <v>397</v>
      </c>
      <c r="K5" s="335"/>
      <c r="IB5" s="335"/>
    </row>
    <row r="6" spans="2:236" s="334" customFormat="1" ht="7.5" customHeight="1">
      <c r="G6" s="130"/>
      <c r="H6" s="130"/>
      <c r="J6" s="130"/>
      <c r="K6" s="335"/>
    </row>
    <row r="7" spans="2:236" s="334" customFormat="1" ht="12.75" customHeight="1">
      <c r="G7" s="130"/>
      <c r="H7" s="130"/>
      <c r="I7" s="130"/>
      <c r="K7" s="335"/>
      <c r="L7" s="337"/>
      <c r="M7" s="338"/>
    </row>
    <row r="8" spans="2:236" ht="6.75" customHeight="1">
      <c r="E8" s="339"/>
      <c r="G8" s="340"/>
      <c r="H8" s="341"/>
      <c r="L8" s="343"/>
      <c r="M8" s="344"/>
    </row>
    <row r="9" spans="2:236" s="347" customFormat="1">
      <c r="B9" s="345" t="s">
        <v>61</v>
      </c>
      <c r="C9" s="345" t="s">
        <v>228</v>
      </c>
      <c r="D9" s="345" t="s">
        <v>229</v>
      </c>
      <c r="E9" s="345" t="s">
        <v>230</v>
      </c>
      <c r="F9" s="345" t="s">
        <v>231</v>
      </c>
      <c r="G9" s="345" t="s">
        <v>232</v>
      </c>
      <c r="H9" s="345" t="s">
        <v>234</v>
      </c>
      <c r="I9" s="345" t="s">
        <v>233</v>
      </c>
      <c r="J9" s="345" t="s">
        <v>235</v>
      </c>
      <c r="K9" s="345" t="s">
        <v>352</v>
      </c>
      <c r="L9" s="345" t="s">
        <v>237</v>
      </c>
      <c r="M9" s="345" t="s">
        <v>238</v>
      </c>
      <c r="N9" s="345" t="s">
        <v>239</v>
      </c>
      <c r="O9" s="346" t="s">
        <v>353</v>
      </c>
    </row>
    <row r="10" spans="2:236" s="352" customFormat="1" ht="7.5" customHeight="1">
      <c r="B10" s="348"/>
      <c r="C10" s="349"/>
      <c r="D10" s="349"/>
      <c r="E10" s="349"/>
      <c r="F10" s="349"/>
      <c r="G10" s="349"/>
      <c r="H10" s="349"/>
      <c r="I10" s="349"/>
      <c r="J10" s="349"/>
      <c r="K10" s="350"/>
      <c r="L10" s="349"/>
      <c r="M10" s="349"/>
      <c r="N10" s="349"/>
      <c r="O10" s="351"/>
    </row>
    <row r="11" spans="2:236" ht="20.100000000000001" customHeight="1">
      <c r="B11" s="353" t="s">
        <v>297</v>
      </c>
      <c r="C11" s="354">
        <v>0.87617096774193526</v>
      </c>
      <c r="D11" s="354">
        <v>0.91029285714285713</v>
      </c>
      <c r="E11" s="354"/>
      <c r="F11" s="354"/>
      <c r="G11" s="355"/>
      <c r="H11" s="355"/>
      <c r="I11" s="355"/>
      <c r="J11" s="355"/>
      <c r="K11" s="355"/>
      <c r="L11" s="355"/>
      <c r="M11" s="354"/>
      <c r="N11" s="354"/>
      <c r="O11" s="354">
        <f>SUM('RESUMEN ENERO-FEBRERO'!D13)</f>
        <v>0.89240972106839356</v>
      </c>
      <c r="P11" s="356"/>
      <c r="Q11" s="357"/>
    </row>
    <row r="12" spans="2:236" ht="20.100000000000001" customHeight="1">
      <c r="B12" s="358" t="s">
        <v>298</v>
      </c>
      <c r="C12" s="359">
        <v>0.92295483870967743</v>
      </c>
      <c r="D12" s="359">
        <v>0.94016785714285711</v>
      </c>
      <c r="E12" s="359"/>
      <c r="F12" s="359"/>
      <c r="G12" s="360"/>
      <c r="H12" s="360"/>
      <c r="I12" s="360"/>
      <c r="J12" s="360"/>
      <c r="K12" s="360"/>
      <c r="L12" s="360"/>
      <c r="M12" s="359"/>
      <c r="N12" s="359"/>
      <c r="O12" s="354">
        <f t="shared" ref="O12:O16" si="0">AVERAGE(C12:N12)</f>
        <v>0.93156134792626721</v>
      </c>
      <c r="P12" s="356"/>
      <c r="Q12" s="361"/>
    </row>
    <row r="13" spans="2:236" ht="20.100000000000001" customHeight="1">
      <c r="B13" s="362" t="s">
        <v>299</v>
      </c>
      <c r="C13" s="359">
        <v>0.85156129032258077</v>
      </c>
      <c r="D13" s="359">
        <v>0.87939642857142852</v>
      </c>
      <c r="E13" s="359"/>
      <c r="F13" s="359"/>
      <c r="G13" s="360"/>
      <c r="H13" s="360"/>
      <c r="I13" s="360"/>
      <c r="J13" s="360"/>
      <c r="K13" s="360"/>
      <c r="L13" s="360"/>
      <c r="M13" s="359"/>
      <c r="N13" s="359"/>
      <c r="O13" s="354">
        <f t="shared" si="0"/>
        <v>0.86547885944700464</v>
      </c>
      <c r="P13" s="356"/>
      <c r="Q13" s="363"/>
    </row>
    <row r="14" spans="2:236" ht="20.100000000000001" customHeight="1">
      <c r="B14" s="364" t="s">
        <v>300</v>
      </c>
      <c r="C14" s="359">
        <v>0.83409677419354844</v>
      </c>
      <c r="D14" s="359">
        <v>0.84513928571428565</v>
      </c>
      <c r="E14" s="359"/>
      <c r="F14" s="359"/>
      <c r="G14" s="360"/>
      <c r="H14" s="360"/>
      <c r="I14" s="360"/>
      <c r="J14" s="360"/>
      <c r="K14" s="360"/>
      <c r="L14" s="360"/>
      <c r="M14" s="359"/>
      <c r="N14" s="359"/>
      <c r="O14" s="354">
        <f t="shared" si="0"/>
        <v>0.8396180299539171</v>
      </c>
      <c r="P14" s="356"/>
      <c r="Q14" s="365"/>
    </row>
    <row r="15" spans="2:236" s="340" customFormat="1" ht="20.100000000000001" customHeight="1">
      <c r="B15" s="366" t="s">
        <v>301</v>
      </c>
      <c r="C15" s="359">
        <v>0.88253225806451596</v>
      </c>
      <c r="D15" s="359">
        <v>0.91911428571428577</v>
      </c>
      <c r="E15" s="359"/>
      <c r="F15" s="359"/>
      <c r="G15" s="367"/>
      <c r="H15" s="360"/>
      <c r="I15" s="360"/>
      <c r="J15" s="360"/>
      <c r="K15" s="360"/>
      <c r="L15" s="360"/>
      <c r="M15" s="359"/>
      <c r="N15" s="359"/>
      <c r="O15" s="354">
        <f t="shared" si="0"/>
        <v>0.90082327188940092</v>
      </c>
      <c r="P15" s="356"/>
      <c r="Q15" s="368"/>
    </row>
    <row r="16" spans="2:236" s="340" customFormat="1" ht="20.100000000000001" customHeight="1">
      <c r="B16" s="369" t="s">
        <v>354</v>
      </c>
      <c r="C16" s="359">
        <v>0.76198064516129016</v>
      </c>
      <c r="D16" s="359">
        <v>0.79592142857142856</v>
      </c>
      <c r="E16" s="359"/>
      <c r="F16" s="359"/>
      <c r="G16" s="360"/>
      <c r="H16" s="360"/>
      <c r="I16" s="360"/>
      <c r="J16" s="360"/>
      <c r="K16" s="360"/>
      <c r="L16" s="360"/>
      <c r="M16" s="359"/>
      <c r="N16" s="359"/>
      <c r="O16" s="354">
        <f t="shared" si="0"/>
        <v>0.77895103686635936</v>
      </c>
      <c r="P16" s="356"/>
      <c r="Q16" s="368"/>
    </row>
    <row r="17" spans="2:17">
      <c r="B17" s="370"/>
      <c r="P17" s="371"/>
      <c r="Q17" s="372"/>
    </row>
    <row r="18" spans="2:17">
      <c r="P18" s="371"/>
      <c r="Q18" s="373"/>
    </row>
    <row r="19" spans="2:17">
      <c r="L19" s="342"/>
    </row>
    <row r="20" spans="2:17">
      <c r="L20" s="342"/>
    </row>
  </sheetData>
  <printOptions horizontalCentered="1" verticalCentered="1"/>
  <pageMargins left="0" right="0" top="0" bottom="0" header="0" footer="0"/>
  <pageSetup scale="77" orientation="landscape" r:id="rId1"/>
  <headerFooter>
    <oddFooter>&amp;CBAROMETRO TURÍSTICO DE LA RIVIERA MAYA
FIDEICOMISO DE PROMOCIÓN TURÍSTICA DE LA RIVIERA MAYA&amp;R7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7"/>
  <dimension ref="A1:P33"/>
  <sheetViews>
    <sheetView zoomScaleNormal="100" workbookViewId="0">
      <selection activeCell="Q46" sqref="Q46"/>
    </sheetView>
  </sheetViews>
  <sheetFormatPr baseColWidth="10" defaultRowHeight="12.75"/>
  <cols>
    <col min="1" max="1" width="4.7109375" style="7" customWidth="1"/>
    <col min="2" max="2" width="16.7109375" style="7" customWidth="1"/>
    <col min="3" max="4" width="9.140625" style="7" customWidth="1"/>
    <col min="5" max="5" width="9" style="7" bestFit="1" customWidth="1"/>
    <col min="6" max="6" width="9.140625" style="7" customWidth="1"/>
    <col min="7" max="7" width="8.42578125" style="7" bestFit="1" customWidth="1"/>
    <col min="8" max="8" width="9.140625" style="7" customWidth="1"/>
    <col min="9" max="9" width="7.5703125" style="7" bestFit="1" customWidth="1"/>
    <col min="10" max="10" width="8.85546875" style="7" customWidth="1"/>
    <col min="11" max="11" width="7.5703125" style="7" bestFit="1" customWidth="1"/>
    <col min="12" max="12" width="9.140625" style="7" customWidth="1"/>
    <col min="13" max="16384" width="11.42578125" style="7"/>
  </cols>
  <sheetData>
    <row r="1" spans="1:16" ht="31.5">
      <c r="A1" s="38"/>
      <c r="F1" s="238" t="s">
        <v>37</v>
      </c>
      <c r="G1" s="39"/>
      <c r="H1" s="39"/>
      <c r="I1" s="39"/>
      <c r="J1" s="39"/>
      <c r="K1" s="39"/>
      <c r="L1" s="39"/>
      <c r="M1" s="39"/>
      <c r="N1" s="39"/>
    </row>
    <row r="2" spans="1:16" ht="9" customHeight="1">
      <c r="A2" s="38"/>
      <c r="B2" s="40"/>
      <c r="C2" s="40"/>
      <c r="D2" s="40"/>
      <c r="E2" s="40"/>
      <c r="F2" s="40"/>
      <c r="G2" s="40"/>
      <c r="H2" s="40"/>
      <c r="I2" s="40"/>
      <c r="J2" s="40"/>
    </row>
    <row r="3" spans="1:16" ht="20.25" customHeight="1">
      <c r="G3" s="41"/>
      <c r="H3" s="256" t="s">
        <v>331</v>
      </c>
      <c r="I3" s="41"/>
      <c r="J3" s="41"/>
      <c r="K3" s="41"/>
      <c r="L3" s="41"/>
      <c r="M3" s="41"/>
      <c r="N3" s="41"/>
    </row>
    <row r="5" spans="1:16" ht="15" customHeight="1">
      <c r="B5" s="472" t="s">
        <v>35</v>
      </c>
      <c r="C5" s="471">
        <v>2011</v>
      </c>
      <c r="D5" s="456"/>
      <c r="E5" s="471">
        <v>2012</v>
      </c>
      <c r="F5" s="456"/>
      <c r="G5" s="471">
        <v>2013</v>
      </c>
      <c r="H5" s="456"/>
      <c r="I5" s="471">
        <v>2014</v>
      </c>
      <c r="J5" s="456"/>
      <c r="K5" s="471">
        <v>2015</v>
      </c>
      <c r="L5" s="456"/>
      <c r="M5" s="459" t="s">
        <v>164</v>
      </c>
      <c r="N5" s="459"/>
      <c r="O5" s="459"/>
      <c r="P5" s="459"/>
    </row>
    <row r="6" spans="1:16" ht="15">
      <c r="B6" s="473"/>
      <c r="C6" s="326" t="s">
        <v>54</v>
      </c>
      <c r="D6" s="326" t="s">
        <v>33</v>
      </c>
      <c r="E6" s="326" t="s">
        <v>54</v>
      </c>
      <c r="F6" s="326" t="s">
        <v>33</v>
      </c>
      <c r="G6" s="326" t="s">
        <v>54</v>
      </c>
      <c r="H6" s="326" t="s">
        <v>33</v>
      </c>
      <c r="I6" s="326" t="s">
        <v>54</v>
      </c>
      <c r="J6" s="326" t="s">
        <v>33</v>
      </c>
      <c r="K6" s="326" t="s">
        <v>54</v>
      </c>
      <c r="L6" s="326" t="s">
        <v>33</v>
      </c>
      <c r="M6" s="430" t="s">
        <v>389</v>
      </c>
      <c r="N6" s="430" t="s">
        <v>390</v>
      </c>
      <c r="O6" s="430" t="s">
        <v>391</v>
      </c>
      <c r="P6" s="430" t="s">
        <v>392</v>
      </c>
    </row>
    <row r="7" spans="1:16" ht="15">
      <c r="B7" s="42" t="s">
        <v>6</v>
      </c>
      <c r="C7" s="143">
        <v>299938</v>
      </c>
      <c r="D7" s="234">
        <f>SUM(D8:D9)</f>
        <v>1</v>
      </c>
      <c r="E7" s="143">
        <v>315725</v>
      </c>
      <c r="F7" s="234">
        <f>SUM(F8:F9)</f>
        <v>1</v>
      </c>
      <c r="G7" s="143">
        <v>326017</v>
      </c>
      <c r="H7" s="234">
        <f>SUM(H8:H9)</f>
        <v>1</v>
      </c>
      <c r="I7" s="143">
        <f>SUM('RESUMEN FEBRERO'!C25)</f>
        <v>346915</v>
      </c>
      <c r="J7" s="234">
        <f>SUM(J8:J9)</f>
        <v>1</v>
      </c>
      <c r="K7" s="143">
        <f>SUM('RESUMEN FEBRERO'!D25)</f>
        <v>357883</v>
      </c>
      <c r="L7" s="234">
        <f>SUM(L8:L9)</f>
        <v>1</v>
      </c>
      <c r="M7" s="173">
        <f>(K7/C7)-100%</f>
        <v>0.19318992591802298</v>
      </c>
      <c r="N7" s="173">
        <f>(K7/E7)-100%</f>
        <v>0.13352759521735691</v>
      </c>
      <c r="O7" s="173">
        <f>(K7/G7)-100%</f>
        <v>9.7743369210808062E-2</v>
      </c>
      <c r="P7" s="173">
        <f>(K7/I7)-100%</f>
        <v>3.1615813671936888E-2</v>
      </c>
    </row>
    <row r="8" spans="1:16" ht="15">
      <c r="B8" s="42" t="s">
        <v>7</v>
      </c>
      <c r="C8" s="140">
        <v>25117</v>
      </c>
      <c r="D8" s="234">
        <f>C8/$C$7</f>
        <v>8.3740639732211325E-2</v>
      </c>
      <c r="E8" s="140">
        <v>31907</v>
      </c>
      <c r="F8" s="234">
        <f>E8/$E$7</f>
        <v>0.10105946630770449</v>
      </c>
      <c r="G8" s="140">
        <v>39217</v>
      </c>
      <c r="H8" s="234">
        <f>G8/$G$7</f>
        <v>0.1202912731544674</v>
      </c>
      <c r="I8" s="140">
        <f>SUM('RESUMEN FEBRERO'!C26)</f>
        <v>37779</v>
      </c>
      <c r="J8" s="234">
        <f>I8/$I$7</f>
        <v>0.10889987460905409</v>
      </c>
      <c r="K8" s="140">
        <f>SUM('RESUMEN FEBRERO'!D26)</f>
        <v>35202</v>
      </c>
      <c r="L8" s="234">
        <f>K8/$K$7</f>
        <v>9.8361755098733392E-2</v>
      </c>
      <c r="M8" s="173">
        <f t="shared" ref="M8:M9" si="0">(K8/C8)-100%</f>
        <v>0.40152088227097193</v>
      </c>
      <c r="N8" s="173">
        <f>(K8/E8)-100%</f>
        <v>0.10326887516845829</v>
      </c>
      <c r="O8" s="173">
        <f>(K8/G8)-100%</f>
        <v>-0.1023790703011449</v>
      </c>
      <c r="P8" s="173">
        <f>(K8/I8)-100%</f>
        <v>-6.8212499007385019E-2</v>
      </c>
    </row>
    <row r="9" spans="1:16" ht="15">
      <c r="B9" s="42" t="s">
        <v>8</v>
      </c>
      <c r="C9" s="140">
        <v>274821</v>
      </c>
      <c r="D9" s="234">
        <f>C9/$C$7</f>
        <v>0.91625936026778865</v>
      </c>
      <c r="E9" s="140">
        <v>283818</v>
      </c>
      <c r="F9" s="234">
        <f>E9/$E$7</f>
        <v>0.89894053369229554</v>
      </c>
      <c r="G9" s="140">
        <v>286800</v>
      </c>
      <c r="H9" s="234">
        <f>G9/$G$7</f>
        <v>0.87970872684553258</v>
      </c>
      <c r="I9" s="140">
        <f>SUM('RESUMEN FEBRERO'!C27)</f>
        <v>309136</v>
      </c>
      <c r="J9" s="234">
        <f>I9/$I$7</f>
        <v>0.89110012539094596</v>
      </c>
      <c r="K9" s="140">
        <f>SUM('RESUMEN FEBRERO'!D27)</f>
        <v>322681</v>
      </c>
      <c r="L9" s="234">
        <f>K9/$K$7</f>
        <v>0.90163824490126665</v>
      </c>
      <c r="M9" s="173">
        <f t="shared" si="0"/>
        <v>0.17414971927181688</v>
      </c>
      <c r="N9" s="173">
        <f>(K9/E9)-100%</f>
        <v>0.13692929976252377</v>
      </c>
      <c r="O9" s="173">
        <f>(K9/G9)-100%</f>
        <v>0.12510808926080896</v>
      </c>
      <c r="P9" s="173">
        <f>(K9/I9)-100%</f>
        <v>4.3815666890947735E-2</v>
      </c>
    </row>
    <row r="10" spans="1:16">
      <c r="E10" s="44"/>
    </row>
    <row r="12" spans="1:16">
      <c r="G12" s="44"/>
    </row>
    <row r="27" spans="2:16" ht="19.5" customHeight="1">
      <c r="H27" s="256" t="s">
        <v>340</v>
      </c>
      <c r="N27" s="257"/>
    </row>
    <row r="29" spans="2:16" ht="15" customHeight="1">
      <c r="B29" s="472" t="s">
        <v>35</v>
      </c>
      <c r="C29" s="471">
        <v>2011</v>
      </c>
      <c r="D29" s="456"/>
      <c r="E29" s="471">
        <v>2012</v>
      </c>
      <c r="F29" s="456"/>
      <c r="G29" s="471">
        <v>2013</v>
      </c>
      <c r="H29" s="456"/>
      <c r="I29" s="471">
        <v>2014</v>
      </c>
      <c r="J29" s="456"/>
      <c r="K29" s="471">
        <v>2015</v>
      </c>
      <c r="L29" s="456"/>
      <c r="M29" s="459" t="s">
        <v>164</v>
      </c>
      <c r="N29" s="459"/>
      <c r="O29" s="459"/>
      <c r="P29" s="459"/>
    </row>
    <row r="30" spans="2:16" ht="15">
      <c r="B30" s="473"/>
      <c r="C30" s="326" t="s">
        <v>54</v>
      </c>
      <c r="D30" s="326" t="s">
        <v>33</v>
      </c>
      <c r="E30" s="326" t="s">
        <v>54</v>
      </c>
      <c r="F30" s="326" t="s">
        <v>33</v>
      </c>
      <c r="G30" s="326" t="s">
        <v>54</v>
      </c>
      <c r="H30" s="326" t="s">
        <v>33</v>
      </c>
      <c r="I30" s="326" t="s">
        <v>54</v>
      </c>
      <c r="J30" s="326" t="s">
        <v>33</v>
      </c>
      <c r="K30" s="326" t="s">
        <v>54</v>
      </c>
      <c r="L30" s="326" t="s">
        <v>33</v>
      </c>
      <c r="M30" s="430" t="s">
        <v>389</v>
      </c>
      <c r="N30" s="430" t="s">
        <v>390</v>
      </c>
      <c r="O30" s="430" t="s">
        <v>391</v>
      </c>
      <c r="P30" s="430" t="s">
        <v>392</v>
      </c>
    </row>
    <row r="31" spans="2:16" ht="15">
      <c r="B31" s="42" t="s">
        <v>6</v>
      </c>
      <c r="C31" s="143">
        <v>599636</v>
      </c>
      <c r="D31" s="234">
        <f>SUM(D32:D33)</f>
        <v>1</v>
      </c>
      <c r="E31" s="143">
        <v>645858</v>
      </c>
      <c r="F31" s="234">
        <f>SUM(F32:F33)</f>
        <v>1</v>
      </c>
      <c r="G31" s="143">
        <v>658715</v>
      </c>
      <c r="H31" s="234">
        <f>SUM(H32:H33)</f>
        <v>1</v>
      </c>
      <c r="I31" s="143">
        <f>SUM('RESUMEN ENERO-FEBRERO'!C25)</f>
        <v>699184</v>
      </c>
      <c r="J31" s="234">
        <f>SUM(J32:J33)</f>
        <v>1</v>
      </c>
      <c r="K31" s="143">
        <f>SUM('RESUMEN ENERO-FEBRERO'!D25)</f>
        <v>730719</v>
      </c>
      <c r="L31" s="234">
        <f>SUM(L32:L33)</f>
        <v>1</v>
      </c>
      <c r="M31" s="173">
        <f>(K31/C31)-100%</f>
        <v>0.21860428660053777</v>
      </c>
      <c r="N31" s="173">
        <f>(K31/E31)-100%</f>
        <v>0.13139265906747299</v>
      </c>
      <c r="O31" s="173">
        <f>(K31/G31)-100%</f>
        <v>0.10930979255064788</v>
      </c>
      <c r="P31" s="173">
        <f>(K31/I31)-100%</f>
        <v>4.5102576718002663E-2</v>
      </c>
    </row>
    <row r="32" spans="2:16" ht="15">
      <c r="B32" s="42" t="s">
        <v>7</v>
      </c>
      <c r="C32" s="140">
        <v>54080</v>
      </c>
      <c r="D32" s="234">
        <f>C32/$C$31</f>
        <v>9.0188047415432029E-2</v>
      </c>
      <c r="E32" s="140">
        <v>68382</v>
      </c>
      <c r="F32" s="234">
        <f>E32/$E$31</f>
        <v>0.10587776260416376</v>
      </c>
      <c r="G32" s="140">
        <v>84318</v>
      </c>
      <c r="H32" s="234">
        <f>G32/$G$31</f>
        <v>0.12800376490591531</v>
      </c>
      <c r="I32" s="140">
        <f>SUM('RESUMEN ENERO-FEBRERO'!C26)</f>
        <v>82657</v>
      </c>
      <c r="J32" s="234">
        <f>I32/$I$31</f>
        <v>0.11821923842650861</v>
      </c>
      <c r="K32" s="140">
        <f>SUM('RESUMEN ENERO-FEBRERO'!D26)</f>
        <v>81158</v>
      </c>
      <c r="L32" s="234">
        <f>K32/$K$31</f>
        <v>0.11106595011214981</v>
      </c>
      <c r="M32" s="173">
        <f>(K32/C32)-100%</f>
        <v>0.50070266272189357</v>
      </c>
      <c r="N32" s="173">
        <f t="shared" ref="N32:N33" si="1">(K32/E32)-100%</f>
        <v>0.18683279225527194</v>
      </c>
      <c r="O32" s="173">
        <f t="shared" ref="O32:O33" si="2">(K32/G32)-100%</f>
        <v>-3.7477169762091145E-2</v>
      </c>
      <c r="P32" s="173">
        <f t="shared" ref="P32:P33" si="3">(K32/I32)-100%</f>
        <v>-1.813518516278112E-2</v>
      </c>
    </row>
    <row r="33" spans="2:16" ht="15">
      <c r="B33" s="42" t="s">
        <v>8</v>
      </c>
      <c r="C33" s="140">
        <v>545556</v>
      </c>
      <c r="D33" s="234">
        <f>C33/$C$31</f>
        <v>0.90981195258456793</v>
      </c>
      <c r="E33" s="140">
        <v>577476</v>
      </c>
      <c r="F33" s="234">
        <f>E33/$E$31</f>
        <v>0.89412223739583618</v>
      </c>
      <c r="G33" s="140">
        <v>574397</v>
      </c>
      <c r="H33" s="234">
        <f>G33/$G$31</f>
        <v>0.87199623509408475</v>
      </c>
      <c r="I33" s="140">
        <f>SUM('RESUMEN ENERO-FEBRERO'!C27)</f>
        <v>616527</v>
      </c>
      <c r="J33" s="234">
        <f>I33/$I$31</f>
        <v>0.88178076157349139</v>
      </c>
      <c r="K33" s="140">
        <f>SUM('RESUMEN ENERO-FEBRERO'!D27)</f>
        <v>649561</v>
      </c>
      <c r="L33" s="234">
        <f>K33/$K$31</f>
        <v>0.88893404988785019</v>
      </c>
      <c r="M33" s="173">
        <f>(K33/C33)-100%</f>
        <v>0.1906403742237277</v>
      </c>
      <c r="N33" s="173">
        <f t="shared" si="1"/>
        <v>0.12482769846712238</v>
      </c>
      <c r="O33" s="173">
        <f t="shared" si="2"/>
        <v>0.13085722940753519</v>
      </c>
      <c r="P33" s="173">
        <f t="shared" si="3"/>
        <v>5.3580783972153601E-2</v>
      </c>
    </row>
  </sheetData>
  <mergeCells count="14">
    <mergeCell ref="K29:L29"/>
    <mergeCell ref="M29:P29"/>
    <mergeCell ref="B29:B30"/>
    <mergeCell ref="C29:D29"/>
    <mergeCell ref="E29:F29"/>
    <mergeCell ref="G29:H29"/>
    <mergeCell ref="I29:J29"/>
    <mergeCell ref="M5:P5"/>
    <mergeCell ref="I5:J5"/>
    <mergeCell ref="C5:D5"/>
    <mergeCell ref="B5:B6"/>
    <mergeCell ref="G5:H5"/>
    <mergeCell ref="E5:F5"/>
    <mergeCell ref="K5:L5"/>
  </mergeCells>
  <phoneticPr fontId="0" type="noConversion"/>
  <printOptions horizontalCentered="1"/>
  <pageMargins left="0" right="0" top="0.19685039370078741" bottom="1.4173228346456694" header="0" footer="0.94488188976377963"/>
  <pageSetup scale="70" orientation="landscape" r:id="rId1"/>
  <headerFooter alignWithMargins="0">
    <oddFooter>&amp;CBARÓMETRO TURÍSTICO DE LA RIVIERA MAYA
FIDEICOMISO DE PROMOCIÓN TURÍSTICA DE LA RIVIERA MAYA&amp;R8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codeName="Hoja8"/>
  <dimension ref="B2:Q62"/>
  <sheetViews>
    <sheetView topLeftCell="A14" workbookViewId="0">
      <selection activeCell="K36" sqref="K36"/>
    </sheetView>
  </sheetViews>
  <sheetFormatPr baseColWidth="10" defaultRowHeight="12.75"/>
  <cols>
    <col min="1" max="1" width="0.5703125" style="7" customWidth="1"/>
    <col min="2" max="2" width="14.140625" style="7" bestFit="1" customWidth="1"/>
    <col min="3" max="3" width="11.28515625" style="7" bestFit="1" customWidth="1"/>
    <col min="4" max="4" width="7.28515625" style="7" bestFit="1" customWidth="1"/>
    <col min="5" max="5" width="1" style="7" customWidth="1"/>
    <col min="6" max="6" width="16.7109375" style="7" customWidth="1"/>
    <col min="7" max="7" width="11.28515625" style="7" bestFit="1" customWidth="1"/>
    <col min="8" max="8" width="8.42578125" style="7" bestFit="1" customWidth="1"/>
    <col min="9" max="9" width="1.140625" style="7" customWidth="1"/>
    <col min="10" max="10" width="12" style="7" customWidth="1"/>
    <col min="11" max="11" width="11.28515625" style="7" bestFit="1" customWidth="1"/>
    <col min="12" max="12" width="8.42578125" style="7" customWidth="1"/>
    <col min="13" max="16384" width="11.42578125" style="7"/>
  </cols>
  <sheetData>
    <row r="2" spans="2:17" ht="18.75">
      <c r="G2" s="30" t="s">
        <v>143</v>
      </c>
      <c r="H2" s="30"/>
      <c r="I2" s="30"/>
      <c r="J2" s="30"/>
      <c r="K2" s="30"/>
      <c r="L2" s="30"/>
      <c r="M2" s="30"/>
      <c r="N2" s="30"/>
      <c r="O2" s="30"/>
      <c r="P2" s="30"/>
      <c r="Q2" s="30"/>
    </row>
    <row r="3" spans="2:17" ht="18.75">
      <c r="C3" s="110"/>
      <c r="D3" s="110"/>
      <c r="E3" s="110"/>
      <c r="F3" s="110"/>
      <c r="G3" s="30" t="s">
        <v>144</v>
      </c>
      <c r="H3" s="110"/>
      <c r="I3" s="110"/>
      <c r="J3" s="110"/>
      <c r="K3" s="110"/>
      <c r="L3" s="110"/>
    </row>
    <row r="4" spans="2:17" ht="18.75">
      <c r="C4" s="45"/>
      <c r="D4" s="45"/>
      <c r="E4" s="45"/>
      <c r="F4" s="45"/>
      <c r="G4" s="46" t="s">
        <v>398</v>
      </c>
      <c r="H4" s="45"/>
      <c r="I4" s="45"/>
      <c r="J4" s="45"/>
      <c r="K4" s="45"/>
      <c r="L4" s="110"/>
    </row>
    <row r="5" spans="2:17" ht="18.75"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</row>
    <row r="6" spans="2:17" ht="15" customHeight="1">
      <c r="B6" s="474" t="s">
        <v>32</v>
      </c>
      <c r="C6" s="475" t="s">
        <v>273</v>
      </c>
      <c r="D6" s="474" t="s">
        <v>33</v>
      </c>
      <c r="E6" s="5"/>
      <c r="F6" s="474" t="s">
        <v>32</v>
      </c>
      <c r="G6" s="475" t="s">
        <v>273</v>
      </c>
      <c r="H6" s="474" t="s">
        <v>33</v>
      </c>
      <c r="I6" s="47"/>
      <c r="J6" s="474" t="s">
        <v>32</v>
      </c>
      <c r="K6" s="475" t="s">
        <v>273</v>
      </c>
      <c r="L6" s="474" t="s">
        <v>33</v>
      </c>
    </row>
    <row r="7" spans="2:17" ht="15" customHeight="1">
      <c r="B7" s="474"/>
      <c r="C7" s="475"/>
      <c r="D7" s="474"/>
      <c r="E7" s="5"/>
      <c r="F7" s="474"/>
      <c r="G7" s="475"/>
      <c r="H7" s="474"/>
      <c r="I7" s="47"/>
      <c r="J7" s="474"/>
      <c r="K7" s="475"/>
      <c r="L7" s="474"/>
    </row>
    <row r="8" spans="2:17" s="15" customFormat="1" ht="15" customHeight="1">
      <c r="C8" s="48"/>
      <c r="D8" s="48"/>
      <c r="G8" s="48"/>
      <c r="H8" s="48"/>
      <c r="I8" s="48"/>
      <c r="K8" s="48"/>
      <c r="L8" s="48"/>
    </row>
    <row r="9" spans="2:17" s="15" customFormat="1" ht="15" customHeight="1">
      <c r="B9" s="480" t="s">
        <v>73</v>
      </c>
      <c r="C9" s="481"/>
      <c r="D9" s="482"/>
      <c r="E9" s="37"/>
      <c r="F9" s="476" t="s">
        <v>317</v>
      </c>
      <c r="G9" s="477"/>
      <c r="H9" s="479"/>
      <c r="I9" s="49"/>
      <c r="J9" s="476" t="s">
        <v>321</v>
      </c>
      <c r="K9" s="477"/>
      <c r="L9" s="478"/>
    </row>
    <row r="10" spans="2:17" s="15" customFormat="1" ht="15" customHeight="1">
      <c r="B10" s="483"/>
      <c r="C10" s="484"/>
      <c r="D10" s="485"/>
      <c r="F10" s="158" t="s">
        <v>74</v>
      </c>
      <c r="G10" s="158">
        <v>4</v>
      </c>
      <c r="H10" s="159">
        <f>(G10/$K$42)*100</f>
        <v>1.1176837122746819E-3</v>
      </c>
      <c r="I10" s="37"/>
      <c r="J10" s="158" t="s">
        <v>19</v>
      </c>
      <c r="K10" s="161">
        <v>10051</v>
      </c>
      <c r="L10" s="159">
        <f>(K10/$K$42)*100</f>
        <v>2.808459748018207</v>
      </c>
      <c r="N10" s="128"/>
    </row>
    <row r="11" spans="2:17" s="15" customFormat="1" ht="15" customHeight="1">
      <c r="B11" s="139" t="s">
        <v>148</v>
      </c>
      <c r="C11" s="140">
        <v>94121</v>
      </c>
      <c r="D11" s="141">
        <f>(C11/$K$42)*100</f>
        <v>26.299377170751338</v>
      </c>
      <c r="E11" s="49"/>
      <c r="F11" s="158" t="s">
        <v>75</v>
      </c>
      <c r="G11" s="158">
        <v>7</v>
      </c>
      <c r="H11" s="159">
        <f t="shared" ref="H11:H19" si="0">(G11/$K$42)*100</f>
        <v>1.9559464964806934E-3</v>
      </c>
      <c r="I11" s="37"/>
      <c r="J11" s="158" t="s">
        <v>20</v>
      </c>
      <c r="K11" s="161">
        <v>280</v>
      </c>
      <c r="L11" s="159">
        <f t="shared" ref="L11:L37" si="1">(K11/$K$42)*100</f>
        <v>7.8237859859227737E-2</v>
      </c>
      <c r="N11" s="128"/>
    </row>
    <row r="12" spans="2:17" s="15" customFormat="1" ht="15" customHeight="1">
      <c r="B12" s="142" t="s">
        <v>76</v>
      </c>
      <c r="C12" s="140">
        <v>138390</v>
      </c>
      <c r="D12" s="141">
        <f>(C12/$K$42)*100</f>
        <v>38.669062235423304</v>
      </c>
      <c r="E12" s="37"/>
      <c r="F12" s="158" t="s">
        <v>77</v>
      </c>
      <c r="G12" s="158">
        <v>10</v>
      </c>
      <c r="H12" s="159">
        <f t="shared" si="0"/>
        <v>2.7942092806867045E-3</v>
      </c>
      <c r="I12" s="37"/>
      <c r="J12" s="158" t="s">
        <v>147</v>
      </c>
      <c r="K12" s="161">
        <v>1276</v>
      </c>
      <c r="L12" s="159">
        <f t="shared" si="1"/>
        <v>0.35654110421562352</v>
      </c>
      <c r="N12" s="128"/>
    </row>
    <row r="13" spans="2:17" s="15" customFormat="1" ht="15" customHeight="1">
      <c r="B13" s="139" t="s">
        <v>78</v>
      </c>
      <c r="C13" s="140">
        <v>35202</v>
      </c>
      <c r="D13" s="141">
        <f>(C13/$K$42)*100</f>
        <v>9.836175509873339</v>
      </c>
      <c r="E13" s="37"/>
      <c r="F13" s="158" t="s">
        <v>79</v>
      </c>
      <c r="G13" s="158"/>
      <c r="H13" s="159">
        <f t="shared" si="0"/>
        <v>0</v>
      </c>
      <c r="I13" s="37"/>
      <c r="J13" s="158" t="s">
        <v>80</v>
      </c>
      <c r="K13" s="161">
        <v>15</v>
      </c>
      <c r="L13" s="159">
        <f t="shared" si="1"/>
        <v>4.1913139210300572E-3</v>
      </c>
      <c r="N13" s="128"/>
    </row>
    <row r="14" spans="2:17" s="15" customFormat="1" ht="15" customHeight="1">
      <c r="B14" s="138" t="s">
        <v>34</v>
      </c>
      <c r="C14" s="143">
        <f>SUM(C11:C13)</f>
        <v>267713</v>
      </c>
      <c r="D14" s="144">
        <f>(C14/$K$42)*100</f>
        <v>74.804614916047981</v>
      </c>
      <c r="E14" s="37"/>
      <c r="F14" s="158" t="s">
        <v>81</v>
      </c>
      <c r="G14" s="158"/>
      <c r="H14" s="159">
        <f t="shared" si="0"/>
        <v>0</v>
      </c>
      <c r="I14" s="37"/>
      <c r="J14" s="158" t="s">
        <v>21</v>
      </c>
      <c r="K14" s="161">
        <v>306</v>
      </c>
      <c r="L14" s="159">
        <f t="shared" si="1"/>
        <v>8.5502803989013165E-2</v>
      </c>
      <c r="N14" s="128"/>
    </row>
    <row r="15" spans="2:17" s="15" customFormat="1" ht="15" customHeight="1">
      <c r="D15" s="37"/>
      <c r="E15" s="37"/>
      <c r="F15" s="158" t="s">
        <v>82</v>
      </c>
      <c r="G15" s="158">
        <v>4</v>
      </c>
      <c r="H15" s="159">
        <f t="shared" si="0"/>
        <v>1.1176837122746819E-3</v>
      </c>
      <c r="I15" s="37"/>
      <c r="J15" s="158" t="s">
        <v>22</v>
      </c>
      <c r="K15" s="161">
        <v>5819</v>
      </c>
      <c r="L15" s="159">
        <f t="shared" si="1"/>
        <v>1.6259503804315936</v>
      </c>
      <c r="N15" s="128"/>
    </row>
    <row r="16" spans="2:17" s="15" customFormat="1" ht="15" customHeight="1">
      <c r="D16" s="37"/>
      <c r="E16" s="37"/>
      <c r="F16" s="158" t="s">
        <v>83</v>
      </c>
      <c r="G16" s="158">
        <v>29</v>
      </c>
      <c r="H16" s="159">
        <f t="shared" si="0"/>
        <v>8.1032069139914432E-3</v>
      </c>
      <c r="I16" s="37"/>
      <c r="J16" s="158" t="s">
        <v>23</v>
      </c>
      <c r="K16" s="161">
        <v>247</v>
      </c>
      <c r="L16" s="159">
        <f t="shared" si="1"/>
        <v>6.9016969232961606E-2</v>
      </c>
      <c r="N16" s="128"/>
    </row>
    <row r="17" spans="2:14" s="15" customFormat="1" ht="15" customHeight="1">
      <c r="D17" s="37"/>
      <c r="E17" s="37"/>
      <c r="F17" s="158" t="s">
        <v>84</v>
      </c>
      <c r="G17" s="158">
        <v>143</v>
      </c>
      <c r="H17" s="159">
        <f t="shared" si="0"/>
        <v>3.9957192713819881E-2</v>
      </c>
      <c r="I17" s="37"/>
      <c r="J17" s="158" t="s">
        <v>24</v>
      </c>
      <c r="K17" s="161">
        <v>9466</v>
      </c>
      <c r="L17" s="159">
        <f t="shared" si="1"/>
        <v>2.6449985050980347</v>
      </c>
      <c r="N17" s="128"/>
    </row>
    <row r="18" spans="2:14" s="15" customFormat="1" ht="15" customHeight="1">
      <c r="B18" s="476" t="s">
        <v>85</v>
      </c>
      <c r="C18" s="477"/>
      <c r="D18" s="478"/>
      <c r="E18" s="37"/>
      <c r="F18" s="158" t="s">
        <v>86</v>
      </c>
      <c r="G18" s="158">
        <v>114</v>
      </c>
      <c r="H18" s="159">
        <f t="shared" si="0"/>
        <v>3.1853985799828434E-2</v>
      </c>
      <c r="I18" s="37"/>
      <c r="J18" s="146" t="s">
        <v>25</v>
      </c>
      <c r="K18" s="161">
        <v>14514</v>
      </c>
      <c r="L18" s="159">
        <f t="shared" si="1"/>
        <v>4.055515349988684</v>
      </c>
      <c r="N18" s="128"/>
    </row>
    <row r="19" spans="2:14" s="15" customFormat="1" ht="15" customHeight="1">
      <c r="B19" s="158" t="s">
        <v>87</v>
      </c>
      <c r="C19" s="161">
        <v>8</v>
      </c>
      <c r="D19" s="159">
        <f>(C19/$K$42)*100</f>
        <v>2.2353674245493638E-3</v>
      </c>
      <c r="E19" s="37"/>
      <c r="F19" s="153" t="s">
        <v>34</v>
      </c>
      <c r="G19" s="153">
        <f>SUM(G10:G18)</f>
        <v>311</v>
      </c>
      <c r="H19" s="160">
        <f t="shared" si="0"/>
        <v>8.6899908629356523E-2</v>
      </c>
      <c r="I19" s="37"/>
      <c r="J19" s="158" t="s">
        <v>56</v>
      </c>
      <c r="K19" s="161">
        <v>53</v>
      </c>
      <c r="L19" s="159">
        <f t="shared" si="1"/>
        <v>1.4809309187639536E-2</v>
      </c>
      <c r="N19" s="128"/>
    </row>
    <row r="20" spans="2:14" s="15" customFormat="1" ht="15" customHeight="1">
      <c r="B20" s="158" t="s">
        <v>88</v>
      </c>
      <c r="C20" s="161">
        <v>150</v>
      </c>
      <c r="D20" s="159">
        <f t="shared" ref="D20:D26" si="2">(C20/$K$42)*100</f>
        <v>4.1913139210300571E-2</v>
      </c>
      <c r="H20" s="37"/>
      <c r="I20" s="37"/>
      <c r="J20" s="158" t="s">
        <v>26</v>
      </c>
      <c r="K20" s="161">
        <v>2513</v>
      </c>
      <c r="L20" s="159">
        <f t="shared" si="1"/>
        <v>0.70218479223656893</v>
      </c>
      <c r="N20" s="128"/>
    </row>
    <row r="21" spans="2:14" s="15" customFormat="1" ht="15" customHeight="1">
      <c r="B21" s="158" t="s">
        <v>89</v>
      </c>
      <c r="C21" s="161">
        <v>174</v>
      </c>
      <c r="D21" s="159">
        <f t="shared" si="2"/>
        <v>4.8619241483948666E-2</v>
      </c>
      <c r="E21" s="49"/>
      <c r="F21" s="476" t="s">
        <v>318</v>
      </c>
      <c r="G21" s="477"/>
      <c r="H21" s="478"/>
      <c r="I21" s="37"/>
      <c r="J21" s="158" t="s">
        <v>90</v>
      </c>
      <c r="K21" s="161">
        <v>81</v>
      </c>
      <c r="L21" s="159">
        <f t="shared" si="1"/>
        <v>2.2633095173562309E-2</v>
      </c>
      <c r="N21" s="128"/>
    </row>
    <row r="22" spans="2:14" s="15" customFormat="1" ht="15" customHeight="1">
      <c r="B22" s="158" t="s">
        <v>91</v>
      </c>
      <c r="C22" s="161">
        <v>130</v>
      </c>
      <c r="D22" s="159">
        <f t="shared" si="2"/>
        <v>3.632472064892716E-2</v>
      </c>
      <c r="E22" s="37"/>
      <c r="F22" s="158" t="s">
        <v>92</v>
      </c>
      <c r="G22" s="161">
        <v>807</v>
      </c>
      <c r="H22" s="159">
        <f>(G22/$K$42)*100</f>
        <v>0.22549268895141705</v>
      </c>
      <c r="J22" s="158" t="s">
        <v>43</v>
      </c>
      <c r="K22" s="161">
        <v>87</v>
      </c>
      <c r="L22" s="159">
        <f t="shared" si="1"/>
        <v>2.4309620741974333E-2</v>
      </c>
      <c r="N22" s="128"/>
    </row>
    <row r="23" spans="2:14" s="15" customFormat="1" ht="15" customHeight="1">
      <c r="B23" s="158" t="s">
        <v>93</v>
      </c>
      <c r="C23" s="161">
        <v>29</v>
      </c>
      <c r="D23" s="159">
        <f t="shared" si="2"/>
        <v>8.1032069139914432E-3</v>
      </c>
      <c r="E23" s="37"/>
      <c r="F23" s="158" t="s">
        <v>94</v>
      </c>
      <c r="G23" s="161">
        <v>60</v>
      </c>
      <c r="H23" s="159">
        <f>(G23/$K$42)*100</f>
        <v>1.6765255684120229E-2</v>
      </c>
      <c r="I23" s="49"/>
      <c r="J23" s="158" t="s">
        <v>95</v>
      </c>
      <c r="K23" s="161">
        <v>14</v>
      </c>
      <c r="L23" s="159">
        <f t="shared" si="1"/>
        <v>3.9118929929613869E-3</v>
      </c>
      <c r="N23" s="128"/>
    </row>
    <row r="24" spans="2:14" s="15" customFormat="1" ht="15" customHeight="1">
      <c r="B24" s="158" t="s">
        <v>243</v>
      </c>
      <c r="C24" s="161">
        <v>523</v>
      </c>
      <c r="D24" s="159">
        <f t="shared" si="2"/>
        <v>0.14613714537991465</v>
      </c>
      <c r="E24" s="37"/>
      <c r="F24" s="153" t="s">
        <v>34</v>
      </c>
      <c r="G24" s="162">
        <f>SUM(G22:G23)</f>
        <v>867</v>
      </c>
      <c r="H24" s="160">
        <f>(G24/$K$42)*100</f>
        <v>0.24225794463553729</v>
      </c>
      <c r="I24" s="37"/>
      <c r="J24" s="158" t="s">
        <v>27</v>
      </c>
      <c r="K24" s="161">
        <v>5752</v>
      </c>
      <c r="L24" s="159">
        <f t="shared" si="1"/>
        <v>1.6072291782509927</v>
      </c>
      <c r="N24" s="128"/>
    </row>
    <row r="25" spans="2:14" s="15" customFormat="1" ht="15" customHeight="1">
      <c r="B25" s="158" t="s">
        <v>86</v>
      </c>
      <c r="C25" s="161">
        <v>62</v>
      </c>
      <c r="D25" s="159">
        <f t="shared" si="2"/>
        <v>1.7324097540257571E-2</v>
      </c>
      <c r="E25" s="37"/>
      <c r="H25" s="37"/>
      <c r="I25" s="37"/>
      <c r="J25" s="146" t="s">
        <v>57</v>
      </c>
      <c r="K25" s="161">
        <v>3</v>
      </c>
      <c r="L25" s="159">
        <f t="shared" si="1"/>
        <v>8.3826278420601143E-4</v>
      </c>
      <c r="N25" s="128"/>
    </row>
    <row r="26" spans="2:14" s="15" customFormat="1" ht="15" customHeight="1">
      <c r="B26" s="153" t="s">
        <v>34</v>
      </c>
      <c r="C26" s="162">
        <f>SUM(C19:C25)</f>
        <v>1076</v>
      </c>
      <c r="D26" s="160">
        <f t="shared" si="2"/>
        <v>0.30065691860188942</v>
      </c>
      <c r="E26" s="37"/>
      <c r="F26" s="488" t="s">
        <v>319</v>
      </c>
      <c r="G26" s="488"/>
      <c r="H26" s="489"/>
      <c r="I26" s="37"/>
      <c r="J26" s="158" t="s">
        <v>96</v>
      </c>
      <c r="K26" s="161">
        <v>10</v>
      </c>
      <c r="L26" s="159">
        <f t="shared" si="1"/>
        <v>2.7942092806867045E-3</v>
      </c>
      <c r="N26" s="128"/>
    </row>
    <row r="27" spans="2:14" s="15" customFormat="1" ht="15" customHeight="1">
      <c r="D27" s="37"/>
      <c r="E27" s="37"/>
      <c r="F27" s="139" t="s">
        <v>99</v>
      </c>
      <c r="G27" s="140">
        <v>10</v>
      </c>
      <c r="H27" s="141">
        <f>(G27/$K$42)*100</f>
        <v>2.7942092806867045E-3</v>
      </c>
      <c r="I27" s="37"/>
      <c r="J27" s="158" t="s">
        <v>28</v>
      </c>
      <c r="K27" s="161">
        <v>623</v>
      </c>
      <c r="L27" s="159">
        <f t="shared" si="1"/>
        <v>0.17407923818678173</v>
      </c>
      <c r="N27" s="128"/>
    </row>
    <row r="28" spans="2:14" s="15" customFormat="1" ht="15" customHeight="1">
      <c r="D28" s="37"/>
      <c r="E28" s="37"/>
      <c r="F28" s="139" t="s">
        <v>97</v>
      </c>
      <c r="G28" s="140">
        <v>55</v>
      </c>
      <c r="H28" s="141">
        <f t="shared" ref="H28:H37" si="3">(G28/$K$42)*100</f>
        <v>1.5368151043776876E-2</v>
      </c>
      <c r="I28" s="37"/>
      <c r="J28" s="158" t="s">
        <v>47</v>
      </c>
      <c r="K28" s="161">
        <v>1509</v>
      </c>
      <c r="L28" s="159">
        <f t="shared" si="1"/>
        <v>0.4216461804556238</v>
      </c>
      <c r="N28" s="128"/>
    </row>
    <row r="29" spans="2:14" s="15" customFormat="1" ht="15" customHeight="1">
      <c r="B29" s="476" t="s">
        <v>316</v>
      </c>
      <c r="C29" s="477"/>
      <c r="D29" s="478"/>
      <c r="E29" s="37"/>
      <c r="F29" s="139" t="s">
        <v>355</v>
      </c>
      <c r="G29" s="140">
        <v>102</v>
      </c>
      <c r="H29" s="141">
        <f t="shared" si="3"/>
        <v>2.8500934663004393E-2</v>
      </c>
      <c r="I29" s="37"/>
      <c r="J29" s="158" t="s">
        <v>29</v>
      </c>
      <c r="K29" s="161">
        <v>178</v>
      </c>
      <c r="L29" s="159">
        <f t="shared" si="1"/>
        <v>4.9736925196223344E-2</v>
      </c>
      <c r="N29" s="128"/>
    </row>
    <row r="30" spans="2:14" s="15" customFormat="1" ht="15" customHeight="1">
      <c r="B30" s="158" t="s">
        <v>100</v>
      </c>
      <c r="C30" s="161">
        <v>11591</v>
      </c>
      <c r="D30" s="159">
        <f t="shared" ref="D30:D41" si="4">(C30/$K$42)*100</f>
        <v>3.2387679772439593</v>
      </c>
      <c r="E30" s="37"/>
      <c r="F30" s="139" t="s">
        <v>98</v>
      </c>
      <c r="G30" s="140">
        <v>17</v>
      </c>
      <c r="H30" s="141">
        <f t="shared" si="3"/>
        <v>4.750155777167398E-3</v>
      </c>
      <c r="I30" s="37"/>
      <c r="J30" s="158" t="s">
        <v>46</v>
      </c>
      <c r="K30" s="161">
        <v>142</v>
      </c>
      <c r="L30" s="159">
        <f t="shared" si="1"/>
        <v>3.9677771785751208E-2</v>
      </c>
      <c r="N30" s="128"/>
    </row>
    <row r="31" spans="2:14" s="15" customFormat="1" ht="15" customHeight="1">
      <c r="B31" s="158" t="s">
        <v>102</v>
      </c>
      <c r="C31" s="161">
        <v>14</v>
      </c>
      <c r="D31" s="159">
        <f t="shared" si="4"/>
        <v>3.9118929929613869E-3</v>
      </c>
      <c r="E31" s="37"/>
      <c r="F31" s="139" t="s">
        <v>101</v>
      </c>
      <c r="G31" s="140">
        <v>39</v>
      </c>
      <c r="H31" s="141">
        <f t="shared" si="3"/>
        <v>1.089741619467815E-2</v>
      </c>
      <c r="I31" s="37"/>
      <c r="J31" s="158" t="s">
        <v>104</v>
      </c>
      <c r="K31" s="161">
        <v>28</v>
      </c>
      <c r="L31" s="159">
        <f t="shared" si="1"/>
        <v>7.8237859859227737E-3</v>
      </c>
      <c r="N31" s="128"/>
    </row>
    <row r="32" spans="2:14" s="15" customFormat="1" ht="15" customHeight="1">
      <c r="B32" s="158" t="s">
        <v>105</v>
      </c>
      <c r="C32" s="161">
        <v>1506</v>
      </c>
      <c r="D32" s="159">
        <f t="shared" si="4"/>
        <v>0.42080791767141773</v>
      </c>
      <c r="E32" s="37"/>
      <c r="F32" s="139" t="s">
        <v>112</v>
      </c>
      <c r="G32" s="140">
        <v>87</v>
      </c>
      <c r="H32" s="141">
        <f t="shared" si="3"/>
        <v>2.4309620741974333E-2</v>
      </c>
      <c r="I32" s="37"/>
      <c r="J32" s="158" t="s">
        <v>107</v>
      </c>
      <c r="K32" s="161">
        <v>1234</v>
      </c>
      <c r="L32" s="159">
        <f t="shared" si="1"/>
        <v>0.3448054252367394</v>
      </c>
      <c r="N32" s="128"/>
    </row>
    <row r="33" spans="2:14" s="15" customFormat="1" ht="15" customHeight="1">
      <c r="B33" s="158" t="s">
        <v>108</v>
      </c>
      <c r="C33" s="161">
        <v>5224</v>
      </c>
      <c r="D33" s="159">
        <f t="shared" si="4"/>
        <v>1.4596949282307345</v>
      </c>
      <c r="E33" s="37"/>
      <c r="F33" s="139" t="s">
        <v>103</v>
      </c>
      <c r="G33" s="140">
        <v>87</v>
      </c>
      <c r="H33" s="141">
        <f t="shared" si="3"/>
        <v>2.4309620741974333E-2</v>
      </c>
      <c r="I33" s="37"/>
      <c r="J33" s="158" t="s">
        <v>110</v>
      </c>
      <c r="K33" s="161">
        <v>31</v>
      </c>
      <c r="L33" s="159">
        <f t="shared" si="1"/>
        <v>8.6620487701287857E-3</v>
      </c>
      <c r="N33" s="128"/>
    </row>
    <row r="34" spans="2:14" s="15" customFormat="1" ht="15" customHeight="1">
      <c r="B34" s="158" t="s">
        <v>111</v>
      </c>
      <c r="C34" s="161">
        <v>791</v>
      </c>
      <c r="D34" s="159">
        <f t="shared" si="4"/>
        <v>0.22102195410231834</v>
      </c>
      <c r="E34" s="37"/>
      <c r="F34" s="139" t="s">
        <v>106</v>
      </c>
      <c r="G34" s="140"/>
      <c r="H34" s="141">
        <f t="shared" si="3"/>
        <v>0</v>
      </c>
      <c r="J34" s="158" t="s">
        <v>30</v>
      </c>
      <c r="K34" s="161">
        <v>6201</v>
      </c>
      <c r="L34" s="159">
        <f t="shared" si="1"/>
        <v>1.7326891749538258</v>
      </c>
      <c r="N34" s="128"/>
    </row>
    <row r="35" spans="2:14" s="15" customFormat="1" ht="15" customHeight="1">
      <c r="B35" s="158" t="s">
        <v>113</v>
      </c>
      <c r="C35" s="161">
        <v>332</v>
      </c>
      <c r="D35" s="159">
        <f t="shared" si="4"/>
        <v>9.2767748118798607E-2</v>
      </c>
      <c r="E35" s="37"/>
      <c r="F35" s="139" t="s">
        <v>109</v>
      </c>
      <c r="G35" s="140">
        <v>27</v>
      </c>
      <c r="H35" s="141">
        <f t="shared" si="3"/>
        <v>7.5443650578541034E-3</v>
      </c>
      <c r="I35" s="49"/>
      <c r="J35" s="158" t="s">
        <v>31</v>
      </c>
      <c r="K35" s="161">
        <v>1519</v>
      </c>
      <c r="L35" s="159">
        <f t="shared" si="1"/>
        <v>0.42444038973631049</v>
      </c>
      <c r="N35" s="128"/>
    </row>
    <row r="36" spans="2:14" s="15" customFormat="1" ht="15" customHeight="1">
      <c r="B36" s="158" t="s">
        <v>114</v>
      </c>
      <c r="C36" s="161">
        <v>286</v>
      </c>
      <c r="D36" s="159">
        <f t="shared" si="4"/>
        <v>7.9914385427639761E-2</v>
      </c>
      <c r="E36" s="37"/>
      <c r="F36" s="139" t="s">
        <v>86</v>
      </c>
      <c r="G36" s="140">
        <v>222</v>
      </c>
      <c r="H36" s="141">
        <f t="shared" si="3"/>
        <v>6.2031446031244851E-2</v>
      </c>
      <c r="I36" s="37"/>
      <c r="J36" s="158" t="s">
        <v>86</v>
      </c>
      <c r="K36" s="161">
        <v>2639</v>
      </c>
      <c r="L36" s="159">
        <f t="shared" si="1"/>
        <v>0.73739182917322144</v>
      </c>
      <c r="N36" s="128"/>
    </row>
    <row r="37" spans="2:14" s="15" customFormat="1" ht="15" customHeight="1">
      <c r="B37" s="158" t="s">
        <v>271</v>
      </c>
      <c r="C37" s="161">
        <v>1258</v>
      </c>
      <c r="D37" s="159">
        <f t="shared" si="4"/>
        <v>0.35151152751038744</v>
      </c>
      <c r="E37" s="37"/>
      <c r="F37" s="138" t="s">
        <v>34</v>
      </c>
      <c r="G37" s="143">
        <f>SUM(G27:G36)</f>
        <v>646</v>
      </c>
      <c r="H37" s="144">
        <f t="shared" si="3"/>
        <v>0.18050591953236114</v>
      </c>
      <c r="I37" s="37"/>
      <c r="J37" s="153" t="s">
        <v>34</v>
      </c>
      <c r="K37" s="162">
        <f>SUM(K10:K36)</f>
        <v>64591</v>
      </c>
      <c r="L37" s="160">
        <f t="shared" si="1"/>
        <v>18.048077164883495</v>
      </c>
      <c r="N37" s="128"/>
    </row>
    <row r="38" spans="2:14" s="15" customFormat="1" ht="15" customHeight="1">
      <c r="B38" s="158" t="s">
        <v>116</v>
      </c>
      <c r="C38" s="161">
        <v>1193</v>
      </c>
      <c r="D38" s="159">
        <f t="shared" si="4"/>
        <v>0.33334916718592389</v>
      </c>
      <c r="E38" s="37"/>
      <c r="H38" s="37"/>
      <c r="I38" s="37"/>
      <c r="K38" s="17"/>
    </row>
    <row r="39" spans="2:14" s="15" customFormat="1" ht="15" customHeight="1">
      <c r="B39" s="158" t="s">
        <v>117</v>
      </c>
      <c r="C39" s="161">
        <v>209</v>
      </c>
      <c r="D39" s="159">
        <f t="shared" si="4"/>
        <v>5.839897396635213E-2</v>
      </c>
      <c r="E39" s="37"/>
      <c r="F39" s="490" t="s">
        <v>320</v>
      </c>
      <c r="G39" s="491"/>
      <c r="H39" s="492"/>
    </row>
    <row r="40" spans="2:14" s="15" customFormat="1" ht="15" customHeight="1">
      <c r="B40" s="158" t="s">
        <v>86</v>
      </c>
      <c r="C40" s="161">
        <v>158</v>
      </c>
      <c r="D40" s="159">
        <f t="shared" si="4"/>
        <v>4.4148506634849941E-2</v>
      </c>
      <c r="E40" s="37"/>
      <c r="F40" s="139" t="s">
        <v>118</v>
      </c>
      <c r="G40" s="139">
        <v>3</v>
      </c>
      <c r="H40" s="141">
        <f>(G40/$K$42)*100</f>
        <v>8.3826278420601143E-4</v>
      </c>
      <c r="I40" s="49"/>
    </row>
    <row r="41" spans="2:14" s="15" customFormat="1" ht="15" customHeight="1">
      <c r="B41" s="153" t="s">
        <v>34</v>
      </c>
      <c r="C41" s="162">
        <f>SUM(C30:C40)</f>
        <v>22562</v>
      </c>
      <c r="D41" s="160">
        <f t="shared" si="4"/>
        <v>6.304294979085344</v>
      </c>
      <c r="E41" s="37"/>
      <c r="F41" s="139" t="s">
        <v>119</v>
      </c>
      <c r="G41" s="139">
        <v>6</v>
      </c>
      <c r="H41" s="141">
        <f>(G41/$K$42)*100</f>
        <v>1.6765255684120229E-3</v>
      </c>
      <c r="I41" s="37"/>
      <c r="J41" s="452" t="s">
        <v>121</v>
      </c>
      <c r="K41" s="486"/>
      <c r="L41" s="487"/>
    </row>
    <row r="42" spans="2:14" s="15" customFormat="1" ht="15" customHeight="1">
      <c r="D42" s="37"/>
      <c r="E42" s="37"/>
      <c r="F42" s="139" t="s">
        <v>120</v>
      </c>
      <c r="G42" s="139">
        <v>79</v>
      </c>
      <c r="H42" s="141">
        <f>(G42/$K$42)*100</f>
        <v>2.207425331742497E-2</v>
      </c>
      <c r="I42" s="37"/>
      <c r="J42" s="374"/>
      <c r="K42" s="324">
        <f>K37+G44+G37+G24+G19+C41+C26+C14</f>
        <v>357883</v>
      </c>
      <c r="L42" s="375">
        <f>(K42/$K$42)*100</f>
        <v>100</v>
      </c>
    </row>
    <row r="43" spans="2:14" s="15" customFormat="1" ht="15" customHeight="1">
      <c r="D43" s="37"/>
      <c r="E43" s="37"/>
      <c r="F43" s="139" t="s">
        <v>86</v>
      </c>
      <c r="G43" s="139">
        <v>29</v>
      </c>
      <c r="H43" s="141">
        <f>(G43/$K$42)*100</f>
        <v>8.1032069139914432E-3</v>
      </c>
      <c r="I43" s="37"/>
    </row>
    <row r="44" spans="2:14" ht="15">
      <c r="D44" s="5"/>
      <c r="E44" s="5"/>
      <c r="F44" s="138" t="s">
        <v>34</v>
      </c>
      <c r="G44" s="138">
        <f>SUM(G40:G43)</f>
        <v>117</v>
      </c>
      <c r="H44" s="144">
        <f>(G44/$K$42)*100</f>
        <v>3.2692248584034446E-2</v>
      </c>
      <c r="I44" s="5"/>
    </row>
    <row r="45" spans="2:14" ht="18.75">
      <c r="D45" s="5"/>
      <c r="E45" s="5"/>
      <c r="F45" s="110"/>
      <c r="G45" s="110"/>
      <c r="H45" s="5"/>
      <c r="I45" s="5"/>
    </row>
    <row r="46" spans="2:14" ht="18.75">
      <c r="D46" s="5"/>
      <c r="E46" s="5"/>
      <c r="F46" s="110"/>
      <c r="G46" s="110"/>
      <c r="H46" s="5"/>
      <c r="I46" s="5"/>
    </row>
    <row r="47" spans="2:14" ht="11.25" customHeight="1">
      <c r="D47" s="5"/>
      <c r="E47" s="5"/>
      <c r="F47" s="10"/>
      <c r="G47" s="10"/>
      <c r="H47" s="5"/>
      <c r="I47" s="5"/>
    </row>
    <row r="48" spans="2:14" ht="11.25" customHeight="1">
      <c r="D48" s="5"/>
      <c r="E48" s="5"/>
      <c r="F48" s="10"/>
      <c r="G48" s="10"/>
      <c r="H48" s="5"/>
      <c r="I48" s="5"/>
    </row>
    <row r="49" spans="4:9" ht="11.25" customHeight="1">
      <c r="D49" s="5"/>
      <c r="E49" s="5"/>
      <c r="H49" s="5"/>
      <c r="I49" s="5"/>
    </row>
    <row r="50" spans="4:9">
      <c r="D50" s="5"/>
      <c r="E50" s="5"/>
      <c r="H50" s="5"/>
      <c r="I50" s="5"/>
    </row>
    <row r="51" spans="4:9">
      <c r="D51" s="5"/>
      <c r="E51" s="5"/>
    </row>
    <row r="52" spans="4:9" ht="15">
      <c r="D52" s="5"/>
      <c r="E52" s="5"/>
      <c r="H52" s="49"/>
      <c r="I52" s="49"/>
    </row>
    <row r="53" spans="4:9" ht="11.25" customHeight="1">
      <c r="D53" s="5"/>
      <c r="E53" s="5"/>
      <c r="H53" s="5"/>
      <c r="I53" s="5"/>
    </row>
    <row r="54" spans="4:9" ht="11.25" customHeight="1">
      <c r="D54" s="5"/>
      <c r="E54" s="5"/>
      <c r="H54" s="5"/>
      <c r="I54" s="5"/>
    </row>
    <row r="55" spans="4:9" ht="11.25" customHeight="1">
      <c r="D55" s="5"/>
      <c r="H55" s="5"/>
      <c r="I55" s="5"/>
    </row>
    <row r="56" spans="4:9" ht="11.25" customHeight="1">
      <c r="D56" s="5"/>
      <c r="H56" s="5"/>
      <c r="I56" s="5"/>
    </row>
    <row r="57" spans="4:9" ht="11.25" customHeight="1">
      <c r="D57" s="5"/>
      <c r="H57" s="5"/>
      <c r="I57" s="5"/>
    </row>
    <row r="58" spans="4:9">
      <c r="D58" s="5"/>
    </row>
    <row r="59" spans="4:9" ht="18.75">
      <c r="D59" s="5"/>
      <c r="E59" s="110"/>
    </row>
    <row r="60" spans="4:9" ht="11.25" customHeight="1">
      <c r="D60" s="5"/>
      <c r="E60" s="110"/>
    </row>
    <row r="61" spans="4:9" ht="12.75" customHeight="1">
      <c r="D61" s="5"/>
      <c r="E61" s="10"/>
    </row>
    <row r="62" spans="4:9" ht="11.25" customHeight="1">
      <c r="D62" s="5"/>
      <c r="E62" s="10"/>
    </row>
  </sheetData>
  <mergeCells count="18">
    <mergeCell ref="J41:L41"/>
    <mergeCell ref="B29:D29"/>
    <mergeCell ref="F26:H26"/>
    <mergeCell ref="F21:H21"/>
    <mergeCell ref="F39:H39"/>
    <mergeCell ref="B18:D18"/>
    <mergeCell ref="F9:H9"/>
    <mergeCell ref="B6:B7"/>
    <mergeCell ref="C6:C7"/>
    <mergeCell ref="D6:D7"/>
    <mergeCell ref="F6:F7"/>
    <mergeCell ref="G6:G7"/>
    <mergeCell ref="B9:D10"/>
    <mergeCell ref="L6:L7"/>
    <mergeCell ref="H6:H7"/>
    <mergeCell ref="J6:J7"/>
    <mergeCell ref="K6:K7"/>
    <mergeCell ref="J9:L9"/>
  </mergeCells>
  <phoneticPr fontId="0" type="noConversion"/>
  <pageMargins left="0.39370078740157483" right="0" top="0.59055118110236227" bottom="1.2204724409448819" header="0" footer="0.9055118110236221"/>
  <pageSetup scale="90" orientation="portrait" r:id="rId1"/>
  <headerFooter alignWithMargins="0">
    <oddFooter>&amp;CBARÓMETRO TURÍSTICO DE LA RIVIERA MAYA
FIDEICOMISO DE PROMOCIÓN TURÍSTICA DE LA RIVIERA MAYA&amp;R9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B2:Q62"/>
  <sheetViews>
    <sheetView topLeftCell="B4" workbookViewId="0">
      <selection activeCell="K24" sqref="K24"/>
    </sheetView>
  </sheetViews>
  <sheetFormatPr baseColWidth="10" defaultRowHeight="12.75"/>
  <cols>
    <col min="1" max="1" width="0.5703125" style="7" customWidth="1"/>
    <col min="2" max="2" width="14.140625" style="7" bestFit="1" customWidth="1"/>
    <col min="3" max="3" width="10.28515625" style="7" customWidth="1"/>
    <col min="4" max="4" width="7.28515625" style="7" bestFit="1" customWidth="1"/>
    <col min="5" max="5" width="1" style="7" customWidth="1"/>
    <col min="6" max="6" width="16.7109375" style="7" customWidth="1"/>
    <col min="7" max="7" width="9" style="7" customWidth="1"/>
    <col min="8" max="8" width="7.28515625" style="7" bestFit="1" customWidth="1"/>
    <col min="9" max="9" width="1.140625" style="7" customWidth="1"/>
    <col min="10" max="10" width="12.5703125" style="7" customWidth="1"/>
    <col min="11" max="11" width="9.85546875" style="7" customWidth="1"/>
    <col min="12" max="12" width="8.42578125" style="7" customWidth="1"/>
    <col min="13" max="16384" width="11.42578125" style="7"/>
  </cols>
  <sheetData>
    <row r="2" spans="2:17" ht="18.75">
      <c r="G2" s="30" t="s">
        <v>143</v>
      </c>
      <c r="H2" s="30"/>
      <c r="I2" s="30"/>
      <c r="J2" s="30"/>
      <c r="K2" s="30"/>
      <c r="L2" s="30"/>
      <c r="M2" s="30"/>
      <c r="N2" s="30"/>
      <c r="O2" s="30"/>
      <c r="P2" s="30"/>
      <c r="Q2" s="30"/>
    </row>
    <row r="3" spans="2:17" ht="18.75">
      <c r="C3" s="251"/>
      <c r="D3" s="251"/>
      <c r="E3" s="251"/>
      <c r="F3" s="251"/>
      <c r="G3" s="30" t="s">
        <v>144</v>
      </c>
      <c r="H3" s="251"/>
      <c r="I3" s="251"/>
      <c r="J3" s="251"/>
      <c r="K3" s="251"/>
      <c r="L3" s="251"/>
    </row>
    <row r="4" spans="2:17" ht="18.75">
      <c r="C4" s="45"/>
      <c r="D4" s="45"/>
      <c r="E4" s="45"/>
      <c r="F4" s="45"/>
      <c r="G4" s="46" t="s">
        <v>399</v>
      </c>
      <c r="H4" s="45"/>
      <c r="I4" s="45"/>
      <c r="J4" s="45"/>
      <c r="K4" s="45"/>
      <c r="L4" s="251"/>
    </row>
    <row r="5" spans="2:17" ht="18.75">
      <c r="B5" s="251"/>
      <c r="C5" s="251"/>
      <c r="D5" s="251"/>
      <c r="E5" s="251"/>
      <c r="F5" s="251"/>
      <c r="G5" s="251"/>
      <c r="H5" s="251"/>
      <c r="I5" s="251"/>
      <c r="J5" s="251"/>
      <c r="K5" s="251"/>
      <c r="L5" s="251"/>
    </row>
    <row r="6" spans="2:17" ht="15" customHeight="1">
      <c r="B6" s="474" t="s">
        <v>32</v>
      </c>
      <c r="C6" s="475" t="s">
        <v>273</v>
      </c>
      <c r="D6" s="474" t="s">
        <v>33</v>
      </c>
      <c r="E6" s="5"/>
      <c r="F6" s="474" t="s">
        <v>32</v>
      </c>
      <c r="G6" s="475" t="s">
        <v>273</v>
      </c>
      <c r="H6" s="474" t="s">
        <v>33</v>
      </c>
      <c r="I6" s="47"/>
      <c r="J6" s="474" t="s">
        <v>32</v>
      </c>
      <c r="K6" s="475" t="s">
        <v>273</v>
      </c>
      <c r="L6" s="474" t="s">
        <v>33</v>
      </c>
    </row>
    <row r="7" spans="2:17" ht="15" customHeight="1">
      <c r="B7" s="474"/>
      <c r="C7" s="475"/>
      <c r="D7" s="474"/>
      <c r="E7" s="5"/>
      <c r="F7" s="474"/>
      <c r="G7" s="475"/>
      <c r="H7" s="474"/>
      <c r="I7" s="47"/>
      <c r="J7" s="474"/>
      <c r="K7" s="475"/>
      <c r="L7" s="474"/>
    </row>
    <row r="8" spans="2:17" s="15" customFormat="1" ht="15" customHeight="1">
      <c r="C8" s="48"/>
      <c r="D8" s="48"/>
      <c r="G8" s="48"/>
      <c r="H8" s="48"/>
      <c r="I8" s="48"/>
      <c r="K8" s="48"/>
      <c r="L8" s="48"/>
    </row>
    <row r="9" spans="2:17" s="15" customFormat="1" ht="15" customHeight="1">
      <c r="B9" s="480" t="s">
        <v>73</v>
      </c>
      <c r="C9" s="481"/>
      <c r="D9" s="482"/>
      <c r="E9" s="37"/>
      <c r="F9" s="476" t="s">
        <v>317</v>
      </c>
      <c r="G9" s="477"/>
      <c r="H9" s="493"/>
      <c r="I9" s="49"/>
      <c r="J9" s="476" t="s">
        <v>321</v>
      </c>
      <c r="K9" s="477"/>
      <c r="L9" s="493"/>
    </row>
    <row r="10" spans="2:17" s="15" customFormat="1" ht="15" customHeight="1">
      <c r="B10" s="483"/>
      <c r="C10" s="484"/>
      <c r="D10" s="485"/>
      <c r="F10" s="158" t="s">
        <v>74</v>
      </c>
      <c r="G10" s="161">
        <v>24</v>
      </c>
      <c r="H10" s="159">
        <f>(G10/$K$42)*100</f>
        <v>3.2844362880943292E-3</v>
      </c>
      <c r="I10" s="37"/>
      <c r="J10" s="158" t="s">
        <v>19</v>
      </c>
      <c r="K10" s="161">
        <v>21751</v>
      </c>
      <c r="L10" s="159">
        <f>(K10/$K$42)*100</f>
        <v>2.9766572375974896</v>
      </c>
      <c r="N10" s="128"/>
    </row>
    <row r="11" spans="2:17" s="15" customFormat="1" ht="15" customHeight="1">
      <c r="B11" s="139" t="s">
        <v>148</v>
      </c>
      <c r="C11" s="140">
        <v>187712</v>
      </c>
      <c r="D11" s="141">
        <f>(C11/$K$42)*100</f>
        <v>25.688671021281777</v>
      </c>
      <c r="E11" s="49"/>
      <c r="F11" s="158" t="s">
        <v>75</v>
      </c>
      <c r="G11" s="161">
        <v>10</v>
      </c>
      <c r="H11" s="159">
        <f t="shared" ref="H11:H19" si="0">(G11/$K$42)*100</f>
        <v>1.3685151200393036E-3</v>
      </c>
      <c r="I11" s="37"/>
      <c r="J11" s="158" t="s">
        <v>20</v>
      </c>
      <c r="K11" s="161">
        <v>693</v>
      </c>
      <c r="L11" s="159">
        <f t="shared" ref="L11:L37" si="1">(K11/$K$42)*100</f>
        <v>9.4838097818723752E-2</v>
      </c>
      <c r="N11" s="128"/>
    </row>
    <row r="12" spans="2:17" s="15" customFormat="1" ht="15" customHeight="1">
      <c r="B12" s="142" t="s">
        <v>76</v>
      </c>
      <c r="C12" s="140">
        <v>269944</v>
      </c>
      <c r="D12" s="141">
        <f>(C12/$K$42)*100</f>
        <v>36.942244556388978</v>
      </c>
      <c r="E12" s="37"/>
      <c r="F12" s="158" t="s">
        <v>77</v>
      </c>
      <c r="G12" s="161">
        <v>44</v>
      </c>
      <c r="H12" s="159">
        <f t="shared" si="0"/>
        <v>6.0214665281729364E-3</v>
      </c>
      <c r="I12" s="37"/>
      <c r="J12" s="158" t="s">
        <v>147</v>
      </c>
      <c r="K12" s="161">
        <v>2192</v>
      </c>
      <c r="L12" s="159">
        <f t="shared" si="1"/>
        <v>0.29997851431261535</v>
      </c>
      <c r="N12" s="128"/>
    </row>
    <row r="13" spans="2:17" s="15" customFormat="1" ht="15" customHeight="1">
      <c r="B13" s="139" t="s">
        <v>78</v>
      </c>
      <c r="C13" s="140">
        <v>81158</v>
      </c>
      <c r="D13" s="141">
        <f>(C13/$K$42)*100</f>
        <v>11.106595011214981</v>
      </c>
      <c r="E13" s="37"/>
      <c r="F13" s="158" t="s">
        <v>79</v>
      </c>
      <c r="G13" s="161">
        <v>0</v>
      </c>
      <c r="H13" s="159">
        <f t="shared" si="0"/>
        <v>0</v>
      </c>
      <c r="I13" s="37"/>
      <c r="J13" s="158" t="s">
        <v>80</v>
      </c>
      <c r="K13" s="161">
        <v>46</v>
      </c>
      <c r="L13" s="159">
        <f t="shared" si="1"/>
        <v>6.2951695521807965E-3</v>
      </c>
      <c r="N13" s="128"/>
    </row>
    <row r="14" spans="2:17" s="15" customFormat="1" ht="15" customHeight="1">
      <c r="B14" s="138" t="s">
        <v>34</v>
      </c>
      <c r="C14" s="143">
        <f>SUM(C11:C13)</f>
        <v>538814</v>
      </c>
      <c r="D14" s="144">
        <f>(C14/$K$42)*100</f>
        <v>73.737510588885741</v>
      </c>
      <c r="E14" s="37"/>
      <c r="F14" s="158" t="s">
        <v>81</v>
      </c>
      <c r="G14" s="161">
        <v>0</v>
      </c>
      <c r="H14" s="159">
        <f t="shared" si="0"/>
        <v>0</v>
      </c>
      <c r="I14" s="37"/>
      <c r="J14" s="158" t="s">
        <v>21</v>
      </c>
      <c r="K14" s="161">
        <v>548</v>
      </c>
      <c r="L14" s="159">
        <f t="shared" si="1"/>
        <v>7.4994628578153838E-2</v>
      </c>
      <c r="N14" s="128"/>
    </row>
    <row r="15" spans="2:17" s="15" customFormat="1" ht="15" customHeight="1">
      <c r="D15" s="37"/>
      <c r="E15" s="37"/>
      <c r="F15" s="158" t="s">
        <v>82</v>
      </c>
      <c r="G15" s="161">
        <v>24</v>
      </c>
      <c r="H15" s="159">
        <f t="shared" si="0"/>
        <v>3.2844362880943292E-3</v>
      </c>
      <c r="I15" s="37"/>
      <c r="J15" s="158" t="s">
        <v>22</v>
      </c>
      <c r="K15" s="161">
        <v>12082</v>
      </c>
      <c r="L15" s="159">
        <f t="shared" si="1"/>
        <v>1.6534399680314869</v>
      </c>
      <c r="N15" s="128"/>
    </row>
    <row r="16" spans="2:17" s="15" customFormat="1" ht="15" customHeight="1">
      <c r="D16" s="37"/>
      <c r="E16" s="37"/>
      <c r="F16" s="158" t="s">
        <v>83</v>
      </c>
      <c r="G16" s="161">
        <v>93</v>
      </c>
      <c r="H16" s="159">
        <f t="shared" si="0"/>
        <v>1.2727190616365524E-2</v>
      </c>
      <c r="I16" s="37"/>
      <c r="J16" s="158" t="s">
        <v>23</v>
      </c>
      <c r="K16" s="161">
        <v>468</v>
      </c>
      <c r="L16" s="159">
        <f t="shared" si="1"/>
        <v>6.4046507617839407E-2</v>
      </c>
      <c r="N16" s="128"/>
    </row>
    <row r="17" spans="2:14" s="15" customFormat="1" ht="15">
      <c r="D17" s="37"/>
      <c r="E17" s="37"/>
      <c r="F17" s="158" t="s">
        <v>84</v>
      </c>
      <c r="G17" s="161">
        <v>214</v>
      </c>
      <c r="H17" s="159">
        <f t="shared" si="0"/>
        <v>2.9286223568841103E-2</v>
      </c>
      <c r="I17" s="37"/>
      <c r="J17" s="158" t="s">
        <v>24</v>
      </c>
      <c r="K17" s="161">
        <v>17970</v>
      </c>
      <c r="L17" s="159">
        <f t="shared" si="1"/>
        <v>2.4592216707106287</v>
      </c>
      <c r="N17" s="128"/>
    </row>
    <row r="18" spans="2:14" s="15" customFormat="1" ht="15">
      <c r="B18" s="476" t="s">
        <v>85</v>
      </c>
      <c r="C18" s="477"/>
      <c r="D18" s="493"/>
      <c r="E18" s="37"/>
      <c r="F18" s="158" t="s">
        <v>86</v>
      </c>
      <c r="G18" s="161">
        <v>149</v>
      </c>
      <c r="H18" s="159">
        <f t="shared" si="0"/>
        <v>2.0390875288585627E-2</v>
      </c>
      <c r="I18" s="37"/>
      <c r="J18" s="158" t="s">
        <v>25</v>
      </c>
      <c r="K18" s="161">
        <v>30016</v>
      </c>
      <c r="L18" s="159">
        <f t="shared" si="1"/>
        <v>4.1077349843099746</v>
      </c>
      <c r="N18" s="128"/>
    </row>
    <row r="19" spans="2:14" s="15" customFormat="1" ht="15">
      <c r="B19" s="158" t="s">
        <v>87</v>
      </c>
      <c r="C19" s="161">
        <v>268</v>
      </c>
      <c r="D19" s="159">
        <f>(C19/$K$42)*100</f>
        <v>3.6676205217053344E-2</v>
      </c>
      <c r="E19" s="37"/>
      <c r="F19" s="153" t="s">
        <v>34</v>
      </c>
      <c r="G19" s="162">
        <f>SUM(G10:G18)</f>
        <v>558</v>
      </c>
      <c r="H19" s="160">
        <f t="shared" si="0"/>
        <v>7.6363143698193151E-2</v>
      </c>
      <c r="I19" s="37"/>
      <c r="J19" s="158" t="s">
        <v>56</v>
      </c>
      <c r="K19" s="161">
        <v>70</v>
      </c>
      <c r="L19" s="159">
        <f t="shared" si="1"/>
        <v>9.579605840275127E-3</v>
      </c>
      <c r="N19" s="128"/>
    </row>
    <row r="20" spans="2:14" s="15" customFormat="1" ht="15">
      <c r="B20" s="158" t="s">
        <v>88</v>
      </c>
      <c r="C20" s="161">
        <v>227</v>
      </c>
      <c r="D20" s="159">
        <f t="shared" ref="D20:D26" si="2">(C20/$K$42)*100</f>
        <v>3.1065293224892196E-2</v>
      </c>
      <c r="H20" s="37"/>
      <c r="I20" s="37"/>
      <c r="J20" s="158" t="s">
        <v>26</v>
      </c>
      <c r="K20" s="161">
        <v>5653</v>
      </c>
      <c r="L20" s="159">
        <f t="shared" si="1"/>
        <v>0.77362159735821834</v>
      </c>
      <c r="N20" s="128"/>
    </row>
    <row r="21" spans="2:14" s="15" customFormat="1" ht="15">
      <c r="B21" s="158" t="s">
        <v>89</v>
      </c>
      <c r="C21" s="161">
        <v>210</v>
      </c>
      <c r="D21" s="159">
        <f t="shared" si="2"/>
        <v>2.8738817520825379E-2</v>
      </c>
      <c r="E21" s="49"/>
      <c r="F21" s="476" t="s">
        <v>318</v>
      </c>
      <c r="G21" s="477"/>
      <c r="H21" s="493"/>
      <c r="I21" s="37"/>
      <c r="J21" s="158" t="s">
        <v>90</v>
      </c>
      <c r="K21" s="161">
        <v>226</v>
      </c>
      <c r="L21" s="159">
        <f t="shared" si="1"/>
        <v>3.0928441712888267E-2</v>
      </c>
      <c r="N21" s="128"/>
    </row>
    <row r="22" spans="2:14" s="15" customFormat="1" ht="15">
      <c r="B22" s="158" t="s">
        <v>91</v>
      </c>
      <c r="C22" s="161">
        <v>205</v>
      </c>
      <c r="D22" s="159">
        <f t="shared" si="2"/>
        <v>2.8054559960805726E-2</v>
      </c>
      <c r="E22" s="37"/>
      <c r="F22" s="158" t="s">
        <v>92</v>
      </c>
      <c r="G22" s="161">
        <v>2060</v>
      </c>
      <c r="H22" s="159">
        <f>(G22/$K$42)*100</f>
        <v>0.28191411472809658</v>
      </c>
      <c r="J22" s="158" t="s">
        <v>43</v>
      </c>
      <c r="K22" s="161">
        <v>225</v>
      </c>
      <c r="L22" s="159">
        <f t="shared" si="1"/>
        <v>3.0791590200884334E-2</v>
      </c>
      <c r="N22" s="128"/>
    </row>
    <row r="23" spans="2:14" s="15" customFormat="1" ht="15">
      <c r="B23" s="158" t="s">
        <v>93</v>
      </c>
      <c r="C23" s="161">
        <v>29</v>
      </c>
      <c r="D23" s="159">
        <f t="shared" si="2"/>
        <v>3.9686938481139815E-3</v>
      </c>
      <c r="E23" s="37"/>
      <c r="F23" s="158" t="s">
        <v>94</v>
      </c>
      <c r="G23" s="161">
        <v>89</v>
      </c>
      <c r="H23" s="159">
        <f>(G23/$K$42)*100</f>
        <v>1.2179784568349802E-2</v>
      </c>
      <c r="I23" s="49"/>
      <c r="J23" s="158" t="s">
        <v>95</v>
      </c>
      <c r="K23" s="161">
        <v>27</v>
      </c>
      <c r="L23" s="159">
        <f t="shared" si="1"/>
        <v>3.6949908241061206E-3</v>
      </c>
      <c r="N23" s="128"/>
    </row>
    <row r="24" spans="2:14" s="15" customFormat="1" ht="15">
      <c r="B24" s="158" t="s">
        <v>243</v>
      </c>
      <c r="C24" s="161">
        <v>1171</v>
      </c>
      <c r="D24" s="159">
        <f t="shared" si="2"/>
        <v>0.16025312055660246</v>
      </c>
      <c r="E24" s="37"/>
      <c r="F24" s="153" t="s">
        <v>34</v>
      </c>
      <c r="G24" s="162">
        <f>SUM(G22:G23)</f>
        <v>2149</v>
      </c>
      <c r="H24" s="160">
        <f>(G24/$K$42)*100</f>
        <v>0.29409389929644636</v>
      </c>
      <c r="I24" s="37"/>
      <c r="J24" s="158" t="s">
        <v>27</v>
      </c>
      <c r="K24" s="161">
        <v>12851</v>
      </c>
      <c r="L24" s="159">
        <f t="shared" si="1"/>
        <v>1.7586787807625091</v>
      </c>
      <c r="N24" s="128"/>
    </row>
    <row r="25" spans="2:14" s="15" customFormat="1" ht="15">
      <c r="B25" s="158" t="s">
        <v>86</v>
      </c>
      <c r="C25" s="161">
        <v>86</v>
      </c>
      <c r="D25" s="159">
        <f t="shared" si="2"/>
        <v>1.1769230032338013E-2</v>
      </c>
      <c r="E25" s="37"/>
      <c r="H25" s="37"/>
      <c r="I25" s="37"/>
      <c r="J25" s="146" t="s">
        <v>57</v>
      </c>
      <c r="K25" s="161">
        <v>30</v>
      </c>
      <c r="L25" s="159">
        <f t="shared" si="1"/>
        <v>4.1055453601179116E-3</v>
      </c>
      <c r="N25" s="128"/>
    </row>
    <row r="26" spans="2:14" s="15" customFormat="1" ht="15">
      <c r="B26" s="153" t="s">
        <v>34</v>
      </c>
      <c r="C26" s="162">
        <f>SUM(C19:C25)</f>
        <v>2196</v>
      </c>
      <c r="D26" s="160">
        <f t="shared" si="2"/>
        <v>0.30052592036063114</v>
      </c>
      <c r="E26" s="37"/>
      <c r="F26" s="476" t="s">
        <v>319</v>
      </c>
      <c r="G26" s="477"/>
      <c r="H26" s="493"/>
      <c r="I26" s="37"/>
      <c r="J26" s="158" t="s">
        <v>96</v>
      </c>
      <c r="K26" s="161">
        <v>16</v>
      </c>
      <c r="L26" s="159">
        <f t="shared" si="1"/>
        <v>2.1896241920628858E-3</v>
      </c>
      <c r="N26" s="128"/>
    </row>
    <row r="27" spans="2:14" s="15" customFormat="1" ht="15">
      <c r="D27" s="37"/>
      <c r="E27" s="37"/>
      <c r="F27" s="158" t="s">
        <v>99</v>
      </c>
      <c r="G27" s="161">
        <v>25</v>
      </c>
      <c r="H27" s="159">
        <f t="shared" ref="H27:H28" si="3">(G27/$K$42)*100</f>
        <v>3.4212878000982592E-3</v>
      </c>
      <c r="I27" s="37"/>
      <c r="J27" s="158" t="s">
        <v>28</v>
      </c>
      <c r="K27" s="161">
        <v>1293</v>
      </c>
      <c r="L27" s="159">
        <f t="shared" si="1"/>
        <v>0.17694900502108196</v>
      </c>
      <c r="N27" s="128"/>
    </row>
    <row r="28" spans="2:14" s="15" customFormat="1" ht="15">
      <c r="D28" s="37"/>
      <c r="E28" s="37"/>
      <c r="F28" s="158" t="s">
        <v>97</v>
      </c>
      <c r="G28" s="161">
        <v>231</v>
      </c>
      <c r="H28" s="159">
        <f t="shared" si="3"/>
        <v>3.161269927290792E-2</v>
      </c>
      <c r="I28" s="37"/>
      <c r="J28" s="158" t="s">
        <v>47</v>
      </c>
      <c r="K28" s="161">
        <v>3254</v>
      </c>
      <c r="L28" s="159">
        <f t="shared" si="1"/>
        <v>0.44531482006078943</v>
      </c>
      <c r="N28" s="128"/>
    </row>
    <row r="29" spans="2:14" s="15" customFormat="1" ht="15">
      <c r="B29" s="476" t="s">
        <v>316</v>
      </c>
      <c r="C29" s="477"/>
      <c r="D29" s="493"/>
      <c r="E29" s="37"/>
      <c r="F29" s="158" t="s">
        <v>355</v>
      </c>
      <c r="G29" s="161">
        <v>250</v>
      </c>
      <c r="H29" s="159">
        <f t="shared" ref="H29:H37" si="4">(G29/$K$42)*100</f>
        <v>3.4212878000982598E-2</v>
      </c>
      <c r="I29" s="37"/>
      <c r="J29" s="158" t="s">
        <v>29</v>
      </c>
      <c r="K29" s="161">
        <v>256</v>
      </c>
      <c r="L29" s="159">
        <f t="shared" si="1"/>
        <v>3.5033987073006173E-2</v>
      </c>
      <c r="N29" s="128"/>
    </row>
    <row r="30" spans="2:14" s="15" customFormat="1" ht="15">
      <c r="B30" s="158" t="s">
        <v>100</v>
      </c>
      <c r="C30" s="161">
        <v>24370</v>
      </c>
      <c r="D30" s="159">
        <f t="shared" ref="D30:D41" si="5">(C30/$K$42)*100</f>
        <v>3.3350713475357834</v>
      </c>
      <c r="E30" s="37"/>
      <c r="F30" s="158" t="s">
        <v>98</v>
      </c>
      <c r="G30" s="161">
        <v>30</v>
      </c>
      <c r="H30" s="159">
        <f t="shared" si="4"/>
        <v>4.1055453601179116E-3</v>
      </c>
      <c r="I30" s="37"/>
      <c r="J30" s="158" t="s">
        <v>46</v>
      </c>
      <c r="K30" s="161">
        <v>275</v>
      </c>
      <c r="L30" s="159">
        <f t="shared" si="1"/>
        <v>3.7634165801080852E-2</v>
      </c>
      <c r="N30" s="128"/>
    </row>
    <row r="31" spans="2:14" s="15" customFormat="1" ht="15">
      <c r="B31" s="158" t="s">
        <v>102</v>
      </c>
      <c r="C31" s="161">
        <v>66</v>
      </c>
      <c r="D31" s="159">
        <f t="shared" si="5"/>
        <v>9.0321997922594051E-3</v>
      </c>
      <c r="E31" s="37"/>
      <c r="F31" s="158" t="s">
        <v>101</v>
      </c>
      <c r="G31" s="161">
        <v>79</v>
      </c>
      <c r="H31" s="159">
        <f t="shared" si="4"/>
        <v>1.08112694483105E-2</v>
      </c>
      <c r="I31" s="37"/>
      <c r="J31" s="158" t="s">
        <v>104</v>
      </c>
      <c r="K31" s="161">
        <v>89</v>
      </c>
      <c r="L31" s="159">
        <f t="shared" si="1"/>
        <v>1.2179784568349802E-2</v>
      </c>
      <c r="N31" s="128"/>
    </row>
    <row r="32" spans="2:14" s="15" customFormat="1" ht="15">
      <c r="B32" s="158" t="s">
        <v>105</v>
      </c>
      <c r="C32" s="161">
        <v>6728</v>
      </c>
      <c r="D32" s="159">
        <f t="shared" si="5"/>
        <v>0.9207369727624436</v>
      </c>
      <c r="E32" s="37"/>
      <c r="F32" s="158" t="s">
        <v>112</v>
      </c>
      <c r="G32" s="161">
        <v>181</v>
      </c>
      <c r="H32" s="159">
        <f t="shared" si="4"/>
        <v>2.4770123672711402E-2</v>
      </c>
      <c r="I32" s="37"/>
      <c r="J32" s="158" t="s">
        <v>107</v>
      </c>
      <c r="K32" s="161">
        <v>4957</v>
      </c>
      <c r="L32" s="159">
        <f t="shared" si="1"/>
        <v>0.67837294500348289</v>
      </c>
      <c r="N32" s="128"/>
    </row>
    <row r="33" spans="2:14" s="15" customFormat="1" ht="15">
      <c r="B33" s="158" t="s">
        <v>108</v>
      </c>
      <c r="C33" s="161">
        <v>8649</v>
      </c>
      <c r="D33" s="159">
        <f t="shared" si="5"/>
        <v>1.1836287273219939</v>
      </c>
      <c r="E33" s="37"/>
      <c r="F33" s="158" t="s">
        <v>103</v>
      </c>
      <c r="G33" s="161">
        <v>164</v>
      </c>
      <c r="H33" s="159">
        <f t="shared" si="4"/>
        <v>2.2443647968644582E-2</v>
      </c>
      <c r="I33" s="37"/>
      <c r="J33" s="158" t="s">
        <v>110</v>
      </c>
      <c r="K33" s="161">
        <v>49</v>
      </c>
      <c r="L33" s="159">
        <f t="shared" si="1"/>
        <v>6.7057240881925892E-3</v>
      </c>
      <c r="N33" s="128"/>
    </row>
    <row r="34" spans="2:14" s="15" customFormat="1" ht="15">
      <c r="B34" s="158" t="s">
        <v>111</v>
      </c>
      <c r="C34" s="161">
        <v>3408</v>
      </c>
      <c r="D34" s="159">
        <f t="shared" si="5"/>
        <v>0.46638995290939472</v>
      </c>
      <c r="E34" s="37"/>
      <c r="F34" s="158" t="s">
        <v>106</v>
      </c>
      <c r="G34" s="161">
        <v>7</v>
      </c>
      <c r="H34" s="159">
        <f t="shared" si="4"/>
        <v>9.5796058402751265E-4</v>
      </c>
      <c r="J34" s="158" t="s">
        <v>30</v>
      </c>
      <c r="K34" s="161">
        <v>13571</v>
      </c>
      <c r="L34" s="159">
        <f t="shared" si="1"/>
        <v>1.857211869405339</v>
      </c>
      <c r="N34" s="128"/>
    </row>
    <row r="35" spans="2:14" s="15" customFormat="1" ht="15">
      <c r="B35" s="158" t="s">
        <v>113</v>
      </c>
      <c r="C35" s="161">
        <v>396</v>
      </c>
      <c r="D35" s="159">
        <f t="shared" si="5"/>
        <v>5.4193198753556431E-2</v>
      </c>
      <c r="E35" s="37"/>
      <c r="F35" s="158" t="s">
        <v>109</v>
      </c>
      <c r="G35" s="161">
        <v>51</v>
      </c>
      <c r="H35" s="159">
        <f t="shared" si="4"/>
        <v>6.9794271122004484E-3</v>
      </c>
      <c r="I35" s="49"/>
      <c r="J35" s="158" t="s">
        <v>31</v>
      </c>
      <c r="K35" s="161">
        <v>2776</v>
      </c>
      <c r="L35" s="159">
        <f t="shared" si="1"/>
        <v>0.37989979732291074</v>
      </c>
      <c r="N35" s="128"/>
    </row>
    <row r="36" spans="2:14" s="15" customFormat="1" ht="15">
      <c r="B36" s="158" t="s">
        <v>114</v>
      </c>
      <c r="C36" s="161">
        <v>786</v>
      </c>
      <c r="D36" s="159">
        <f t="shared" si="5"/>
        <v>0.10756528843508928</v>
      </c>
      <c r="E36" s="37"/>
      <c r="F36" s="158" t="s">
        <v>86</v>
      </c>
      <c r="G36" s="161">
        <v>528</v>
      </c>
      <c r="H36" s="159">
        <f t="shared" si="4"/>
        <v>7.2257598338075241E-2</v>
      </c>
      <c r="I36" s="37"/>
      <c r="J36" s="158" t="s">
        <v>86</v>
      </c>
      <c r="K36" s="161">
        <v>4014</v>
      </c>
      <c r="L36" s="159">
        <f t="shared" si="1"/>
        <v>0.54932196918377652</v>
      </c>
      <c r="N36" s="128"/>
    </row>
    <row r="37" spans="2:14" s="15" customFormat="1" ht="15">
      <c r="B37" s="158" t="s">
        <v>271</v>
      </c>
      <c r="C37" s="161">
        <v>2107</v>
      </c>
      <c r="D37" s="159">
        <f t="shared" si="5"/>
        <v>0.2883461357922813</v>
      </c>
      <c r="E37" s="37"/>
      <c r="F37" s="153" t="s">
        <v>34</v>
      </c>
      <c r="G37" s="162">
        <f>SUM(G27:G36)</f>
        <v>1546</v>
      </c>
      <c r="H37" s="160">
        <f t="shared" si="4"/>
        <v>0.21157243755807636</v>
      </c>
      <c r="I37" s="37"/>
      <c r="J37" s="153" t="s">
        <v>34</v>
      </c>
      <c r="K37" s="162">
        <f>SUM(K10:K36)</f>
        <v>135398</v>
      </c>
      <c r="L37" s="160">
        <f t="shared" si="1"/>
        <v>18.529421022308163</v>
      </c>
      <c r="N37" s="128"/>
    </row>
    <row r="38" spans="2:14" s="15" customFormat="1" ht="15">
      <c r="B38" s="158" t="s">
        <v>116</v>
      </c>
      <c r="C38" s="161">
        <v>2542</v>
      </c>
      <c r="D38" s="159">
        <f t="shared" si="5"/>
        <v>0.347876543513991</v>
      </c>
      <c r="E38" s="37"/>
      <c r="H38" s="37"/>
      <c r="I38" s="37"/>
      <c r="K38" s="17"/>
    </row>
    <row r="39" spans="2:14" s="15" customFormat="1" ht="15">
      <c r="B39" s="158" t="s">
        <v>117</v>
      </c>
      <c r="C39" s="161">
        <v>515</v>
      </c>
      <c r="D39" s="159">
        <f t="shared" si="5"/>
        <v>7.0478528682024144E-2</v>
      </c>
      <c r="E39" s="37"/>
      <c r="F39" s="312" t="s">
        <v>320</v>
      </c>
      <c r="G39" s="313"/>
      <c r="H39" s="314"/>
    </row>
    <row r="40" spans="2:14" s="15" customFormat="1" ht="15">
      <c r="B40" s="158" t="s">
        <v>86</v>
      </c>
      <c r="C40" s="161">
        <v>273</v>
      </c>
      <c r="D40" s="159">
        <f t="shared" si="5"/>
        <v>3.7360462777072993E-2</v>
      </c>
      <c r="E40" s="37"/>
      <c r="F40" s="158" t="s">
        <v>118</v>
      </c>
      <c r="G40" s="158">
        <v>3</v>
      </c>
      <c r="H40" s="159">
        <f>(G40/$K$42)*100</f>
        <v>4.1055453601179115E-4</v>
      </c>
      <c r="I40" s="49"/>
    </row>
    <row r="41" spans="2:14" s="15" customFormat="1" ht="15">
      <c r="B41" s="153" t="s">
        <v>34</v>
      </c>
      <c r="C41" s="162">
        <f>SUM(C30:C40)</f>
        <v>49840</v>
      </c>
      <c r="D41" s="160">
        <f t="shared" si="5"/>
        <v>6.82067935827589</v>
      </c>
      <c r="E41" s="37"/>
      <c r="F41" s="158" t="s">
        <v>119</v>
      </c>
      <c r="G41" s="158">
        <v>20</v>
      </c>
      <c r="H41" s="159">
        <f>(G41/$K$42)*100</f>
        <v>2.7370302400786073E-3</v>
      </c>
      <c r="I41" s="37"/>
      <c r="J41" s="452" t="s">
        <v>121</v>
      </c>
      <c r="K41" s="494"/>
      <c r="L41" s="495"/>
    </row>
    <row r="42" spans="2:14" s="15" customFormat="1" ht="15">
      <c r="D42" s="37"/>
      <c r="E42" s="37"/>
      <c r="F42" s="158" t="s">
        <v>120</v>
      </c>
      <c r="G42" s="158">
        <v>121</v>
      </c>
      <c r="H42" s="159">
        <f>(G42/$K$42)*100</f>
        <v>1.6559032952475575E-2</v>
      </c>
      <c r="I42" s="37"/>
      <c r="J42" s="374"/>
      <c r="K42" s="324">
        <f>K37+G44+G37+G24+G19+C41+C26+C14</f>
        <v>730719</v>
      </c>
      <c r="L42" s="375">
        <f>(K42/$K$42)*100</f>
        <v>100</v>
      </c>
    </row>
    <row r="43" spans="2:14" s="15" customFormat="1" ht="15">
      <c r="D43" s="37"/>
      <c r="E43" s="37"/>
      <c r="F43" s="158" t="s">
        <v>86</v>
      </c>
      <c r="G43" s="158">
        <v>74</v>
      </c>
      <c r="H43" s="159">
        <f>(G43/$K$42)*100</f>
        <v>1.0127011888290847E-2</v>
      </c>
      <c r="I43" s="37"/>
    </row>
    <row r="44" spans="2:14" ht="15">
      <c r="D44" s="5"/>
      <c r="E44" s="5"/>
      <c r="F44" s="153" t="s">
        <v>34</v>
      </c>
      <c r="G44" s="153">
        <f>SUM(G40:G43)</f>
        <v>218</v>
      </c>
      <c r="H44" s="160">
        <f>(G44/$K$42)*100</f>
        <v>2.9833629616856819E-2</v>
      </c>
      <c r="I44" s="5"/>
    </row>
    <row r="45" spans="2:14" ht="18.75">
      <c r="D45" s="5"/>
      <c r="E45" s="5"/>
      <c r="F45" s="251"/>
      <c r="G45" s="251"/>
      <c r="H45" s="5"/>
      <c r="I45" s="5"/>
    </row>
    <row r="46" spans="2:14" ht="18.75">
      <c r="D46" s="5"/>
      <c r="E46" s="5"/>
      <c r="F46" s="251"/>
      <c r="G46" s="251"/>
      <c r="H46" s="5"/>
      <c r="I46" s="5"/>
    </row>
    <row r="47" spans="2:14" ht="15.75">
      <c r="D47" s="5"/>
      <c r="E47" s="5"/>
      <c r="F47" s="130"/>
      <c r="G47" s="130"/>
      <c r="H47" s="5"/>
      <c r="I47" s="5"/>
    </row>
    <row r="48" spans="2:14" ht="15.75">
      <c r="D48" s="5"/>
      <c r="E48" s="5"/>
      <c r="F48" s="130"/>
      <c r="G48" s="130"/>
      <c r="H48" s="5"/>
      <c r="I48" s="5"/>
    </row>
    <row r="49" spans="4:9">
      <c r="D49" s="5"/>
      <c r="E49" s="5"/>
      <c r="H49" s="5"/>
      <c r="I49" s="5"/>
    </row>
    <row r="50" spans="4:9">
      <c r="D50" s="5"/>
      <c r="E50" s="5"/>
      <c r="H50" s="5"/>
      <c r="I50" s="5"/>
    </row>
    <row r="51" spans="4:9">
      <c r="D51" s="5"/>
      <c r="E51" s="5"/>
    </row>
    <row r="52" spans="4:9" ht="15">
      <c r="D52" s="5"/>
      <c r="E52" s="5"/>
      <c r="H52" s="49"/>
      <c r="I52" s="49"/>
    </row>
    <row r="53" spans="4:9">
      <c r="D53" s="5"/>
      <c r="E53" s="5"/>
      <c r="H53" s="5"/>
      <c r="I53" s="5"/>
    </row>
    <row r="54" spans="4:9">
      <c r="D54" s="5"/>
      <c r="E54" s="5"/>
      <c r="H54" s="5"/>
      <c r="I54" s="5"/>
    </row>
    <row r="55" spans="4:9">
      <c r="D55" s="5"/>
      <c r="H55" s="5"/>
      <c r="I55" s="5"/>
    </row>
    <row r="56" spans="4:9">
      <c r="D56" s="5"/>
      <c r="H56" s="5"/>
      <c r="I56" s="5"/>
    </row>
    <row r="57" spans="4:9">
      <c r="D57" s="5"/>
      <c r="H57" s="5"/>
      <c r="I57" s="5"/>
    </row>
    <row r="58" spans="4:9">
      <c r="D58" s="5"/>
    </row>
    <row r="59" spans="4:9" ht="18.75">
      <c r="D59" s="5"/>
      <c r="E59" s="251"/>
    </row>
    <row r="60" spans="4:9" ht="18.75">
      <c r="D60" s="5"/>
      <c r="E60" s="251"/>
    </row>
    <row r="61" spans="4:9" ht="15.75">
      <c r="D61" s="5"/>
      <c r="E61" s="130"/>
    </row>
    <row r="62" spans="4:9" ht="15.75">
      <c r="D62" s="5"/>
      <c r="E62" s="130"/>
    </row>
  </sheetData>
  <mergeCells count="17">
    <mergeCell ref="J6:J7"/>
    <mergeCell ref="K6:K7"/>
    <mergeCell ref="L6:L7"/>
    <mergeCell ref="F9:H9"/>
    <mergeCell ref="J9:L9"/>
    <mergeCell ref="H6:H7"/>
    <mergeCell ref="B6:B7"/>
    <mergeCell ref="C6:C7"/>
    <mergeCell ref="D6:D7"/>
    <mergeCell ref="F6:F7"/>
    <mergeCell ref="G6:G7"/>
    <mergeCell ref="B9:D10"/>
    <mergeCell ref="F21:H21"/>
    <mergeCell ref="F26:H26"/>
    <mergeCell ref="B29:D29"/>
    <mergeCell ref="J41:L41"/>
    <mergeCell ref="B18:D18"/>
  </mergeCells>
  <pageMargins left="0.39370078740157483" right="0" top="0.55118110236220474" bottom="0.74803149606299213" header="0" footer="0"/>
  <pageSetup orientation="portrait" r:id="rId1"/>
  <headerFooter>
    <oddFooter>&amp;CBARÓMETRO TURÍSTICO DE LA RIVIERA MAYA
FIDEICOMISO DE PROMOCIÓN TURÍSTICA DE LA RIVIERA MAYA&amp;R10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10">
    <pageSetUpPr fitToPage="1"/>
  </sheetPr>
  <dimension ref="B2:J46"/>
  <sheetViews>
    <sheetView zoomScaleNormal="100" workbookViewId="0">
      <selection activeCell="J46" sqref="J46"/>
    </sheetView>
  </sheetViews>
  <sheetFormatPr baseColWidth="10" defaultRowHeight="12.75"/>
  <cols>
    <col min="1" max="1" width="5.28515625" style="7" customWidth="1"/>
    <col min="2" max="2" width="20.140625" style="7" bestFit="1" customWidth="1"/>
    <col min="3" max="3" width="11.42578125" style="7"/>
    <col min="4" max="4" width="12.85546875" style="7" customWidth="1"/>
    <col min="5" max="5" width="11.140625" style="7" customWidth="1"/>
    <col min="6" max="6" width="9.85546875" style="7" customWidth="1"/>
    <col min="7" max="7" width="15.140625" style="7" customWidth="1"/>
    <col min="8" max="16384" width="11.42578125" style="7"/>
  </cols>
  <sheetData>
    <row r="2" spans="2:7" ht="17.25" customHeight="1">
      <c r="B2" s="22"/>
      <c r="C2" s="22"/>
      <c r="D2" s="30" t="s">
        <v>124</v>
      </c>
      <c r="E2" s="22"/>
      <c r="F2" s="22"/>
      <c r="G2" s="22"/>
    </row>
    <row r="3" spans="2:7" ht="18.75">
      <c r="B3" s="22"/>
      <c r="C3" s="22"/>
      <c r="D3" s="30" t="s">
        <v>41</v>
      </c>
      <c r="E3" s="22"/>
      <c r="F3" s="22"/>
      <c r="G3" s="22"/>
    </row>
    <row r="4" spans="2:7" ht="17.25" customHeight="1">
      <c r="B4" s="5"/>
      <c r="C4" s="5"/>
      <c r="D4" s="5"/>
      <c r="E4" s="5"/>
      <c r="F4" s="5"/>
    </row>
    <row r="5" spans="2:7" ht="15">
      <c r="B5" s="496" t="s">
        <v>39</v>
      </c>
      <c r="C5" s="459" t="s">
        <v>357</v>
      </c>
      <c r="D5" s="459"/>
      <c r="E5" s="459" t="s">
        <v>400</v>
      </c>
      <c r="F5" s="459"/>
      <c r="G5" s="326" t="s">
        <v>164</v>
      </c>
    </row>
    <row r="6" spans="2:7" ht="16.5" customHeight="1">
      <c r="B6" s="497"/>
      <c r="C6" s="326" t="s">
        <v>40</v>
      </c>
      <c r="D6" s="326" t="s">
        <v>33</v>
      </c>
      <c r="E6" s="326" t="s">
        <v>40</v>
      </c>
      <c r="F6" s="326" t="s">
        <v>33</v>
      </c>
      <c r="G6" s="425" t="s">
        <v>402</v>
      </c>
    </row>
    <row r="7" spans="2:7" ht="15">
      <c r="B7" s="239" t="s">
        <v>9</v>
      </c>
      <c r="C7" s="240">
        <f>SUM('RESUMEN FEBRERO'!C30)</f>
        <v>71687</v>
      </c>
      <c r="D7" s="241">
        <f>SUM(C7/$C$13)</f>
        <v>0.20664139630745285</v>
      </c>
      <c r="E7" s="240">
        <f>SUM('RESUMEN FEBRERO'!E30)</f>
        <v>64591</v>
      </c>
      <c r="F7" s="241">
        <f t="shared" ref="F7:F12" si="0">SUM(E7/$E$13)</f>
        <v>0.18048077164883494</v>
      </c>
      <c r="G7" s="173">
        <f>(E7/C7)-100%</f>
        <v>-9.8985869125503889E-2</v>
      </c>
    </row>
    <row r="8" spans="2:7" ht="15">
      <c r="B8" s="242" t="s">
        <v>11</v>
      </c>
      <c r="C8" s="240">
        <f>SUM('RESUMEN FEBRERO'!C31)</f>
        <v>120555</v>
      </c>
      <c r="D8" s="241">
        <f t="shared" ref="D8:D12" si="1">SUM(C8/$C$13)</f>
        <v>0.34750587319660436</v>
      </c>
      <c r="E8" s="240">
        <f>SUM('RESUMEN FEBRERO'!E31)</f>
        <v>138390</v>
      </c>
      <c r="F8" s="241">
        <f t="shared" si="0"/>
        <v>0.38669062235423307</v>
      </c>
      <c r="G8" s="173">
        <f t="shared" ref="G8:G13" si="2">(E8/C8)-100%</f>
        <v>0.14794077392061711</v>
      </c>
    </row>
    <row r="9" spans="2:7" ht="15">
      <c r="B9" s="242" t="s">
        <v>153</v>
      </c>
      <c r="C9" s="240">
        <f>SUM('RESUMEN FEBRERO'!C32)</f>
        <v>95558</v>
      </c>
      <c r="D9" s="241">
        <f t="shared" si="1"/>
        <v>0.27545075883141401</v>
      </c>
      <c r="E9" s="240">
        <f>SUM('RESUMEN FEBRERO'!E32)</f>
        <v>94121</v>
      </c>
      <c r="F9" s="241">
        <f t="shared" si="0"/>
        <v>0.26299377170751337</v>
      </c>
      <c r="G9" s="173">
        <f t="shared" si="2"/>
        <v>-1.5037987400322361E-2</v>
      </c>
    </row>
    <row r="10" spans="2:7" ht="15">
      <c r="B10" s="242" t="s">
        <v>162</v>
      </c>
      <c r="C10" s="240">
        <f>SUM('RESUMEN FEBRERO'!C26)</f>
        <v>37779</v>
      </c>
      <c r="D10" s="241">
        <f t="shared" si="1"/>
        <v>0.10889987460905409</v>
      </c>
      <c r="E10" s="240">
        <f>SUM('RESUMEN FEBRERO'!D26)</f>
        <v>35202</v>
      </c>
      <c r="F10" s="241">
        <f t="shared" si="0"/>
        <v>9.8361755098733392E-2</v>
      </c>
      <c r="G10" s="173">
        <f t="shared" si="2"/>
        <v>-6.8212499007385019E-2</v>
      </c>
    </row>
    <row r="11" spans="2:7" ht="15">
      <c r="B11" s="242" t="s">
        <v>10</v>
      </c>
      <c r="C11" s="240">
        <f>SUM('RESUMEN FEBRERO'!C33)</f>
        <v>19385</v>
      </c>
      <c r="D11" s="241">
        <f t="shared" si="1"/>
        <v>5.5878241067696698E-2</v>
      </c>
      <c r="E11" s="240">
        <f>SUM('RESUMEN FEBRERO'!E33)</f>
        <v>22562</v>
      </c>
      <c r="F11" s="241">
        <f t="shared" si="0"/>
        <v>6.3042949790853439E-2</v>
      </c>
      <c r="G11" s="173">
        <f t="shared" si="2"/>
        <v>0.16388960536497299</v>
      </c>
    </row>
    <row r="12" spans="2:7" ht="15">
      <c r="B12" s="242" t="s">
        <v>12</v>
      </c>
      <c r="C12" s="240">
        <f>SUM('RESUMEN FEBRERO'!C34)</f>
        <v>1951</v>
      </c>
      <c r="D12" s="241">
        <f t="shared" si="1"/>
        <v>5.6238559877779858E-3</v>
      </c>
      <c r="E12" s="240">
        <f>SUM('RESUMEN FEBRERO'!E34)</f>
        <v>3017</v>
      </c>
      <c r="F12" s="241">
        <f t="shared" si="0"/>
        <v>8.430129399831789E-3</v>
      </c>
      <c r="G12" s="173">
        <f t="shared" si="2"/>
        <v>0.54638646847770378</v>
      </c>
    </row>
    <row r="13" spans="2:7" ht="16.5" customHeight="1">
      <c r="B13" s="376" t="s">
        <v>18</v>
      </c>
      <c r="C13" s="377">
        <f>SUM(C7:C12)</f>
        <v>346915</v>
      </c>
      <c r="D13" s="378">
        <f>SUM(D7:D12)</f>
        <v>1</v>
      </c>
      <c r="E13" s="377">
        <f>SUM(E7:E12)</f>
        <v>357883</v>
      </c>
      <c r="F13" s="378">
        <f>SUM(F7:F12)</f>
        <v>1</v>
      </c>
      <c r="G13" s="378">
        <f t="shared" si="2"/>
        <v>3.1615813671936888E-2</v>
      </c>
    </row>
    <row r="14" spans="2:7">
      <c r="B14" s="5"/>
      <c r="C14" s="5"/>
      <c r="D14" s="5"/>
      <c r="E14" s="5"/>
      <c r="F14" s="5"/>
    </row>
    <row r="30" spans="2:7" ht="15">
      <c r="B30" s="496" t="s">
        <v>39</v>
      </c>
      <c r="C30" s="459" t="s">
        <v>356</v>
      </c>
      <c r="D30" s="459"/>
      <c r="E30" s="459" t="s">
        <v>401</v>
      </c>
      <c r="F30" s="459"/>
      <c r="G30" s="326" t="s">
        <v>164</v>
      </c>
    </row>
    <row r="31" spans="2:7" ht="15">
      <c r="B31" s="498"/>
      <c r="C31" s="326" t="s">
        <v>40</v>
      </c>
      <c r="D31" s="326" t="s">
        <v>33</v>
      </c>
      <c r="E31" s="326" t="s">
        <v>40</v>
      </c>
      <c r="F31" s="326" t="s">
        <v>33</v>
      </c>
      <c r="G31" s="425" t="s">
        <v>402</v>
      </c>
    </row>
    <row r="32" spans="2:7" ht="15">
      <c r="B32" s="272" t="s">
        <v>9</v>
      </c>
      <c r="C32" s="240">
        <f>SUM('RESUMEN ENERO-FEBRERO'!C30)</f>
        <v>149873</v>
      </c>
      <c r="D32" s="241">
        <f>SUM(C32/$C$38)</f>
        <v>0.21435416142245817</v>
      </c>
      <c r="E32" s="240">
        <f>SUM('RESUMEN ENERO-FEBRERO'!E30)</f>
        <v>135398</v>
      </c>
      <c r="F32" s="241">
        <f>SUM(E32/$E$38)</f>
        <v>0.18529421022308165</v>
      </c>
      <c r="G32" s="173">
        <f>(E32/C32)-100%</f>
        <v>-9.6581772567440383E-2</v>
      </c>
    </row>
    <row r="33" spans="2:10" ht="15">
      <c r="B33" s="273" t="s">
        <v>11</v>
      </c>
      <c r="C33" s="240">
        <f>SUM('RESUMEN ENERO-FEBRERO'!C31)</f>
        <v>227364</v>
      </c>
      <c r="D33" s="241">
        <f t="shared" ref="D33:D37" si="3">SUM(C33/$C$38)</f>
        <v>0.3251847868372274</v>
      </c>
      <c r="E33" s="240">
        <f>SUM('RESUMEN ENERO-FEBRERO'!E31)</f>
        <v>269944</v>
      </c>
      <c r="F33" s="241">
        <f t="shared" ref="F33:F37" si="4">SUM(E33/$E$38)</f>
        <v>0.36942244556388981</v>
      </c>
      <c r="G33" s="173">
        <f>(E33/C33)-100%</f>
        <v>0.18727678964128014</v>
      </c>
    </row>
    <row r="34" spans="2:10" ht="15">
      <c r="B34" s="273" t="s">
        <v>332</v>
      </c>
      <c r="C34" s="240">
        <f>SUM('RESUMEN ENERO-FEBRERO'!C32)</f>
        <v>193325</v>
      </c>
      <c r="D34" s="241">
        <f t="shared" si="3"/>
        <v>0.27650089246893522</v>
      </c>
      <c r="E34" s="240">
        <f>SUM('RESUMEN ENERO-FEBRERO'!E32)</f>
        <v>187712</v>
      </c>
      <c r="F34" s="241">
        <f t="shared" si="4"/>
        <v>0.25688671021281778</v>
      </c>
      <c r="G34" s="173">
        <f t="shared" ref="G34:G38" si="5">(E34/C34)-100%</f>
        <v>-2.9034010086641637E-2</v>
      </c>
    </row>
    <row r="35" spans="2:10" ht="15">
      <c r="B35" s="273" t="s">
        <v>333</v>
      </c>
      <c r="C35" s="240">
        <f>SUM('RESUMEN ENERO-FEBRERO'!C26)</f>
        <v>82657</v>
      </c>
      <c r="D35" s="241">
        <f t="shared" si="3"/>
        <v>0.11821923842650861</v>
      </c>
      <c r="E35" s="240">
        <f>SUM('RESUMEN ENERO-FEBRERO'!D26)</f>
        <v>81158</v>
      </c>
      <c r="F35" s="241">
        <f t="shared" si="4"/>
        <v>0.11106595011214981</v>
      </c>
      <c r="G35" s="173">
        <f t="shared" si="5"/>
        <v>-1.813518516278112E-2</v>
      </c>
    </row>
    <row r="36" spans="2:10" ht="15">
      <c r="B36" s="273" t="s">
        <v>10</v>
      </c>
      <c r="C36" s="240">
        <f>SUM('RESUMEN ENERO-FEBRERO'!C33)</f>
        <v>41721</v>
      </c>
      <c r="D36" s="241">
        <f t="shared" si="3"/>
        <v>5.9670987894459827E-2</v>
      </c>
      <c r="E36" s="240">
        <f>SUM('RESUMEN ENERO-FEBRERO'!E33)</f>
        <v>49840</v>
      </c>
      <c r="F36" s="241">
        <f t="shared" si="4"/>
        <v>6.8206793582758898E-2</v>
      </c>
      <c r="G36" s="173">
        <f t="shared" si="5"/>
        <v>0.19460223868076021</v>
      </c>
    </row>
    <row r="37" spans="2:10" ht="15">
      <c r="B37" s="273" t="s">
        <v>12</v>
      </c>
      <c r="C37" s="240">
        <f>SUM('RESUMEN ENERO-FEBRERO'!C34)</f>
        <v>4244</v>
      </c>
      <c r="D37" s="241">
        <f t="shared" si="3"/>
        <v>6.069932950410765E-3</v>
      </c>
      <c r="E37" s="240">
        <f>SUM('RESUMEN ENERO-FEBRERO'!E34)</f>
        <v>6667</v>
      </c>
      <c r="F37" s="241">
        <f t="shared" si="4"/>
        <v>9.1238903053020379E-3</v>
      </c>
      <c r="G37" s="173">
        <f t="shared" si="5"/>
        <v>0.57092365692742697</v>
      </c>
    </row>
    <row r="38" spans="2:10" ht="15">
      <c r="B38" s="379" t="s">
        <v>18</v>
      </c>
      <c r="C38" s="377">
        <f>SUM(C32:C37)</f>
        <v>699184</v>
      </c>
      <c r="D38" s="378">
        <f>SUM(D32:D37)</f>
        <v>0.99999999999999989</v>
      </c>
      <c r="E38" s="377">
        <f>SUM(E32:E37)</f>
        <v>730719</v>
      </c>
      <c r="F38" s="378">
        <f>SUM(F32:F37)</f>
        <v>1</v>
      </c>
      <c r="G38" s="378">
        <f t="shared" si="5"/>
        <v>4.5102576718002663E-2</v>
      </c>
    </row>
    <row r="46" spans="2:10">
      <c r="J46" s="7" t="s">
        <v>142</v>
      </c>
    </row>
  </sheetData>
  <mergeCells count="6">
    <mergeCell ref="E5:F5"/>
    <mergeCell ref="B5:B6"/>
    <mergeCell ref="C5:D5"/>
    <mergeCell ref="B30:B31"/>
    <mergeCell ref="C30:D30"/>
    <mergeCell ref="E30:F30"/>
  </mergeCells>
  <phoneticPr fontId="0" type="noConversion"/>
  <pageMargins left="0" right="0" top="0.39370078740157483" bottom="1.4173228346456694" header="0" footer="0.94488188976377963"/>
  <pageSetup scale="88" orientation="portrait" r:id="rId1"/>
  <headerFooter alignWithMargins="0">
    <oddFooter>&amp;C&amp;8BARÓMETRO TURÍSTICO DE LA RIVIERA MAYA
FIDEICOMISO DE PROMOCIÓN TURÍSTICA DE LA RIVIERA MAYA&amp;R11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 codeName="Hoja11">
    <pageSetUpPr fitToPage="1"/>
  </sheetPr>
  <dimension ref="B3:P36"/>
  <sheetViews>
    <sheetView zoomScaleNormal="100" workbookViewId="0">
      <selection activeCell="O26" sqref="O26"/>
    </sheetView>
  </sheetViews>
  <sheetFormatPr baseColWidth="10" defaultRowHeight="12.75"/>
  <cols>
    <col min="1" max="1" width="2.7109375" style="7" customWidth="1"/>
    <col min="2" max="2" width="12.7109375" style="7" customWidth="1"/>
    <col min="3" max="3" width="10.140625" style="7" customWidth="1"/>
    <col min="4" max="4" width="5.7109375" style="7" customWidth="1"/>
    <col min="5" max="5" width="10.28515625" style="7" customWidth="1"/>
    <col min="6" max="6" width="5.7109375" style="7" customWidth="1"/>
    <col min="7" max="7" width="9.28515625" style="7" customWidth="1"/>
    <col min="8" max="8" width="5.7109375" style="7" customWidth="1"/>
    <col min="9" max="9" width="9.140625" style="7" customWidth="1"/>
    <col min="10" max="10" width="5.7109375" style="7" customWidth="1"/>
    <col min="11" max="11" width="8" style="7" customWidth="1"/>
    <col min="12" max="12" width="5.7109375" style="7" customWidth="1"/>
    <col min="13" max="13" width="10.5703125" style="7" customWidth="1"/>
    <col min="14" max="14" width="5.7109375" style="7" customWidth="1"/>
    <col min="15" max="15" width="9.42578125" style="7" customWidth="1"/>
    <col min="16" max="16" width="7.42578125" style="7" bestFit="1" customWidth="1"/>
    <col min="17" max="16384" width="11.42578125" style="7"/>
  </cols>
  <sheetData>
    <row r="3" spans="2:16" ht="18.75">
      <c r="C3" s="22"/>
      <c r="D3" s="22"/>
      <c r="E3" s="22"/>
      <c r="F3" s="22"/>
      <c r="G3" s="30" t="s">
        <v>138</v>
      </c>
      <c r="H3" s="22"/>
      <c r="I3" s="22"/>
      <c r="J3" s="22"/>
      <c r="K3" s="22"/>
      <c r="L3" s="22"/>
      <c r="M3" s="22"/>
      <c r="N3" s="22"/>
      <c r="O3" s="22"/>
    </row>
    <row r="4" spans="2:16" ht="18.75">
      <c r="C4" s="50"/>
      <c r="D4" s="50"/>
      <c r="E4" s="50"/>
      <c r="F4" s="50"/>
      <c r="H4" s="50"/>
      <c r="I4" s="30" t="s">
        <v>403</v>
      </c>
      <c r="K4" s="50"/>
      <c r="L4" s="50"/>
      <c r="M4" s="50"/>
      <c r="N4" s="50"/>
      <c r="O4" s="50"/>
    </row>
    <row r="7" spans="2:16" ht="15">
      <c r="B7" s="503" t="s">
        <v>61</v>
      </c>
      <c r="C7" s="505" t="s">
        <v>9</v>
      </c>
      <c r="D7" s="506"/>
      <c r="E7" s="505" t="s">
        <v>139</v>
      </c>
      <c r="F7" s="506"/>
      <c r="G7" s="505" t="s">
        <v>153</v>
      </c>
      <c r="H7" s="506"/>
      <c r="I7" s="505" t="s">
        <v>10</v>
      </c>
      <c r="J7" s="506"/>
      <c r="K7" s="505" t="s">
        <v>162</v>
      </c>
      <c r="L7" s="506"/>
      <c r="M7" s="454" t="s">
        <v>312</v>
      </c>
      <c r="N7" s="507"/>
      <c r="O7" s="501" t="s">
        <v>6</v>
      </c>
      <c r="P7" s="502"/>
    </row>
    <row r="8" spans="2:16" ht="15">
      <c r="B8" s="504"/>
      <c r="C8" s="380" t="s">
        <v>48</v>
      </c>
      <c r="D8" s="380" t="s">
        <v>33</v>
      </c>
      <c r="E8" s="380" t="s">
        <v>48</v>
      </c>
      <c r="F8" s="380" t="s">
        <v>33</v>
      </c>
      <c r="G8" s="380" t="s">
        <v>48</v>
      </c>
      <c r="H8" s="380" t="s">
        <v>33</v>
      </c>
      <c r="I8" s="380" t="s">
        <v>48</v>
      </c>
      <c r="J8" s="380" t="s">
        <v>33</v>
      </c>
      <c r="K8" s="380" t="s">
        <v>48</v>
      </c>
      <c r="L8" s="380" t="s">
        <v>33</v>
      </c>
      <c r="M8" s="380" t="s">
        <v>48</v>
      </c>
      <c r="N8" s="380" t="s">
        <v>33</v>
      </c>
      <c r="O8" s="380" t="s">
        <v>48</v>
      </c>
      <c r="P8" s="381" t="s">
        <v>33</v>
      </c>
    </row>
    <row r="9" spans="2:16">
      <c r="B9" s="9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9"/>
    </row>
    <row r="10" spans="2:16" ht="15">
      <c r="B10" s="274" t="s">
        <v>66</v>
      </c>
      <c r="C10" s="275">
        <v>70807</v>
      </c>
      <c r="D10" s="276">
        <f>C10/$O10*100</f>
        <v>18.991460052140887</v>
      </c>
      <c r="E10" s="275">
        <v>131554</v>
      </c>
      <c r="F10" s="276">
        <f>E10/$O10*100</f>
        <v>35.284682809599929</v>
      </c>
      <c r="G10" s="275">
        <v>93591</v>
      </c>
      <c r="H10" s="276">
        <f>G10/$O10*100</f>
        <v>25.102457917153924</v>
      </c>
      <c r="I10" s="275">
        <v>27278</v>
      </c>
      <c r="J10" s="276">
        <f>I10/$O10*100</f>
        <v>7.3163535710070917</v>
      </c>
      <c r="K10" s="275">
        <v>45956</v>
      </c>
      <c r="L10" s="276">
        <f>K10/$O10*100</f>
        <v>12.326062933836861</v>
      </c>
      <c r="M10" s="275">
        <v>3650</v>
      </c>
      <c r="N10" s="276">
        <f>M10/$O10*100</f>
        <v>0.97898271626130529</v>
      </c>
      <c r="O10" s="275">
        <f>SUM(C10+E10+G10+I10+K10+M10)</f>
        <v>372836</v>
      </c>
      <c r="P10" s="277">
        <f>SUM(D10+F10+H10+J10+L10+N10)</f>
        <v>99.999999999999986</v>
      </c>
    </row>
    <row r="11" spans="2:16" ht="15">
      <c r="B11" s="278" t="s">
        <v>67</v>
      </c>
      <c r="C11" s="279">
        <v>64591</v>
      </c>
      <c r="D11" s="276">
        <f>C11/$O11*100</f>
        <v>18.048077164883495</v>
      </c>
      <c r="E11" s="279">
        <v>138390</v>
      </c>
      <c r="F11" s="276">
        <f>E11/$O11*100</f>
        <v>38.669062235423304</v>
      </c>
      <c r="G11" s="279">
        <v>94121</v>
      </c>
      <c r="H11" s="276">
        <f>G11/$O11*100</f>
        <v>26.299377170751338</v>
      </c>
      <c r="I11" s="279">
        <v>22562</v>
      </c>
      <c r="J11" s="276">
        <f>I11/$O11*100</f>
        <v>6.304294979085344</v>
      </c>
      <c r="K11" s="279">
        <v>35202</v>
      </c>
      <c r="L11" s="276">
        <f>K11/$O11*100</f>
        <v>9.836175509873339</v>
      </c>
      <c r="M11" s="279">
        <v>3017</v>
      </c>
      <c r="N11" s="276">
        <f>M11/$O11*100</f>
        <v>0.84301293998317894</v>
      </c>
      <c r="O11" s="275">
        <f>SUM(C11+E11+G11+I11+K11+M11)</f>
        <v>357883</v>
      </c>
      <c r="P11" s="277">
        <f>SUM(D11+F11+H11+J11+L11+N11)</f>
        <v>100</v>
      </c>
    </row>
    <row r="12" spans="2:16" ht="15">
      <c r="B12" s="278" t="s">
        <v>68</v>
      </c>
      <c r="C12" s="279"/>
      <c r="D12" s="276"/>
      <c r="E12" s="275"/>
      <c r="F12" s="276"/>
      <c r="G12" s="275"/>
      <c r="H12" s="276"/>
      <c r="I12" s="275"/>
      <c r="J12" s="276"/>
      <c r="K12" s="275"/>
      <c r="L12" s="276"/>
      <c r="M12" s="275"/>
      <c r="N12" s="276"/>
      <c r="O12" s="275"/>
      <c r="P12" s="277"/>
    </row>
    <row r="13" spans="2:16" ht="15">
      <c r="B13" s="278" t="s">
        <v>69</v>
      </c>
      <c r="C13" s="279"/>
      <c r="D13" s="276"/>
      <c r="E13" s="275"/>
      <c r="F13" s="276"/>
      <c r="G13" s="275"/>
      <c r="H13" s="276"/>
      <c r="I13" s="275"/>
      <c r="J13" s="276"/>
      <c r="K13" s="275"/>
      <c r="L13" s="276"/>
      <c r="M13" s="275"/>
      <c r="N13" s="276"/>
      <c r="O13" s="275"/>
      <c r="P13" s="277"/>
    </row>
    <row r="14" spans="2:16" ht="15">
      <c r="B14" s="278" t="s">
        <v>70</v>
      </c>
      <c r="C14" s="279"/>
      <c r="D14" s="276"/>
      <c r="E14" s="275"/>
      <c r="F14" s="276"/>
      <c r="G14" s="275"/>
      <c r="H14" s="276"/>
      <c r="I14" s="275"/>
      <c r="J14" s="276"/>
      <c r="K14" s="275"/>
      <c r="L14" s="276"/>
      <c r="M14" s="275"/>
      <c r="N14" s="276"/>
      <c r="O14" s="275"/>
      <c r="P14" s="277"/>
    </row>
    <row r="15" spans="2:16" ht="15">
      <c r="B15" s="278" t="s">
        <v>71</v>
      </c>
      <c r="C15" s="279"/>
      <c r="D15" s="276"/>
      <c r="E15" s="275"/>
      <c r="F15" s="276"/>
      <c r="G15" s="275"/>
      <c r="H15" s="276"/>
      <c r="I15" s="275"/>
      <c r="J15" s="276"/>
      <c r="K15" s="275"/>
      <c r="L15" s="276"/>
      <c r="M15" s="275"/>
      <c r="N15" s="276"/>
      <c r="O15" s="275"/>
      <c r="P15" s="277"/>
    </row>
    <row r="16" spans="2:16" ht="15">
      <c r="B16" s="278" t="s">
        <v>72</v>
      </c>
      <c r="C16" s="279"/>
      <c r="D16" s="280"/>
      <c r="E16" s="279"/>
      <c r="F16" s="280"/>
      <c r="G16" s="279"/>
      <c r="H16" s="280"/>
      <c r="I16" s="279"/>
      <c r="J16" s="280"/>
      <c r="K16" s="279"/>
      <c r="L16" s="280"/>
      <c r="M16" s="279"/>
      <c r="N16" s="280"/>
      <c r="O16" s="279"/>
      <c r="P16" s="281"/>
    </row>
    <row r="17" spans="2:16" ht="15">
      <c r="B17" s="278" t="s">
        <v>52</v>
      </c>
      <c r="C17" s="279"/>
      <c r="D17" s="280"/>
      <c r="E17" s="279"/>
      <c r="F17" s="280"/>
      <c r="G17" s="279"/>
      <c r="H17" s="280"/>
      <c r="I17" s="279"/>
      <c r="J17" s="280"/>
      <c r="K17" s="279"/>
      <c r="L17" s="280"/>
      <c r="M17" s="279"/>
      <c r="N17" s="280"/>
      <c r="O17" s="279"/>
      <c r="P17" s="281"/>
    </row>
    <row r="18" spans="2:16" ht="15">
      <c r="B18" s="278" t="s">
        <v>53</v>
      </c>
      <c r="C18" s="279"/>
      <c r="D18" s="280"/>
      <c r="E18" s="279"/>
      <c r="F18" s="280"/>
      <c r="G18" s="279"/>
      <c r="H18" s="280"/>
      <c r="I18" s="279"/>
      <c r="J18" s="280"/>
      <c r="K18" s="279"/>
      <c r="L18" s="280"/>
      <c r="M18" s="279"/>
      <c r="N18" s="280"/>
      <c r="O18" s="279"/>
      <c r="P18" s="281"/>
    </row>
    <row r="19" spans="2:16" ht="15">
      <c r="B19" s="278" t="s">
        <v>44</v>
      </c>
      <c r="C19" s="279"/>
      <c r="D19" s="280"/>
      <c r="E19" s="279"/>
      <c r="F19" s="280"/>
      <c r="G19" s="279"/>
      <c r="H19" s="280"/>
      <c r="I19" s="279"/>
      <c r="J19" s="280"/>
      <c r="K19" s="279"/>
      <c r="L19" s="280"/>
      <c r="M19" s="279"/>
      <c r="N19" s="280"/>
      <c r="O19" s="279"/>
      <c r="P19" s="281"/>
    </row>
    <row r="20" spans="2:16" ht="15">
      <c r="B20" s="278" t="s">
        <v>45</v>
      </c>
      <c r="C20" s="279"/>
      <c r="D20" s="280"/>
      <c r="E20" s="279"/>
      <c r="F20" s="280"/>
      <c r="G20" s="279"/>
      <c r="H20" s="280"/>
      <c r="I20" s="279"/>
      <c r="J20" s="280"/>
      <c r="K20" s="279"/>
      <c r="L20" s="280"/>
      <c r="M20" s="279"/>
      <c r="N20" s="280"/>
      <c r="O20" s="279"/>
      <c r="P20" s="281"/>
    </row>
    <row r="21" spans="2:16" ht="15">
      <c r="B21" s="282" t="s">
        <v>51</v>
      </c>
      <c r="C21" s="283"/>
      <c r="D21" s="284"/>
      <c r="E21" s="283"/>
      <c r="F21" s="284"/>
      <c r="G21" s="283"/>
      <c r="H21" s="284"/>
      <c r="I21" s="283"/>
      <c r="J21" s="284"/>
      <c r="K21" s="283"/>
      <c r="L21" s="284"/>
      <c r="M21" s="285"/>
      <c r="N21" s="284"/>
      <c r="O21" s="283"/>
      <c r="P21" s="286"/>
    </row>
    <row r="22" spans="2:16"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</row>
    <row r="23" spans="2:16" ht="15">
      <c r="B23" s="499" t="s">
        <v>125</v>
      </c>
      <c r="C23" s="500"/>
      <c r="D23" s="500"/>
      <c r="E23" s="500"/>
      <c r="F23" s="500"/>
      <c r="G23" s="500"/>
      <c r="H23" s="500"/>
      <c r="I23" s="500"/>
      <c r="J23" s="500"/>
      <c r="K23" s="500"/>
      <c r="L23" s="500"/>
      <c r="M23" s="500"/>
      <c r="N23" s="500"/>
      <c r="O23" s="500"/>
      <c r="P23" s="500"/>
    </row>
    <row r="24" spans="2:16"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</row>
    <row r="25" spans="2:16" ht="15">
      <c r="B25" s="287" t="s">
        <v>126</v>
      </c>
      <c r="C25" s="443">
        <f>SUM(C10:C11)</f>
        <v>135398</v>
      </c>
      <c r="D25" s="276">
        <f>C25/$O25*100</f>
        <v>18.529421022308163</v>
      </c>
      <c r="E25" s="443">
        <f>SUM(E10:E11)</f>
        <v>269944</v>
      </c>
      <c r="F25" s="276">
        <f>E25/$O25*100</f>
        <v>36.942244556388978</v>
      </c>
      <c r="G25" s="443">
        <f>SUM(G10:G11)</f>
        <v>187712</v>
      </c>
      <c r="H25" s="276">
        <f>G25/$O25*100</f>
        <v>25.688671021281777</v>
      </c>
      <c r="I25" s="443">
        <f>SUM(I10:I11)</f>
        <v>49840</v>
      </c>
      <c r="J25" s="276">
        <f>I25/$O25*100</f>
        <v>6.82067935827589</v>
      </c>
      <c r="K25" s="443">
        <f>SUM(K10:K11)</f>
        <v>81158</v>
      </c>
      <c r="L25" s="276">
        <f>K25/$O25*100</f>
        <v>11.106595011214981</v>
      </c>
      <c r="M25" s="443">
        <f>SUM(M10:M11)</f>
        <v>6667</v>
      </c>
      <c r="N25" s="276">
        <f>M25/$O25*100</f>
        <v>0.91238903053020382</v>
      </c>
      <c r="O25" s="275">
        <f>SUM(C25+E25+G25+I25+K25+M25)</f>
        <v>730719</v>
      </c>
      <c r="P25" s="277">
        <f>SUM(D25+F25+H25+J25+L25+N25)</f>
        <v>100</v>
      </c>
    </row>
    <row r="26" spans="2:16" ht="15">
      <c r="B26" s="287" t="s">
        <v>127</v>
      </c>
      <c r="C26" s="166"/>
      <c r="D26" s="167"/>
      <c r="E26" s="166"/>
      <c r="F26" s="167"/>
      <c r="G26" s="166"/>
      <c r="H26" s="167"/>
      <c r="I26" s="166"/>
      <c r="J26" s="167"/>
      <c r="K26" s="166"/>
      <c r="L26" s="167"/>
      <c r="M26" s="166"/>
      <c r="N26" s="167"/>
      <c r="O26" s="166"/>
      <c r="P26" s="157"/>
    </row>
    <row r="27" spans="2:16" ht="15">
      <c r="B27" s="287" t="s">
        <v>128</v>
      </c>
      <c r="C27" s="166"/>
      <c r="D27" s="167"/>
      <c r="E27" s="166"/>
      <c r="F27" s="167"/>
      <c r="G27" s="166"/>
      <c r="H27" s="167"/>
      <c r="I27" s="166"/>
      <c r="J27" s="167"/>
      <c r="K27" s="166"/>
      <c r="L27" s="167"/>
      <c r="M27" s="166"/>
      <c r="N27" s="167"/>
      <c r="O27" s="166"/>
      <c r="P27" s="157"/>
    </row>
    <row r="28" spans="2:16" ht="15">
      <c r="B28" s="287" t="s">
        <v>129</v>
      </c>
      <c r="C28" s="166"/>
      <c r="D28" s="167"/>
      <c r="E28" s="166"/>
      <c r="F28" s="167"/>
      <c r="G28" s="166"/>
      <c r="H28" s="167"/>
      <c r="I28" s="166"/>
      <c r="J28" s="167"/>
      <c r="K28" s="166"/>
      <c r="L28" s="167"/>
      <c r="M28" s="166"/>
      <c r="N28" s="167"/>
      <c r="O28" s="166"/>
      <c r="P28" s="157"/>
    </row>
    <row r="29" spans="2:16" ht="15">
      <c r="B29" s="287" t="s">
        <v>130</v>
      </c>
      <c r="C29" s="166"/>
      <c r="D29" s="167"/>
      <c r="E29" s="166"/>
      <c r="F29" s="167"/>
      <c r="G29" s="166"/>
      <c r="H29" s="167"/>
      <c r="I29" s="166"/>
      <c r="J29" s="167"/>
      <c r="K29" s="166"/>
      <c r="L29" s="167"/>
      <c r="M29" s="166"/>
      <c r="N29" s="167"/>
      <c r="O29" s="166"/>
      <c r="P29" s="157"/>
    </row>
    <row r="30" spans="2:16" ht="15">
      <c r="B30" s="287" t="s">
        <v>131</v>
      </c>
      <c r="C30" s="166"/>
      <c r="D30" s="167"/>
      <c r="E30" s="166"/>
      <c r="F30" s="167"/>
      <c r="G30" s="166"/>
      <c r="H30" s="167"/>
      <c r="I30" s="166"/>
      <c r="J30" s="167"/>
      <c r="K30" s="166"/>
      <c r="L30" s="167"/>
      <c r="M30" s="166"/>
      <c r="N30" s="167"/>
      <c r="O30" s="166"/>
      <c r="P30" s="157"/>
    </row>
    <row r="31" spans="2:16" ht="15">
      <c r="B31" s="287" t="s">
        <v>132</v>
      </c>
      <c r="C31" s="166"/>
      <c r="D31" s="167"/>
      <c r="E31" s="166"/>
      <c r="F31" s="167"/>
      <c r="G31" s="166"/>
      <c r="H31" s="167"/>
      <c r="I31" s="166"/>
      <c r="J31" s="167"/>
      <c r="K31" s="166"/>
      <c r="L31" s="167"/>
      <c r="M31" s="166"/>
      <c r="N31" s="167"/>
      <c r="O31" s="166"/>
      <c r="P31" s="157"/>
    </row>
    <row r="32" spans="2:16" ht="15">
      <c r="B32" s="287" t="s">
        <v>137</v>
      </c>
      <c r="C32" s="166"/>
      <c r="D32" s="167"/>
      <c r="E32" s="166"/>
      <c r="F32" s="167"/>
      <c r="G32" s="166"/>
      <c r="H32" s="167"/>
      <c r="I32" s="166"/>
      <c r="J32" s="167"/>
      <c r="K32" s="166"/>
      <c r="L32" s="167"/>
      <c r="M32" s="166"/>
      <c r="N32" s="167"/>
      <c r="O32" s="166"/>
      <c r="P32" s="157"/>
    </row>
    <row r="33" spans="2:16" ht="15">
      <c r="B33" s="287" t="s">
        <v>134</v>
      </c>
      <c r="C33" s="166"/>
      <c r="D33" s="167"/>
      <c r="E33" s="166"/>
      <c r="F33" s="167"/>
      <c r="G33" s="166"/>
      <c r="H33" s="167"/>
      <c r="I33" s="166"/>
      <c r="J33" s="167"/>
      <c r="K33" s="166"/>
      <c r="L33" s="167"/>
      <c r="M33" s="166"/>
      <c r="N33" s="167"/>
      <c r="O33" s="166"/>
      <c r="P33" s="157"/>
    </row>
    <row r="34" spans="2:16" ht="15">
      <c r="B34" s="287" t="s">
        <v>135</v>
      </c>
      <c r="C34" s="166"/>
      <c r="D34" s="167"/>
      <c r="E34" s="166"/>
      <c r="F34" s="167"/>
      <c r="G34" s="166"/>
      <c r="H34" s="167"/>
      <c r="I34" s="166"/>
      <c r="J34" s="167"/>
      <c r="K34" s="166"/>
      <c r="L34" s="167"/>
      <c r="M34" s="166"/>
      <c r="N34" s="167"/>
      <c r="O34" s="166"/>
      <c r="P34" s="157"/>
    </row>
    <row r="35" spans="2:16" ht="15">
      <c r="B35" s="287" t="s">
        <v>136</v>
      </c>
      <c r="C35" s="166"/>
      <c r="D35" s="167"/>
      <c r="E35" s="166"/>
      <c r="F35" s="167"/>
      <c r="G35" s="166"/>
      <c r="H35" s="167"/>
      <c r="I35" s="166"/>
      <c r="J35" s="167"/>
      <c r="K35" s="166"/>
      <c r="L35" s="167"/>
      <c r="M35" s="166"/>
      <c r="N35" s="167"/>
      <c r="O35" s="166"/>
      <c r="P35" s="157"/>
    </row>
    <row r="36" spans="2:16">
      <c r="B36" s="165" t="s">
        <v>136</v>
      </c>
      <c r="C36" s="166"/>
      <c r="D36" s="167"/>
      <c r="E36" s="166"/>
      <c r="F36" s="167"/>
      <c r="G36" s="166"/>
      <c r="H36" s="167"/>
      <c r="I36" s="166"/>
      <c r="J36" s="167"/>
      <c r="K36" s="166"/>
      <c r="L36" s="167"/>
      <c r="M36" s="166"/>
      <c r="N36" s="167"/>
      <c r="O36" s="166"/>
      <c r="P36" s="157"/>
    </row>
  </sheetData>
  <mergeCells count="9">
    <mergeCell ref="B23:P23"/>
    <mergeCell ref="O7:P7"/>
    <mergeCell ref="B7:B8"/>
    <mergeCell ref="I7:J7"/>
    <mergeCell ref="K7:L7"/>
    <mergeCell ref="G7:H7"/>
    <mergeCell ref="E7:F7"/>
    <mergeCell ref="C7:D7"/>
    <mergeCell ref="M7:N7"/>
  </mergeCells>
  <phoneticPr fontId="0" type="noConversion"/>
  <printOptions horizontalCentered="1" verticalCentered="1"/>
  <pageMargins left="0" right="0" top="0" bottom="0" header="0" footer="0"/>
  <pageSetup orientation="landscape" r:id="rId1"/>
  <headerFooter alignWithMargins="0">
    <oddFooter>&amp;CBARÓMETRO TURÍSTICO DE LA RIVIERA MAYA
FIDEICOMISO DE PROMOCIÓN TURÍSTICA DE LA RIVIERA MAYA&amp;R12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 codeName="Hoja12">
    <pageSetUpPr fitToPage="1"/>
  </sheetPr>
  <dimension ref="H2:P4"/>
  <sheetViews>
    <sheetView workbookViewId="0">
      <selection activeCell="H5" sqref="H5"/>
    </sheetView>
  </sheetViews>
  <sheetFormatPr baseColWidth="10" defaultRowHeight="12.75"/>
  <cols>
    <col min="1" max="1" width="5.42578125" style="7" customWidth="1"/>
    <col min="2" max="16384" width="11.42578125" style="7"/>
  </cols>
  <sheetData>
    <row r="2" spans="8:16" ht="23.25">
      <c r="H2" s="4" t="s">
        <v>140</v>
      </c>
      <c r="I2" s="52"/>
      <c r="J2" s="52"/>
      <c r="K2" s="52"/>
      <c r="L2" s="52"/>
      <c r="M2" s="52"/>
      <c r="N2" s="52"/>
      <c r="O2" s="52"/>
      <c r="P2" s="52"/>
    </row>
    <row r="3" spans="8:16" ht="23.25">
      <c r="H3" s="4" t="s">
        <v>138</v>
      </c>
      <c r="I3" s="52"/>
      <c r="J3" s="52"/>
      <c r="K3" s="52"/>
      <c r="L3" s="52"/>
      <c r="M3" s="52"/>
      <c r="N3" s="52"/>
      <c r="O3" s="52"/>
      <c r="P3" s="52"/>
    </row>
    <row r="4" spans="8:16" ht="23.25">
      <c r="H4" s="4" t="s">
        <v>404</v>
      </c>
      <c r="I4" s="52"/>
      <c r="J4" s="52"/>
      <c r="K4" s="52"/>
      <c r="L4" s="52"/>
      <c r="M4" s="52"/>
      <c r="N4" s="52"/>
      <c r="O4" s="52"/>
      <c r="P4" s="52"/>
    </row>
  </sheetData>
  <phoneticPr fontId="0" type="noConversion"/>
  <pageMargins left="1.2204724409448819" right="0" top="0.55118110236220474" bottom="0.27559055118110237" header="0" footer="0.35433070866141736"/>
  <pageSetup scale="86" orientation="landscape" r:id="rId1"/>
  <headerFooter alignWithMargins="0">
    <oddFooter>&amp;CBARÓMETRO TURÍSTICO DE LA RIVIERA MAYA
FIDEICOMISO DE PROMOCIÓN TURÍSTICA DE LA RIVIERA MAYA&amp;R13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 codeName="Hoja13"/>
  <dimension ref="A2:N37"/>
  <sheetViews>
    <sheetView topLeftCell="A13" workbookViewId="0">
      <selection activeCell="O34" sqref="O34"/>
    </sheetView>
  </sheetViews>
  <sheetFormatPr baseColWidth="10" defaultRowHeight="12.75"/>
  <cols>
    <col min="1" max="1" width="4.42578125" style="7" customWidth="1"/>
    <col min="2" max="2" width="12" style="7" customWidth="1"/>
    <col min="3" max="3" width="9.140625" style="7" customWidth="1"/>
    <col min="4" max="4" width="10.28515625" style="7" customWidth="1"/>
    <col min="5" max="5" width="9.5703125" style="7" customWidth="1"/>
    <col min="6" max="6" width="8.85546875" style="7" customWidth="1"/>
    <col min="7" max="16384" width="11.42578125" style="7"/>
  </cols>
  <sheetData>
    <row r="2" spans="1:14" ht="21">
      <c r="I2" s="169" t="s">
        <v>274</v>
      </c>
    </row>
    <row r="3" spans="1:14" ht="21">
      <c r="I3" s="169" t="s">
        <v>275</v>
      </c>
      <c r="J3" s="30"/>
      <c r="K3" s="30"/>
      <c r="L3" s="30"/>
      <c r="M3" s="30"/>
      <c r="N3" s="30"/>
    </row>
    <row r="4" spans="1:14" ht="21">
      <c r="F4" s="10"/>
      <c r="G4" s="10"/>
      <c r="H4" s="10"/>
      <c r="I4" s="169" t="s">
        <v>405</v>
      </c>
    </row>
    <row r="6" spans="1:14">
      <c r="B6" s="5"/>
      <c r="C6" s="5"/>
      <c r="D6" s="5"/>
      <c r="E6" s="5"/>
      <c r="F6" s="5"/>
    </row>
    <row r="7" spans="1:14" ht="15">
      <c r="A7" s="5"/>
      <c r="B7" s="453" t="s">
        <v>32</v>
      </c>
      <c r="C7" s="499" t="s">
        <v>357</v>
      </c>
      <c r="D7" s="499"/>
      <c r="E7" s="499" t="s">
        <v>400</v>
      </c>
      <c r="F7" s="499"/>
      <c r="G7" s="5"/>
    </row>
    <row r="8" spans="1:14" ht="15">
      <c r="B8" s="508"/>
      <c r="C8" s="320" t="s">
        <v>55</v>
      </c>
      <c r="D8" s="320" t="s">
        <v>33</v>
      </c>
      <c r="E8" s="320" t="s">
        <v>55</v>
      </c>
      <c r="F8" s="320" t="s">
        <v>33</v>
      </c>
      <c r="G8" s="5"/>
    </row>
    <row r="9" spans="1:14">
      <c r="B9" s="168" t="s">
        <v>19</v>
      </c>
      <c r="C9" s="163">
        <f>SUM('COMPARATIVO PAISES FEBRERO'!C30)</f>
        <v>11336</v>
      </c>
      <c r="D9" s="164">
        <f t="shared" ref="D9:D35" si="0">C9/$C$36</f>
        <v>0.15813187886227628</v>
      </c>
      <c r="E9" s="163">
        <f>SUM('COMPARATIVO PAISES FEBRERO'!E30)</f>
        <v>10051</v>
      </c>
      <c r="F9" s="164">
        <f t="shared" ref="F9:F35" si="1">E9/$E$36</f>
        <v>0.15560991469399763</v>
      </c>
      <c r="G9" s="5"/>
    </row>
    <row r="10" spans="1:14">
      <c r="B10" s="168" t="s">
        <v>20</v>
      </c>
      <c r="C10" s="163">
        <f>SUM('COMPARATIVO PAISES FEBRERO'!C31)</f>
        <v>450</v>
      </c>
      <c r="D10" s="164">
        <f t="shared" si="0"/>
        <v>6.277288769232915E-3</v>
      </c>
      <c r="E10" s="163">
        <f>SUM('COMPARATIVO PAISES FEBRERO'!E31)</f>
        <v>280</v>
      </c>
      <c r="F10" s="164">
        <f t="shared" si="1"/>
        <v>4.3349692681642956E-3</v>
      </c>
    </row>
    <row r="11" spans="1:14">
      <c r="B11" s="168" t="s">
        <v>147</v>
      </c>
      <c r="C11" s="163">
        <f>SUM('COMPARATIVO PAISES FEBRERO'!C32)</f>
        <v>1432</v>
      </c>
      <c r="D11" s="164">
        <f t="shared" si="0"/>
        <v>1.9975727816758965E-2</v>
      </c>
      <c r="E11" s="163">
        <f>SUM('COMPARATIVO PAISES FEBRERO'!E32)</f>
        <v>1276</v>
      </c>
      <c r="F11" s="164">
        <f t="shared" si="1"/>
        <v>1.9755074236348716E-2</v>
      </c>
    </row>
    <row r="12" spans="1:14">
      <c r="B12" s="168" t="s">
        <v>80</v>
      </c>
      <c r="C12" s="163">
        <f>SUM('COMPARATIVO PAISES FEBRERO'!C33)</f>
        <v>17</v>
      </c>
      <c r="D12" s="164">
        <f t="shared" si="0"/>
        <v>2.3714202017102124E-4</v>
      </c>
      <c r="E12" s="163">
        <f>SUM('COMPARATIVO PAISES FEBRERO'!E33)</f>
        <v>15</v>
      </c>
      <c r="F12" s="164">
        <f t="shared" si="1"/>
        <v>2.3223049650880154E-4</v>
      </c>
    </row>
    <row r="13" spans="1:14">
      <c r="B13" s="168" t="s">
        <v>21</v>
      </c>
      <c r="C13" s="163">
        <f>SUM('COMPARATIVO PAISES FEBRERO'!C34)</f>
        <v>256</v>
      </c>
      <c r="D13" s="164">
        <f t="shared" si="0"/>
        <v>3.5710798331636141E-3</v>
      </c>
      <c r="E13" s="163">
        <f>SUM('COMPARATIVO PAISES FEBRERO'!E34)</f>
        <v>306</v>
      </c>
      <c r="F13" s="164">
        <f t="shared" si="1"/>
        <v>4.7375021287795515E-3</v>
      </c>
    </row>
    <row r="14" spans="1:14">
      <c r="B14" s="168" t="s">
        <v>22</v>
      </c>
      <c r="C14" s="163">
        <f>SUM('COMPARATIVO PAISES FEBRERO'!C35)</f>
        <v>6005</v>
      </c>
      <c r="D14" s="164">
        <f t="shared" si="0"/>
        <v>8.3766931242763687E-2</v>
      </c>
      <c r="E14" s="163">
        <f>SUM('COMPARATIVO PAISES FEBRERO'!E35)</f>
        <v>5819</v>
      </c>
      <c r="F14" s="164">
        <f t="shared" si="1"/>
        <v>9.0089950612314409E-2</v>
      </c>
    </row>
    <row r="15" spans="1:14">
      <c r="B15" s="168" t="s">
        <v>23</v>
      </c>
      <c r="C15" s="163">
        <f>SUM('COMPARATIVO PAISES FEBRERO'!C36)</f>
        <v>929</v>
      </c>
      <c r="D15" s="164">
        <f t="shared" si="0"/>
        <v>1.2959113925816397E-2</v>
      </c>
      <c r="E15" s="163">
        <f>SUM('COMPARATIVO PAISES FEBRERO'!E36)</f>
        <v>247</v>
      </c>
      <c r="F15" s="164">
        <f t="shared" si="1"/>
        <v>3.824062175844932E-3</v>
      </c>
    </row>
    <row r="16" spans="1:14">
      <c r="B16" s="168" t="s">
        <v>24</v>
      </c>
      <c r="C16" s="163">
        <f>SUM('COMPARATIVO PAISES FEBRERO'!C37)</f>
        <v>9483</v>
      </c>
      <c r="D16" s="164">
        <f t="shared" si="0"/>
        <v>0.13228339866363498</v>
      </c>
      <c r="E16" s="163">
        <f>SUM('COMPARATIVO PAISES FEBRERO'!E37)</f>
        <v>9466</v>
      </c>
      <c r="F16" s="164">
        <f t="shared" si="1"/>
        <v>0.14655292533015435</v>
      </c>
    </row>
    <row r="17" spans="2:6">
      <c r="B17" s="168" t="s">
        <v>25</v>
      </c>
      <c r="C17" s="163">
        <f>SUM('COMPARATIVO PAISES FEBRERO'!C38)</f>
        <v>15239</v>
      </c>
      <c r="D17" s="164">
        <f t="shared" si="0"/>
        <v>0.21257689678742311</v>
      </c>
      <c r="E17" s="163">
        <f>SUM('COMPARATIVO PAISES FEBRERO'!E38)</f>
        <v>14514</v>
      </c>
      <c r="F17" s="164">
        <f t="shared" si="1"/>
        <v>0.22470622842191637</v>
      </c>
    </row>
    <row r="18" spans="2:6">
      <c r="B18" s="168" t="s">
        <v>56</v>
      </c>
      <c r="C18" s="163">
        <f>SUM('COMPARATIVO PAISES FEBRERO'!C39)</f>
        <v>165</v>
      </c>
      <c r="D18" s="164">
        <f t="shared" si="0"/>
        <v>2.3016725487187356E-3</v>
      </c>
      <c r="E18" s="163">
        <f>SUM('COMPARATIVO PAISES FEBRERO'!E39)</f>
        <v>53</v>
      </c>
      <c r="F18" s="164">
        <f t="shared" si="1"/>
        <v>8.2054775433109881E-4</v>
      </c>
    </row>
    <row r="19" spans="2:6">
      <c r="B19" s="168" t="s">
        <v>26</v>
      </c>
      <c r="C19" s="163">
        <f>SUM('COMPARATIVO PAISES FEBRERO'!C40)</f>
        <v>1814</v>
      </c>
      <c r="D19" s="164">
        <f t="shared" si="0"/>
        <v>2.5304448505307796E-2</v>
      </c>
      <c r="E19" s="163">
        <f>SUM('COMPARATIVO PAISES FEBRERO'!E40)</f>
        <v>2513</v>
      </c>
      <c r="F19" s="164">
        <f t="shared" si="1"/>
        <v>3.8906349181774554E-2</v>
      </c>
    </row>
    <row r="20" spans="2:6">
      <c r="B20" s="168" t="s">
        <v>90</v>
      </c>
      <c r="C20" s="163">
        <f>SUM('COMPARATIVO PAISES FEBRERO'!C41)</f>
        <v>122</v>
      </c>
      <c r="D20" s="164">
        <f t="shared" si="0"/>
        <v>1.7018427329920348E-3</v>
      </c>
      <c r="E20" s="163">
        <f>SUM('COMPARATIVO PAISES FEBRERO'!E41)</f>
        <v>81</v>
      </c>
      <c r="F20" s="164">
        <f t="shared" si="1"/>
        <v>1.2540446811475283E-3</v>
      </c>
    </row>
    <row r="21" spans="2:6">
      <c r="B21" s="168" t="s">
        <v>43</v>
      </c>
      <c r="C21" s="163">
        <f>SUM('COMPARATIVO PAISES FEBRERO'!C42)</f>
        <v>181</v>
      </c>
      <c r="D21" s="164">
        <f t="shared" si="0"/>
        <v>2.5248650382914614E-3</v>
      </c>
      <c r="E21" s="163">
        <f>SUM('COMPARATIVO PAISES FEBRERO'!E42)</f>
        <v>87</v>
      </c>
      <c r="F21" s="164">
        <f t="shared" si="1"/>
        <v>1.3469368797510489E-3</v>
      </c>
    </row>
    <row r="22" spans="2:6">
      <c r="B22" s="168" t="s">
        <v>95</v>
      </c>
      <c r="C22" s="163">
        <f>SUM('COMPARATIVO PAISES FEBRERO'!C43)</f>
        <v>11</v>
      </c>
      <c r="D22" s="164">
        <f t="shared" si="0"/>
        <v>1.5344483658124905E-4</v>
      </c>
      <c r="E22" s="163">
        <f>SUM('COMPARATIVO PAISES FEBRERO'!E43)</f>
        <v>14</v>
      </c>
      <c r="F22" s="164">
        <f t="shared" si="1"/>
        <v>2.1674846340821477E-4</v>
      </c>
    </row>
    <row r="23" spans="2:6">
      <c r="B23" s="168" t="s">
        <v>27</v>
      </c>
      <c r="C23" s="163">
        <f>SUM('COMPARATIVO PAISES FEBRERO'!C44)</f>
        <v>6461</v>
      </c>
      <c r="D23" s="164">
        <f t="shared" si="0"/>
        <v>9.0127917195586368E-2</v>
      </c>
      <c r="E23" s="163">
        <f>SUM('COMPARATIVO PAISES FEBRERO'!E44)</f>
        <v>5752</v>
      </c>
      <c r="F23" s="164">
        <f t="shared" si="1"/>
        <v>8.905265439457509E-2</v>
      </c>
    </row>
    <row r="24" spans="2:6">
      <c r="B24" s="168" t="s">
        <v>57</v>
      </c>
      <c r="C24" s="163">
        <f>SUM('COMPARATIVO PAISES FEBRERO'!C45)</f>
        <v>38</v>
      </c>
      <c r="D24" s="164">
        <f t="shared" si="0"/>
        <v>5.3008216273522392E-4</v>
      </c>
      <c r="E24" s="163">
        <f>SUM('COMPARATIVO PAISES FEBRERO'!E45)</f>
        <v>3</v>
      </c>
      <c r="F24" s="164">
        <f t="shared" si="1"/>
        <v>4.6446099301760305E-5</v>
      </c>
    </row>
    <row r="25" spans="2:6">
      <c r="B25" s="168" t="s">
        <v>96</v>
      </c>
      <c r="C25" s="163">
        <f>SUM('COMPARATIVO PAISES FEBRERO'!C46)</f>
        <v>0</v>
      </c>
      <c r="D25" s="164">
        <f t="shared" si="0"/>
        <v>0</v>
      </c>
      <c r="E25" s="163">
        <f>SUM('COMPARATIVO PAISES FEBRERO'!E46)</f>
        <v>10</v>
      </c>
      <c r="F25" s="164">
        <f t="shared" si="1"/>
        <v>1.5482033100586769E-4</v>
      </c>
    </row>
    <row r="26" spans="2:6">
      <c r="B26" s="168" t="s">
        <v>28</v>
      </c>
      <c r="C26" s="163">
        <f>SUM('COMPARATIVO PAISES FEBRERO'!C47)</f>
        <v>754</v>
      </c>
      <c r="D26" s="164">
        <f t="shared" si="0"/>
        <v>1.0517946071114706E-2</v>
      </c>
      <c r="E26" s="163">
        <f>SUM('COMPARATIVO PAISES FEBRERO'!E47)</f>
        <v>623</v>
      </c>
      <c r="F26" s="164">
        <f t="shared" si="1"/>
        <v>9.6453066216655569E-3</v>
      </c>
    </row>
    <row r="27" spans="2:6">
      <c r="B27" s="168" t="s">
        <v>47</v>
      </c>
      <c r="C27" s="163">
        <f>SUM('COMPARATIVO PAISES FEBRERO'!C48)</f>
        <v>830</v>
      </c>
      <c r="D27" s="164">
        <f t="shared" si="0"/>
        <v>1.1578110396585154E-2</v>
      </c>
      <c r="E27" s="163">
        <f>SUM('COMPARATIVO PAISES FEBRERO'!E48)</f>
        <v>1509</v>
      </c>
      <c r="F27" s="164">
        <f t="shared" si="1"/>
        <v>2.3362387948785434E-2</v>
      </c>
    </row>
    <row r="28" spans="2:6">
      <c r="B28" s="168" t="s">
        <v>29</v>
      </c>
      <c r="C28" s="163">
        <f>SUM('COMPARATIVO PAISES FEBRERO'!C49)</f>
        <v>83</v>
      </c>
      <c r="D28" s="164">
        <f t="shared" si="0"/>
        <v>1.1578110396585155E-3</v>
      </c>
      <c r="E28" s="163">
        <f>SUM('COMPARATIVO PAISES FEBRERO'!E49)</f>
        <v>178</v>
      </c>
      <c r="F28" s="164">
        <f t="shared" si="1"/>
        <v>2.7558018919044448E-3</v>
      </c>
    </row>
    <row r="29" spans="2:6">
      <c r="B29" s="168" t="s">
        <v>46</v>
      </c>
      <c r="C29" s="163">
        <f>SUM('COMPARATIVO PAISES FEBRERO'!C50)</f>
        <v>177</v>
      </c>
      <c r="D29" s="164">
        <f t="shared" si="0"/>
        <v>2.4690669158982802E-3</v>
      </c>
      <c r="E29" s="163">
        <f>SUM('COMPARATIVO PAISES FEBRERO'!E50)</f>
        <v>142</v>
      </c>
      <c r="F29" s="164">
        <f t="shared" si="1"/>
        <v>2.1984487002833213E-3</v>
      </c>
    </row>
    <row r="30" spans="2:6">
      <c r="B30" s="168" t="s">
        <v>104</v>
      </c>
      <c r="C30" s="163">
        <f>SUM('COMPARATIVO PAISES FEBRERO'!C51)</f>
        <v>47</v>
      </c>
      <c r="D30" s="164">
        <f t="shared" si="0"/>
        <v>6.5562793811988222E-4</v>
      </c>
      <c r="E30" s="163">
        <f>SUM('COMPARATIVO PAISES FEBRERO'!E51)</f>
        <v>28</v>
      </c>
      <c r="F30" s="164">
        <f t="shared" si="1"/>
        <v>4.3349692681642955E-4</v>
      </c>
    </row>
    <row r="31" spans="2:6">
      <c r="B31" s="168" t="s">
        <v>107</v>
      </c>
      <c r="C31" s="163">
        <f>SUM('COMPARATIVO PAISES FEBRERO'!C52)</f>
        <v>5703</v>
      </c>
      <c r="D31" s="164">
        <f t="shared" si="0"/>
        <v>7.9554173002078482E-2</v>
      </c>
      <c r="E31" s="163">
        <f>SUM('COMPARATIVO PAISES FEBRERO'!E52)</f>
        <v>1234</v>
      </c>
      <c r="F31" s="164">
        <f t="shared" si="1"/>
        <v>1.9104828846124074E-2</v>
      </c>
    </row>
    <row r="32" spans="2:6">
      <c r="B32" s="168" t="s">
        <v>110</v>
      </c>
      <c r="C32" s="163">
        <f>SUM('COMPARATIVO PAISES FEBRERO'!C53)</f>
        <v>18</v>
      </c>
      <c r="D32" s="164">
        <f t="shared" si="0"/>
        <v>2.510915507693166E-4</v>
      </c>
      <c r="E32" s="163">
        <f>SUM('COMPARATIVO PAISES FEBRERO'!E53)</f>
        <v>31</v>
      </c>
      <c r="F32" s="164">
        <f t="shared" si="1"/>
        <v>4.7994302611818984E-4</v>
      </c>
    </row>
    <row r="33" spans="2:7">
      <c r="B33" s="168" t="s">
        <v>30</v>
      </c>
      <c r="C33" s="163">
        <f>SUM('COMPARATIVO PAISES FEBRERO'!C54)</f>
        <v>7153</v>
      </c>
      <c r="D33" s="164">
        <f t="shared" si="0"/>
        <v>9.9780992369606761E-2</v>
      </c>
      <c r="E33" s="163">
        <f>SUM('COMPARATIVO PAISES FEBRERO'!E54)</f>
        <v>6201</v>
      </c>
      <c r="F33" s="164">
        <f t="shared" si="1"/>
        <v>9.6004087256738549E-2</v>
      </c>
    </row>
    <row r="34" spans="2:7">
      <c r="B34" s="168" t="s">
        <v>31</v>
      </c>
      <c r="C34" s="163">
        <f>SUM('COMPARATIVO PAISES FEBRERO'!C55)</f>
        <v>1225</v>
      </c>
      <c r="D34" s="164">
        <f t="shared" si="0"/>
        <v>1.7088174982911826E-2</v>
      </c>
      <c r="E34" s="163">
        <f>SUM('COMPARATIVO PAISES FEBRERO'!E55)</f>
        <v>1519</v>
      </c>
      <c r="F34" s="164">
        <f t="shared" si="1"/>
        <v>2.3517208279791302E-2</v>
      </c>
    </row>
    <row r="35" spans="2:7">
      <c r="B35" s="168" t="s">
        <v>86</v>
      </c>
      <c r="C35" s="163">
        <f>SUM('COMPARATIVO PAISES FEBRERO'!C56)</f>
        <v>1758</v>
      </c>
      <c r="D35" s="164">
        <f t="shared" si="0"/>
        <v>2.4523274791803256E-2</v>
      </c>
      <c r="E35" s="163">
        <f>SUM('COMPARATIVO PAISES FEBRERO'!E56)</f>
        <v>2639</v>
      </c>
      <c r="F35" s="164">
        <f t="shared" si="1"/>
        <v>4.0857085352448481E-2</v>
      </c>
      <c r="G35" s="5"/>
    </row>
    <row r="36" spans="2:7">
      <c r="B36" s="382" t="s">
        <v>34</v>
      </c>
      <c r="C36" s="383">
        <f>SUM(C9:C35)</f>
        <v>71687</v>
      </c>
      <c r="D36" s="384">
        <f>SUM(D9:D35)</f>
        <v>0.99999999999999989</v>
      </c>
      <c r="E36" s="383">
        <f>SUM(E9:E35)</f>
        <v>64591</v>
      </c>
      <c r="F36" s="384">
        <f>SUM(F9:F35)</f>
        <v>1</v>
      </c>
      <c r="G36" s="5"/>
    </row>
    <row r="37" spans="2:7">
      <c r="B37" s="5"/>
      <c r="C37" s="5"/>
      <c r="E37" s="5"/>
      <c r="F37" s="5"/>
    </row>
  </sheetData>
  <mergeCells count="3">
    <mergeCell ref="C7:D7"/>
    <mergeCell ref="E7:F7"/>
    <mergeCell ref="B7:B8"/>
  </mergeCells>
  <phoneticPr fontId="0" type="noConversion"/>
  <pageMargins left="0.27559055118110237" right="0" top="0.31496062992125984" bottom="0.35433070866141736" header="0" footer="0.70866141732283472"/>
  <pageSetup orientation="landscape" r:id="rId1"/>
  <headerFooter alignWithMargins="0">
    <oddFooter>&amp;CBARÓMETRO TURÍSTICO DE LA RIVIERA MAYA
FIDEICOMISO DE PROMOCIÓN TURÍSTICA DE LA RIVIERA MAYA&amp;R14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dimension ref="A2:N37"/>
  <sheetViews>
    <sheetView topLeftCell="A10" workbookViewId="0">
      <selection activeCell="P13" sqref="P13"/>
    </sheetView>
  </sheetViews>
  <sheetFormatPr baseColWidth="10" defaultRowHeight="12.75"/>
  <cols>
    <col min="1" max="1" width="0.85546875" style="7" customWidth="1"/>
    <col min="2" max="2" width="12" style="7" customWidth="1"/>
    <col min="3" max="3" width="9.140625" style="7" customWidth="1"/>
    <col min="4" max="4" width="10.28515625" style="7" customWidth="1"/>
    <col min="5" max="5" width="9.5703125" style="7" customWidth="1"/>
    <col min="6" max="6" width="8.85546875" style="7" customWidth="1"/>
    <col min="7" max="16384" width="11.42578125" style="7"/>
  </cols>
  <sheetData>
    <row r="2" spans="1:14" ht="18.75">
      <c r="I2" s="251" t="s">
        <v>274</v>
      </c>
    </row>
    <row r="3" spans="1:14" ht="18.75">
      <c r="I3" s="251" t="s">
        <v>275</v>
      </c>
      <c r="J3" s="30"/>
      <c r="K3" s="30"/>
      <c r="L3" s="30"/>
      <c r="M3" s="30"/>
      <c r="N3" s="30"/>
    </row>
    <row r="4" spans="1:14" ht="15.75">
      <c r="F4" s="130"/>
      <c r="G4" s="130"/>
      <c r="H4" s="130"/>
      <c r="I4" s="130" t="s">
        <v>406</v>
      </c>
    </row>
    <row r="6" spans="1:14">
      <c r="B6" s="5"/>
      <c r="C6" s="5"/>
      <c r="D6" s="5"/>
      <c r="E6" s="5"/>
      <c r="F6" s="5"/>
    </row>
    <row r="7" spans="1:14">
      <c r="A7" s="5"/>
      <c r="B7" s="509" t="s">
        <v>32</v>
      </c>
      <c r="C7" s="509" t="s">
        <v>358</v>
      </c>
      <c r="D7" s="509"/>
      <c r="E7" s="509" t="s">
        <v>407</v>
      </c>
      <c r="F7" s="509"/>
      <c r="G7" s="5"/>
    </row>
    <row r="8" spans="1:14">
      <c r="B8" s="510"/>
      <c r="C8" s="385" t="s">
        <v>55</v>
      </c>
      <c r="D8" s="385" t="s">
        <v>33</v>
      </c>
      <c r="E8" s="385" t="s">
        <v>55</v>
      </c>
      <c r="F8" s="385" t="s">
        <v>33</v>
      </c>
      <c r="G8" s="5"/>
    </row>
    <row r="9" spans="1:14">
      <c r="B9" s="168" t="s">
        <v>19</v>
      </c>
      <c r="C9" s="163">
        <f>SUM('COMPARATIVO PAÍSES ENE-FEB'!C30)</f>
        <v>23591</v>
      </c>
      <c r="D9" s="164">
        <f t="shared" ref="D9:D35" si="0">C9/$C$36</f>
        <v>0.15740660425827199</v>
      </c>
      <c r="E9" s="163">
        <f>SUM('COMPARATIVO PAÍSES ENE-FEB'!E30)</f>
        <v>21751</v>
      </c>
      <c r="F9" s="164">
        <f t="shared" ref="F9:F35" si="1">E9/$E$36</f>
        <v>0.16064491351423213</v>
      </c>
      <c r="G9" s="5"/>
    </row>
    <row r="10" spans="1:14">
      <c r="B10" s="168" t="s">
        <v>20</v>
      </c>
      <c r="C10" s="163">
        <f>SUM('COMPARATIVO PAÍSES ENE-FEB'!C31)</f>
        <v>845</v>
      </c>
      <c r="D10" s="164">
        <f t="shared" si="0"/>
        <v>5.6381069305345196E-3</v>
      </c>
      <c r="E10" s="163">
        <f>SUM('COMPARATIVO PAÍSES ENE-FEB'!E31)</f>
        <v>693</v>
      </c>
      <c r="F10" s="164">
        <f t="shared" si="1"/>
        <v>5.1182439917871756E-3</v>
      </c>
    </row>
    <row r="11" spans="1:14">
      <c r="B11" s="168" t="s">
        <v>147</v>
      </c>
      <c r="C11" s="163">
        <f>SUM('COMPARATIVO PAÍSES ENE-FEB'!C32)</f>
        <v>2783</v>
      </c>
      <c r="D11" s="164">
        <f t="shared" si="0"/>
        <v>1.8569055133346234E-2</v>
      </c>
      <c r="E11" s="163">
        <f>SUM('COMPARATIVO PAÍSES ENE-FEB'!E32)</f>
        <v>2192</v>
      </c>
      <c r="F11" s="164">
        <f t="shared" si="1"/>
        <v>1.6189308556994932E-2</v>
      </c>
    </row>
    <row r="12" spans="1:14">
      <c r="B12" s="168" t="s">
        <v>80</v>
      </c>
      <c r="C12" s="163">
        <f>SUM('COMPARATIVO PAÍSES ENE-FEB'!C33)</f>
        <v>68</v>
      </c>
      <c r="D12" s="164">
        <f t="shared" si="0"/>
        <v>4.5371748080041101E-4</v>
      </c>
      <c r="E12" s="163">
        <f>SUM('COMPARATIVO PAÍSES ENE-FEB'!E33)</f>
        <v>46</v>
      </c>
      <c r="F12" s="164">
        <f t="shared" si="1"/>
        <v>3.3973913942598858E-4</v>
      </c>
    </row>
    <row r="13" spans="1:14">
      <c r="B13" s="168" t="s">
        <v>21</v>
      </c>
      <c r="C13" s="163">
        <f>SUM('COMPARATIVO PAÍSES ENE-FEB'!C34)</f>
        <v>515</v>
      </c>
      <c r="D13" s="164">
        <f t="shared" si="0"/>
        <v>3.4362426854737012E-3</v>
      </c>
      <c r="E13" s="163">
        <f>SUM('COMPARATIVO PAÍSES ENE-FEB'!E34)</f>
        <v>548</v>
      </c>
      <c r="F13" s="164">
        <f t="shared" si="1"/>
        <v>4.0473271392487331E-3</v>
      </c>
    </row>
    <row r="14" spans="1:14">
      <c r="B14" s="168" t="s">
        <v>22</v>
      </c>
      <c r="C14" s="163">
        <f>SUM('COMPARATIVO PAÍSES ENE-FEB'!C35)</f>
        <v>12513</v>
      </c>
      <c r="D14" s="164">
        <f t="shared" si="0"/>
        <v>8.3490688783169745E-2</v>
      </c>
      <c r="E14" s="163">
        <f>SUM('COMPARATIVO PAÍSES ENE-FEB'!E35)</f>
        <v>12082</v>
      </c>
      <c r="F14" s="164">
        <f t="shared" si="1"/>
        <v>8.923322353358247E-2</v>
      </c>
    </row>
    <row r="15" spans="1:14">
      <c r="B15" s="168" t="s">
        <v>23</v>
      </c>
      <c r="C15" s="163">
        <f>SUM('COMPARATIVO PAÍSES ENE-FEB'!C36)</f>
        <v>1697</v>
      </c>
      <c r="D15" s="164">
        <f t="shared" si="0"/>
        <v>1.1322920072327904E-2</v>
      </c>
      <c r="E15" s="163">
        <f>SUM('COMPARATIVO PAÍSES ENE-FEB'!E36)</f>
        <v>468</v>
      </c>
      <c r="F15" s="164">
        <f t="shared" si="1"/>
        <v>3.4564764619861446E-3</v>
      </c>
    </row>
    <row r="16" spans="1:14">
      <c r="B16" s="168" t="s">
        <v>24</v>
      </c>
      <c r="C16" s="163">
        <f>SUM('COMPARATIVO PAÍSES ENE-FEB'!C37)</f>
        <v>17667</v>
      </c>
      <c r="D16" s="164">
        <f t="shared" si="0"/>
        <v>0.11787980490148325</v>
      </c>
      <c r="E16" s="163">
        <f>SUM('COMPARATIVO PAÍSES ENE-FEB'!E37)</f>
        <v>17970</v>
      </c>
      <c r="F16" s="164">
        <f t="shared" si="1"/>
        <v>0.13271983338010901</v>
      </c>
    </row>
    <row r="17" spans="2:6">
      <c r="B17" s="168" t="s">
        <v>25</v>
      </c>
      <c r="C17" s="163">
        <f>SUM('COMPARATIVO PAÍSES ENE-FEB'!C38)</f>
        <v>31493</v>
      </c>
      <c r="D17" s="164">
        <f t="shared" si="0"/>
        <v>0.2101312444536374</v>
      </c>
      <c r="E17" s="163">
        <f>SUM('COMPARATIVO PAÍSES ENE-FEB'!E38)</f>
        <v>30016</v>
      </c>
      <c r="F17" s="164">
        <f t="shared" si="1"/>
        <v>0.22168717410892333</v>
      </c>
    </row>
    <row r="18" spans="2:6">
      <c r="B18" s="168" t="s">
        <v>56</v>
      </c>
      <c r="C18" s="163">
        <f>SUM('COMPARATIVO PAÍSES ENE-FEB'!C39)</f>
        <v>212</v>
      </c>
      <c r="D18" s="164">
        <f t="shared" si="0"/>
        <v>1.4145309695542225E-3</v>
      </c>
      <c r="E18" s="163">
        <f>SUM('COMPARATIVO PAÍSES ENE-FEB'!E39)</f>
        <v>70</v>
      </c>
      <c r="F18" s="164">
        <f t="shared" si="1"/>
        <v>5.169943426047652E-4</v>
      </c>
    </row>
    <row r="19" spans="2:6">
      <c r="B19" s="168" t="s">
        <v>26</v>
      </c>
      <c r="C19" s="163">
        <f>SUM('COMPARATIVO PAÍSES ENE-FEB'!C40)</f>
        <v>4037</v>
      </c>
      <c r="D19" s="164">
        <f t="shared" si="0"/>
        <v>2.6936139264577341E-2</v>
      </c>
      <c r="E19" s="163">
        <f>SUM('COMPARATIVO PAÍSES ENE-FEB'!E40)</f>
        <v>5653</v>
      </c>
      <c r="F19" s="164">
        <f t="shared" si="1"/>
        <v>4.1750985982067682E-2</v>
      </c>
    </row>
    <row r="20" spans="2:6">
      <c r="B20" s="168" t="s">
        <v>90</v>
      </c>
      <c r="C20" s="163">
        <f>SUM('COMPARATIVO PAÍSES ENE-FEB'!C41)</f>
        <v>244</v>
      </c>
      <c r="D20" s="164">
        <f t="shared" si="0"/>
        <v>1.6280450781661806E-3</v>
      </c>
      <c r="E20" s="163">
        <f>SUM('COMPARATIVO PAÍSES ENE-FEB'!E41)</f>
        <v>226</v>
      </c>
      <c r="F20" s="164">
        <f t="shared" si="1"/>
        <v>1.6691531632668133E-3</v>
      </c>
    </row>
    <row r="21" spans="2:6">
      <c r="B21" s="168" t="s">
        <v>43</v>
      </c>
      <c r="C21" s="163">
        <f>SUM('COMPARATIVO PAÍSES ENE-FEB'!C42)</f>
        <v>489</v>
      </c>
      <c r="D21" s="164">
        <f t="shared" si="0"/>
        <v>3.2627624722264851E-3</v>
      </c>
      <c r="E21" s="163">
        <f>SUM('COMPARATIVO PAÍSES ENE-FEB'!E42)</f>
        <v>225</v>
      </c>
      <c r="F21" s="164">
        <f t="shared" si="1"/>
        <v>1.6617675298010309E-3</v>
      </c>
    </row>
    <row r="22" spans="2:6">
      <c r="B22" s="168" t="s">
        <v>95</v>
      </c>
      <c r="C22" s="163">
        <f>SUM('COMPARATIVO PAÍSES ENE-FEB'!C43)</f>
        <v>171</v>
      </c>
      <c r="D22" s="164">
        <f t="shared" si="0"/>
        <v>1.1409660178951513E-3</v>
      </c>
      <c r="E22" s="163">
        <f>SUM('COMPARATIVO PAÍSES ENE-FEB'!E43)</f>
        <v>27</v>
      </c>
      <c r="F22" s="164">
        <f t="shared" si="1"/>
        <v>1.9941210357612372E-4</v>
      </c>
    </row>
    <row r="23" spans="2:6">
      <c r="B23" s="168" t="s">
        <v>27</v>
      </c>
      <c r="C23" s="163">
        <f>SUM('COMPARATIVO PAÍSES ENE-FEB'!C44)</f>
        <v>14306</v>
      </c>
      <c r="D23" s="164">
        <f t="shared" si="0"/>
        <v>9.5454151181333532E-2</v>
      </c>
      <c r="E23" s="163">
        <f>SUM('COMPARATIVO PAÍSES ENE-FEB'!E44)</f>
        <v>12851</v>
      </c>
      <c r="F23" s="164">
        <f t="shared" si="1"/>
        <v>9.4912775668769114E-2</v>
      </c>
    </row>
    <row r="24" spans="2:6">
      <c r="B24" s="168" t="s">
        <v>57</v>
      </c>
      <c r="C24" s="163">
        <f>SUM('COMPARATIVO PAÍSES ENE-FEB'!C45)</f>
        <v>59</v>
      </c>
      <c r="D24" s="164">
        <f t="shared" si="0"/>
        <v>3.936666377532978E-4</v>
      </c>
      <c r="E24" s="163">
        <f>SUM('COMPARATIVO PAÍSES ENE-FEB'!E45)</f>
        <v>30</v>
      </c>
      <c r="F24" s="164">
        <f t="shared" si="1"/>
        <v>2.215690039734708E-4</v>
      </c>
    </row>
    <row r="25" spans="2:6">
      <c r="B25" s="168" t="s">
        <v>96</v>
      </c>
      <c r="C25" s="163">
        <f>SUM('COMPARATIVO PAÍSES ENE-FEB'!C46)</f>
        <v>3</v>
      </c>
      <c r="D25" s="164">
        <f t="shared" si="0"/>
        <v>2.0016947682371074E-5</v>
      </c>
      <c r="E25" s="163">
        <f>SUM('COMPARATIVO PAÍSES ENE-FEB'!E46)</f>
        <v>16</v>
      </c>
      <c r="F25" s="164">
        <f t="shared" si="1"/>
        <v>1.1817013545251776E-4</v>
      </c>
    </row>
    <row r="26" spans="2:6">
      <c r="B26" s="168" t="s">
        <v>28</v>
      </c>
      <c r="C26" s="163">
        <f>SUM('COMPARATIVO PAÍSES ENE-FEB'!C47)</f>
        <v>1234</v>
      </c>
      <c r="D26" s="164">
        <f t="shared" si="0"/>
        <v>8.2336378133486352E-3</v>
      </c>
      <c r="E26" s="163">
        <f>SUM('COMPARATIVO PAÍSES ENE-FEB'!E47)</f>
        <v>1293</v>
      </c>
      <c r="F26" s="164">
        <f t="shared" si="1"/>
        <v>9.5496240712565923E-3</v>
      </c>
    </row>
    <row r="27" spans="2:6">
      <c r="B27" s="168" t="s">
        <v>47</v>
      </c>
      <c r="C27" s="163">
        <f>SUM('COMPARATIVO PAÍSES ENE-FEB'!C48)</f>
        <v>1377</v>
      </c>
      <c r="D27" s="164">
        <f t="shared" si="0"/>
        <v>9.1877789862083222E-3</v>
      </c>
      <c r="E27" s="163">
        <f>SUM('COMPARATIVO PAÍSES ENE-FEB'!E48)</f>
        <v>3254</v>
      </c>
      <c r="F27" s="164">
        <f t="shared" si="1"/>
        <v>2.40328512976558E-2</v>
      </c>
    </row>
    <row r="28" spans="2:6">
      <c r="B28" s="168" t="s">
        <v>29</v>
      </c>
      <c r="C28" s="163">
        <f>SUM('COMPARATIVO PAÍSES ENE-FEB'!C49)</f>
        <v>209</v>
      </c>
      <c r="D28" s="164">
        <f t="shared" si="0"/>
        <v>1.3945140218718515E-3</v>
      </c>
      <c r="E28" s="163">
        <f>SUM('COMPARATIVO PAÍSES ENE-FEB'!E49)</f>
        <v>256</v>
      </c>
      <c r="F28" s="164">
        <f t="shared" si="1"/>
        <v>1.8907221672402842E-3</v>
      </c>
    </row>
    <row r="29" spans="2:6">
      <c r="B29" s="168" t="s">
        <v>46</v>
      </c>
      <c r="C29" s="163">
        <f>SUM('COMPARATIVO PAÍSES ENE-FEB'!C50)</f>
        <v>312</v>
      </c>
      <c r="D29" s="164">
        <f t="shared" si="0"/>
        <v>2.0817625589665918E-3</v>
      </c>
      <c r="E29" s="163">
        <f>SUM('COMPARATIVO PAÍSES ENE-FEB'!E50)</f>
        <v>275</v>
      </c>
      <c r="F29" s="164">
        <f t="shared" si="1"/>
        <v>2.0310492030901489E-3</v>
      </c>
    </row>
    <row r="30" spans="2:6">
      <c r="B30" s="168" t="s">
        <v>104</v>
      </c>
      <c r="C30" s="163">
        <f>SUM('COMPARATIVO PAÍSES ENE-FEB'!C51)</f>
        <v>159</v>
      </c>
      <c r="D30" s="164">
        <f t="shared" si="0"/>
        <v>1.0608982271656669E-3</v>
      </c>
      <c r="E30" s="163">
        <f>SUM('COMPARATIVO PAÍSES ENE-FEB'!E51)</f>
        <v>89</v>
      </c>
      <c r="F30" s="164">
        <f t="shared" si="1"/>
        <v>6.5732137845463004E-4</v>
      </c>
    </row>
    <row r="31" spans="2:6">
      <c r="B31" s="168" t="s">
        <v>107</v>
      </c>
      <c r="C31" s="163">
        <f>SUM('COMPARATIVO PAÍSES ENE-FEB'!C52)</f>
        <v>13728</v>
      </c>
      <c r="D31" s="164">
        <f t="shared" si="0"/>
        <v>9.1597552594530035E-2</v>
      </c>
      <c r="E31" s="163">
        <f>SUM('COMPARATIVO PAÍSES ENE-FEB'!E52)</f>
        <v>4957</v>
      </c>
      <c r="F31" s="164">
        <f t="shared" si="1"/>
        <v>3.6610585089883158E-2</v>
      </c>
    </row>
    <row r="32" spans="2:6">
      <c r="B32" s="168" t="s">
        <v>110</v>
      </c>
      <c r="C32" s="163">
        <f>SUM('COMPARATIVO PAÍSES ENE-FEB'!C53)</f>
        <v>26</v>
      </c>
      <c r="D32" s="164">
        <f t="shared" si="0"/>
        <v>1.7348021324721597E-4</v>
      </c>
      <c r="E32" s="163">
        <f>SUM('COMPARATIVO PAÍSES ENE-FEB'!E53)</f>
        <v>49</v>
      </c>
      <c r="F32" s="164">
        <f t="shared" si="1"/>
        <v>3.6189603982333566E-4</v>
      </c>
    </row>
    <row r="33" spans="2:7">
      <c r="B33" s="168" t="s">
        <v>30</v>
      </c>
      <c r="C33" s="163">
        <f>SUM('COMPARATIVO PAÍSES ENE-FEB'!C54)</f>
        <v>15100</v>
      </c>
      <c r="D33" s="164">
        <f t="shared" si="0"/>
        <v>0.10075197000126775</v>
      </c>
      <c r="E33" s="163">
        <f>SUM('COMPARATIVO PAÍSES ENE-FEB'!E54)</f>
        <v>13571</v>
      </c>
      <c r="F33" s="164">
        <f t="shared" si="1"/>
        <v>0.1002304317641324</v>
      </c>
    </row>
    <row r="34" spans="2:7">
      <c r="B34" s="168" t="s">
        <v>31</v>
      </c>
      <c r="C34" s="163">
        <f>SUM('COMPARATIVO PAÍSES ENE-FEB'!C55)</f>
        <v>2815</v>
      </c>
      <c r="D34" s="164">
        <f>C34/$C$36</f>
        <v>1.8782569241958192E-2</v>
      </c>
      <c r="E34" s="163">
        <f>SUM('COMPARATIVO PAÍSES ENE-FEB'!E55)</f>
        <v>2776</v>
      </c>
      <c r="F34" s="164">
        <f t="shared" si="1"/>
        <v>2.050251850101183E-2</v>
      </c>
    </row>
    <row r="35" spans="2:7">
      <c r="B35" s="168" t="s">
        <v>86</v>
      </c>
      <c r="C35" s="163">
        <f>SUM('COMPARATIVO PAÍSES ENE-FEB'!C56)</f>
        <v>4220</v>
      </c>
      <c r="D35" s="164">
        <f t="shared" si="0"/>
        <v>2.8157173073201976E-2</v>
      </c>
      <c r="E35" s="163">
        <f>SUM('COMPARATIVO PAÍSES ENE-FEB'!E56)</f>
        <v>4014</v>
      </c>
      <c r="F35" s="164">
        <f t="shared" si="1"/>
        <v>2.9645932731650393E-2</v>
      </c>
      <c r="G35" s="5"/>
    </row>
    <row r="36" spans="2:7">
      <c r="B36" s="382" t="s">
        <v>34</v>
      </c>
      <c r="C36" s="383">
        <f>SUM(C9:C35)</f>
        <v>149873</v>
      </c>
      <c r="D36" s="384">
        <f>SUM(D9:D35)</f>
        <v>1.0000000000000002</v>
      </c>
      <c r="E36" s="383">
        <f>SUM(E9:E35)</f>
        <v>135398</v>
      </c>
      <c r="F36" s="384">
        <f>SUM(F9:F35)</f>
        <v>1</v>
      </c>
      <c r="G36" s="5"/>
    </row>
    <row r="37" spans="2:7">
      <c r="B37" s="5"/>
      <c r="C37" s="5"/>
      <c r="E37" s="5"/>
      <c r="F37" s="5"/>
    </row>
  </sheetData>
  <mergeCells count="3">
    <mergeCell ref="B7:B8"/>
    <mergeCell ref="C7:D7"/>
    <mergeCell ref="E7:F7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Footer>&amp;CBARÓMETRO TURÍSTICO DE LA RIVIERA MAYA
FIDEICOMISO DE PROMOCIÓN TURÍSTICA DE LA RIVIERA MAYA&amp;R15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 codeName="Hoja14">
    <pageSetUpPr fitToPage="1"/>
  </sheetPr>
  <dimension ref="A2:Q38"/>
  <sheetViews>
    <sheetView topLeftCell="A5" workbookViewId="0">
      <selection activeCell="Q36" sqref="Q36"/>
    </sheetView>
  </sheetViews>
  <sheetFormatPr baseColWidth="10" defaultRowHeight="12.75"/>
  <cols>
    <col min="1" max="1" width="1.7109375" style="7" customWidth="1"/>
    <col min="2" max="2" width="16.42578125" style="7" customWidth="1"/>
    <col min="3" max="3" width="6.5703125" style="44" bestFit="1" customWidth="1"/>
    <col min="4" max="4" width="9.42578125" style="7" customWidth="1"/>
    <col min="5" max="5" width="6.5703125" style="44" bestFit="1" customWidth="1"/>
    <col min="6" max="6" width="9.42578125" style="7" customWidth="1"/>
    <col min="7" max="7" width="6.5703125" style="44" bestFit="1" customWidth="1"/>
    <col min="8" max="8" width="9.42578125" style="7" customWidth="1"/>
    <col min="9" max="9" width="6.5703125" style="44" bestFit="1" customWidth="1"/>
    <col min="10" max="10" width="9.42578125" style="7" customWidth="1"/>
    <col min="11" max="11" width="6.5703125" style="44" bestFit="1" customWidth="1"/>
    <col min="12" max="12" width="9.42578125" style="7" customWidth="1"/>
    <col min="13" max="13" width="6.5703125" style="44" bestFit="1" customWidth="1"/>
    <col min="14" max="14" width="9.42578125" style="7" customWidth="1"/>
    <col min="15" max="15" width="7.5703125" style="7" bestFit="1" customWidth="1"/>
    <col min="16" max="16384" width="11.42578125" style="7"/>
  </cols>
  <sheetData>
    <row r="2" spans="1:17" ht="18.75">
      <c r="A2" s="12"/>
      <c r="B2" s="12"/>
      <c r="C2" s="7"/>
      <c r="D2" s="22"/>
      <c r="E2" s="22"/>
      <c r="F2" s="22"/>
      <c r="G2" s="22"/>
      <c r="H2" s="22"/>
      <c r="I2" s="22"/>
      <c r="J2" s="22"/>
      <c r="K2" s="22"/>
      <c r="M2" s="22"/>
    </row>
    <row r="3" spans="1:17" ht="21">
      <c r="A3" s="12"/>
      <c r="B3" s="12"/>
      <c r="C3" s="7"/>
      <c r="D3" s="22"/>
      <c r="E3" s="22"/>
      <c r="F3" s="22"/>
      <c r="G3" s="22"/>
      <c r="H3" s="22"/>
      <c r="I3" s="22"/>
      <c r="J3" s="22"/>
      <c r="K3" s="22"/>
      <c r="L3" s="169" t="s">
        <v>270</v>
      </c>
      <c r="M3" s="22"/>
    </row>
    <row r="4" spans="1:17" ht="21">
      <c r="A4" s="12"/>
      <c r="B4" s="12"/>
      <c r="C4" s="7"/>
      <c r="D4" s="10"/>
      <c r="E4" s="10"/>
      <c r="F4" s="10"/>
      <c r="G4" s="10"/>
      <c r="H4" s="10"/>
      <c r="I4" s="10"/>
      <c r="J4" s="10"/>
      <c r="K4" s="10"/>
      <c r="L4" s="169" t="s">
        <v>38</v>
      </c>
      <c r="M4" s="10"/>
    </row>
    <row r="5" spans="1:17" ht="18.75">
      <c r="L5" s="258" t="s">
        <v>414</v>
      </c>
    </row>
    <row r="6" spans="1:17">
      <c r="D6" s="5"/>
    </row>
    <row r="7" spans="1:17" ht="6" customHeight="1">
      <c r="C7" s="53"/>
      <c r="D7" s="5"/>
      <c r="I7" s="53"/>
      <c r="K7" s="53"/>
      <c r="M7" s="53"/>
    </row>
    <row r="8" spans="1:17" ht="15" customHeight="1">
      <c r="B8" s="496" t="s">
        <v>32</v>
      </c>
      <c r="C8" s="514" t="s">
        <v>408</v>
      </c>
      <c r="D8" s="514"/>
      <c r="E8" s="512" t="s">
        <v>409</v>
      </c>
      <c r="F8" s="513"/>
      <c r="G8" s="512" t="s">
        <v>410</v>
      </c>
      <c r="H8" s="513"/>
      <c r="I8" s="512" t="s">
        <v>411</v>
      </c>
      <c r="J8" s="513"/>
      <c r="K8" s="512" t="s">
        <v>412</v>
      </c>
      <c r="L8" s="513"/>
      <c r="M8" s="512" t="s">
        <v>413</v>
      </c>
      <c r="N8" s="513"/>
      <c r="O8" s="459" t="s">
        <v>226</v>
      </c>
      <c r="P8" s="459"/>
      <c r="Q8" s="475" t="s">
        <v>415</v>
      </c>
    </row>
    <row r="9" spans="1:17" ht="15">
      <c r="B9" s="498"/>
      <c r="C9" s="326" t="s">
        <v>55</v>
      </c>
      <c r="D9" s="326" t="s">
        <v>33</v>
      </c>
      <c r="E9" s="326" t="s">
        <v>55</v>
      </c>
      <c r="F9" s="326" t="s">
        <v>33</v>
      </c>
      <c r="G9" s="326" t="s">
        <v>55</v>
      </c>
      <c r="H9" s="326" t="s">
        <v>33</v>
      </c>
      <c r="I9" s="326" t="s">
        <v>55</v>
      </c>
      <c r="J9" s="326" t="s">
        <v>33</v>
      </c>
      <c r="K9" s="326" t="s">
        <v>55</v>
      </c>
      <c r="L9" s="326" t="s">
        <v>33</v>
      </c>
      <c r="M9" s="326" t="s">
        <v>55</v>
      </c>
      <c r="N9" s="326" t="s">
        <v>33</v>
      </c>
      <c r="O9" s="326" t="s">
        <v>55</v>
      </c>
      <c r="P9" s="326" t="s">
        <v>33</v>
      </c>
      <c r="Q9" s="511"/>
    </row>
    <row r="10" spans="1:17" ht="15">
      <c r="B10" s="386" t="s">
        <v>19</v>
      </c>
      <c r="C10" s="240">
        <v>11700</v>
      </c>
      <c r="D10" s="241">
        <f>C10/$C$37</f>
        <v>0.16523790020760659</v>
      </c>
      <c r="E10" s="240">
        <v>10051</v>
      </c>
      <c r="F10" s="241">
        <f>E10/$E$37</f>
        <v>0.15560991469399763</v>
      </c>
      <c r="G10" s="240"/>
      <c r="H10" s="241"/>
      <c r="I10" s="240"/>
      <c r="J10" s="241"/>
      <c r="K10" s="240"/>
      <c r="L10" s="241"/>
      <c r="M10" s="240"/>
      <c r="N10" s="241"/>
      <c r="O10" s="172">
        <f>SUM(C10,E10)</f>
        <v>21751</v>
      </c>
      <c r="P10" s="241">
        <f>O10/$O$37</f>
        <v>0.16064491351423213</v>
      </c>
      <c r="Q10" s="442">
        <v>2</v>
      </c>
    </row>
    <row r="11" spans="1:17" ht="15">
      <c r="B11" s="386" t="s">
        <v>20</v>
      </c>
      <c r="C11" s="240">
        <v>413</v>
      </c>
      <c r="D11" s="241">
        <f t="shared" ref="D11:D36" si="0">C11/$C$37</f>
        <v>5.8327566483539761E-3</v>
      </c>
      <c r="E11" s="240">
        <v>280</v>
      </c>
      <c r="F11" s="241">
        <f t="shared" ref="F11:F36" si="1">E11/$E$37</f>
        <v>4.3349692681642956E-3</v>
      </c>
      <c r="G11" s="240"/>
      <c r="H11" s="241"/>
      <c r="I11" s="240"/>
      <c r="J11" s="241"/>
      <c r="K11" s="240"/>
      <c r="L11" s="241"/>
      <c r="M11" s="240"/>
      <c r="N11" s="241"/>
      <c r="O11" s="172">
        <f t="shared" ref="O11:O36" si="2">SUM(C11,E11)</f>
        <v>693</v>
      </c>
      <c r="P11" s="241">
        <f t="shared" ref="P11:P36" si="3">O11/$O$37</f>
        <v>5.1182439917871756E-3</v>
      </c>
      <c r="Q11" s="442"/>
    </row>
    <row r="12" spans="1:17" ht="15">
      <c r="B12" s="386" t="s">
        <v>147</v>
      </c>
      <c r="C12" s="240">
        <v>916</v>
      </c>
      <c r="D12" s="241">
        <f t="shared" si="0"/>
        <v>1.2936574067535695E-2</v>
      </c>
      <c r="E12" s="240">
        <v>1276</v>
      </c>
      <c r="F12" s="241">
        <f t="shared" si="1"/>
        <v>1.9755074236348716E-2</v>
      </c>
      <c r="G12" s="240"/>
      <c r="H12" s="241"/>
      <c r="I12" s="240"/>
      <c r="J12" s="241"/>
      <c r="K12" s="240"/>
      <c r="L12" s="241"/>
      <c r="M12" s="240"/>
      <c r="N12" s="241"/>
      <c r="O12" s="172">
        <f t="shared" si="2"/>
        <v>2192</v>
      </c>
      <c r="P12" s="241">
        <f t="shared" si="3"/>
        <v>1.6189308556994932E-2</v>
      </c>
      <c r="Q12" s="442"/>
    </row>
    <row r="13" spans="1:17" ht="15">
      <c r="B13" s="386" t="s">
        <v>80</v>
      </c>
      <c r="C13" s="240">
        <v>31</v>
      </c>
      <c r="D13" s="241">
        <f t="shared" si="0"/>
        <v>4.3780982106288928E-4</v>
      </c>
      <c r="E13" s="240">
        <v>15</v>
      </c>
      <c r="F13" s="241">
        <f t="shared" si="1"/>
        <v>2.3223049650880154E-4</v>
      </c>
      <c r="G13" s="240"/>
      <c r="H13" s="241"/>
      <c r="I13" s="240"/>
      <c r="J13" s="241"/>
      <c r="K13" s="240"/>
      <c r="L13" s="241"/>
      <c r="M13" s="240"/>
      <c r="N13" s="241"/>
      <c r="O13" s="172">
        <f t="shared" si="2"/>
        <v>46</v>
      </c>
      <c r="P13" s="241">
        <f t="shared" si="3"/>
        <v>3.3973913942598858E-4</v>
      </c>
      <c r="Q13" s="442"/>
    </row>
    <row r="14" spans="1:17" ht="15">
      <c r="B14" s="386" t="s">
        <v>21</v>
      </c>
      <c r="C14" s="240">
        <v>242</v>
      </c>
      <c r="D14" s="241">
        <f t="shared" si="0"/>
        <v>3.4177411837812647E-3</v>
      </c>
      <c r="E14" s="240">
        <v>306</v>
      </c>
      <c r="F14" s="241">
        <f t="shared" si="1"/>
        <v>4.7375021287795515E-3</v>
      </c>
      <c r="G14" s="240"/>
      <c r="H14" s="241"/>
      <c r="I14" s="240"/>
      <c r="J14" s="241"/>
      <c r="K14" s="240"/>
      <c r="L14" s="241"/>
      <c r="M14" s="240"/>
      <c r="N14" s="241"/>
      <c r="O14" s="172">
        <f t="shared" si="2"/>
        <v>548</v>
      </c>
      <c r="P14" s="241">
        <f t="shared" si="3"/>
        <v>4.0473271392487331E-3</v>
      </c>
      <c r="Q14" s="442"/>
    </row>
    <row r="15" spans="1:17" ht="15">
      <c r="B15" s="386" t="s">
        <v>22</v>
      </c>
      <c r="C15" s="240">
        <v>6263</v>
      </c>
      <c r="D15" s="241">
        <f t="shared" si="0"/>
        <v>8.8451706752157272E-2</v>
      </c>
      <c r="E15" s="240">
        <v>5819</v>
      </c>
      <c r="F15" s="241">
        <f t="shared" si="1"/>
        <v>9.0089950612314409E-2</v>
      </c>
      <c r="G15" s="240"/>
      <c r="H15" s="241"/>
      <c r="I15" s="240"/>
      <c r="J15" s="241"/>
      <c r="K15" s="240"/>
      <c r="L15" s="241"/>
      <c r="M15" s="240"/>
      <c r="N15" s="241"/>
      <c r="O15" s="172">
        <f t="shared" si="2"/>
        <v>12082</v>
      </c>
      <c r="P15" s="241">
        <f t="shared" si="3"/>
        <v>8.923322353358247E-2</v>
      </c>
      <c r="Q15" s="442">
        <v>6</v>
      </c>
    </row>
    <row r="16" spans="1:17" ht="15">
      <c r="B16" s="386" t="s">
        <v>23</v>
      </c>
      <c r="C16" s="240">
        <v>221</v>
      </c>
      <c r="D16" s="241">
        <f t="shared" si="0"/>
        <v>3.1211603372547914E-3</v>
      </c>
      <c r="E16" s="240">
        <v>247</v>
      </c>
      <c r="F16" s="241">
        <f t="shared" si="1"/>
        <v>3.824062175844932E-3</v>
      </c>
      <c r="G16" s="240"/>
      <c r="H16" s="241"/>
      <c r="I16" s="240"/>
      <c r="J16" s="241"/>
      <c r="K16" s="240"/>
      <c r="L16" s="241"/>
      <c r="M16" s="240"/>
      <c r="N16" s="241"/>
      <c r="O16" s="172">
        <f t="shared" si="2"/>
        <v>468</v>
      </c>
      <c r="P16" s="241">
        <f t="shared" si="3"/>
        <v>3.4564764619861446E-3</v>
      </c>
      <c r="Q16" s="442"/>
    </row>
    <row r="17" spans="2:17" ht="15">
      <c r="B17" s="386" t="s">
        <v>24</v>
      </c>
      <c r="C17" s="240">
        <v>8504</v>
      </c>
      <c r="D17" s="241">
        <f t="shared" si="0"/>
        <v>0.12010111994576807</v>
      </c>
      <c r="E17" s="240">
        <v>9466</v>
      </c>
      <c r="F17" s="241">
        <f t="shared" si="1"/>
        <v>0.14655292533015435</v>
      </c>
      <c r="G17" s="240"/>
      <c r="H17" s="241"/>
      <c r="I17" s="240"/>
      <c r="J17" s="241"/>
      <c r="K17" s="240"/>
      <c r="L17" s="241"/>
      <c r="M17" s="240"/>
      <c r="N17" s="241"/>
      <c r="O17" s="172">
        <f t="shared" si="2"/>
        <v>17970</v>
      </c>
      <c r="P17" s="241">
        <f t="shared" si="3"/>
        <v>0.13271983338010901</v>
      </c>
      <c r="Q17" s="442">
        <v>3</v>
      </c>
    </row>
    <row r="18" spans="2:17" ht="15">
      <c r="B18" s="386" t="s">
        <v>25</v>
      </c>
      <c r="C18" s="240">
        <v>15502</v>
      </c>
      <c r="D18" s="241">
        <f t="shared" si="0"/>
        <v>0.21893315632635191</v>
      </c>
      <c r="E18" s="240">
        <v>14514</v>
      </c>
      <c r="F18" s="241">
        <f t="shared" si="1"/>
        <v>0.22470622842191637</v>
      </c>
      <c r="G18" s="240"/>
      <c r="H18" s="241"/>
      <c r="I18" s="240"/>
      <c r="J18" s="241"/>
      <c r="K18" s="240"/>
      <c r="L18" s="241"/>
      <c r="M18" s="240"/>
      <c r="N18" s="241"/>
      <c r="O18" s="172">
        <f t="shared" si="2"/>
        <v>30016</v>
      </c>
      <c r="P18" s="241">
        <f t="shared" si="3"/>
        <v>0.22168717410892333</v>
      </c>
      <c r="Q18" s="442">
        <v>1</v>
      </c>
    </row>
    <row r="19" spans="2:17" ht="15">
      <c r="B19" s="386" t="s">
        <v>56</v>
      </c>
      <c r="C19" s="240">
        <v>17</v>
      </c>
      <c r="D19" s="241">
        <f t="shared" si="0"/>
        <v>2.4008925671190702E-4</v>
      </c>
      <c r="E19" s="240">
        <v>53</v>
      </c>
      <c r="F19" s="241">
        <f t="shared" si="1"/>
        <v>8.2054775433109881E-4</v>
      </c>
      <c r="G19" s="240"/>
      <c r="H19" s="241"/>
      <c r="I19" s="240"/>
      <c r="J19" s="241"/>
      <c r="K19" s="240"/>
      <c r="L19" s="241"/>
      <c r="M19" s="240"/>
      <c r="N19" s="241"/>
      <c r="O19" s="172">
        <f t="shared" si="2"/>
        <v>70</v>
      </c>
      <c r="P19" s="241">
        <f t="shared" si="3"/>
        <v>5.169943426047652E-4</v>
      </c>
      <c r="Q19" s="442"/>
    </row>
    <row r="20" spans="2:17" ht="15">
      <c r="B20" s="386" t="s">
        <v>26</v>
      </c>
      <c r="C20" s="240">
        <v>3140</v>
      </c>
      <c r="D20" s="241">
        <f t="shared" si="0"/>
        <v>4.4345898004434593E-2</v>
      </c>
      <c r="E20" s="240">
        <v>2513</v>
      </c>
      <c r="F20" s="241">
        <f t="shared" si="1"/>
        <v>3.8906349181774554E-2</v>
      </c>
      <c r="G20" s="240"/>
      <c r="H20" s="241"/>
      <c r="I20" s="240"/>
      <c r="J20" s="241"/>
      <c r="K20" s="240"/>
      <c r="L20" s="241"/>
      <c r="M20" s="240"/>
      <c r="N20" s="241"/>
      <c r="O20" s="172">
        <f t="shared" si="2"/>
        <v>5653</v>
      </c>
      <c r="P20" s="241">
        <f t="shared" si="3"/>
        <v>4.1750985982067682E-2</v>
      </c>
      <c r="Q20" s="442">
        <v>7</v>
      </c>
    </row>
    <row r="21" spans="2:17" ht="15">
      <c r="B21" s="386" t="s">
        <v>90</v>
      </c>
      <c r="C21" s="240">
        <v>145</v>
      </c>
      <c r="D21" s="241">
        <f t="shared" si="0"/>
        <v>2.0478201307780304E-3</v>
      </c>
      <c r="E21" s="240">
        <v>81</v>
      </c>
      <c r="F21" s="241">
        <f t="shared" si="1"/>
        <v>1.2540446811475283E-3</v>
      </c>
      <c r="G21" s="240"/>
      <c r="H21" s="241"/>
      <c r="I21" s="240"/>
      <c r="J21" s="241"/>
      <c r="K21" s="240"/>
      <c r="L21" s="241"/>
      <c r="M21" s="240"/>
      <c r="N21" s="241"/>
      <c r="O21" s="172">
        <f t="shared" si="2"/>
        <v>226</v>
      </c>
      <c r="P21" s="241">
        <f t="shared" si="3"/>
        <v>1.6691531632668133E-3</v>
      </c>
      <c r="Q21" s="442"/>
    </row>
    <row r="22" spans="2:17" ht="15">
      <c r="B22" s="386" t="s">
        <v>43</v>
      </c>
      <c r="C22" s="240">
        <v>138</v>
      </c>
      <c r="D22" s="241">
        <f t="shared" si="0"/>
        <v>1.9489598486025393E-3</v>
      </c>
      <c r="E22" s="240">
        <v>87</v>
      </c>
      <c r="F22" s="241">
        <f t="shared" si="1"/>
        <v>1.3469368797510489E-3</v>
      </c>
      <c r="G22" s="240"/>
      <c r="H22" s="241"/>
      <c r="I22" s="240"/>
      <c r="J22" s="241"/>
      <c r="K22" s="240"/>
      <c r="L22" s="241"/>
      <c r="M22" s="240"/>
      <c r="N22" s="241"/>
      <c r="O22" s="172">
        <f t="shared" si="2"/>
        <v>225</v>
      </c>
      <c r="P22" s="241">
        <f t="shared" si="3"/>
        <v>1.6617675298010309E-3</v>
      </c>
      <c r="Q22" s="442"/>
    </row>
    <row r="23" spans="2:17" ht="15">
      <c r="B23" s="386" t="s">
        <v>95</v>
      </c>
      <c r="C23" s="240">
        <v>13</v>
      </c>
      <c r="D23" s="241">
        <f t="shared" si="0"/>
        <v>1.8359766689734065E-4</v>
      </c>
      <c r="E23" s="240">
        <v>14</v>
      </c>
      <c r="F23" s="241">
        <f t="shared" si="1"/>
        <v>2.1674846340821477E-4</v>
      </c>
      <c r="G23" s="240"/>
      <c r="H23" s="241"/>
      <c r="I23" s="240"/>
      <c r="J23" s="241"/>
      <c r="K23" s="240"/>
      <c r="L23" s="241"/>
      <c r="M23" s="240"/>
      <c r="N23" s="241"/>
      <c r="O23" s="172">
        <f t="shared" si="2"/>
        <v>27</v>
      </c>
      <c r="P23" s="241">
        <f t="shared" si="3"/>
        <v>1.9941210357612372E-4</v>
      </c>
      <c r="Q23" s="442"/>
    </row>
    <row r="24" spans="2:17" ht="15">
      <c r="B24" s="386" t="s">
        <v>27</v>
      </c>
      <c r="C24" s="240">
        <v>7099</v>
      </c>
      <c r="D24" s="241">
        <f t="shared" si="0"/>
        <v>0.10025844902340164</v>
      </c>
      <c r="E24" s="240">
        <v>5752</v>
      </c>
      <c r="F24" s="241">
        <f t="shared" si="1"/>
        <v>8.905265439457509E-2</v>
      </c>
      <c r="G24" s="240"/>
      <c r="H24" s="241"/>
      <c r="I24" s="240"/>
      <c r="J24" s="241"/>
      <c r="K24" s="240"/>
      <c r="L24" s="241"/>
      <c r="M24" s="240"/>
      <c r="N24" s="241"/>
      <c r="O24" s="172">
        <f t="shared" si="2"/>
        <v>12851</v>
      </c>
      <c r="P24" s="241">
        <f t="shared" si="3"/>
        <v>9.4912775668769114E-2</v>
      </c>
      <c r="Q24" s="442">
        <v>5</v>
      </c>
    </row>
    <row r="25" spans="2:17" ht="15">
      <c r="B25" s="386" t="s">
        <v>57</v>
      </c>
      <c r="C25" s="240">
        <v>27</v>
      </c>
      <c r="D25" s="241">
        <f t="shared" si="0"/>
        <v>3.8131823124832291E-4</v>
      </c>
      <c r="E25" s="240">
        <v>3</v>
      </c>
      <c r="F25" s="241">
        <f t="shared" si="1"/>
        <v>4.6446099301760305E-5</v>
      </c>
      <c r="G25" s="240"/>
      <c r="H25" s="241"/>
      <c r="I25" s="240"/>
      <c r="J25" s="241"/>
      <c r="K25" s="240"/>
      <c r="L25" s="241"/>
      <c r="M25" s="240"/>
      <c r="N25" s="241"/>
      <c r="O25" s="172">
        <f t="shared" si="2"/>
        <v>30</v>
      </c>
      <c r="P25" s="241">
        <f t="shared" si="3"/>
        <v>2.215690039734708E-4</v>
      </c>
      <c r="Q25" s="442"/>
    </row>
    <row r="26" spans="2:17" ht="15">
      <c r="B26" s="386" t="s">
        <v>96</v>
      </c>
      <c r="C26" s="240">
        <v>6</v>
      </c>
      <c r="D26" s="241">
        <f t="shared" si="0"/>
        <v>8.4737384721849537E-5</v>
      </c>
      <c r="E26" s="240">
        <v>10</v>
      </c>
      <c r="F26" s="241">
        <f t="shared" si="1"/>
        <v>1.5482033100586769E-4</v>
      </c>
      <c r="G26" s="240"/>
      <c r="H26" s="241"/>
      <c r="I26" s="240"/>
      <c r="J26" s="241"/>
      <c r="K26" s="240"/>
      <c r="L26" s="241"/>
      <c r="M26" s="240"/>
      <c r="N26" s="241"/>
      <c r="O26" s="172">
        <f t="shared" si="2"/>
        <v>16</v>
      </c>
      <c r="P26" s="241">
        <f t="shared" si="3"/>
        <v>1.1817013545251776E-4</v>
      </c>
      <c r="Q26" s="442"/>
    </row>
    <row r="27" spans="2:17" ht="15">
      <c r="B27" s="386" t="s">
        <v>28</v>
      </c>
      <c r="C27" s="240">
        <v>670</v>
      </c>
      <c r="D27" s="241">
        <f t="shared" si="0"/>
        <v>9.4623412939398646E-3</v>
      </c>
      <c r="E27" s="240">
        <v>623</v>
      </c>
      <c r="F27" s="241">
        <f t="shared" si="1"/>
        <v>9.6453066216655569E-3</v>
      </c>
      <c r="G27" s="240"/>
      <c r="H27" s="241"/>
      <c r="I27" s="240"/>
      <c r="J27" s="241"/>
      <c r="K27" s="240"/>
      <c r="L27" s="241"/>
      <c r="M27" s="240"/>
      <c r="N27" s="241"/>
      <c r="O27" s="172">
        <f t="shared" si="2"/>
        <v>1293</v>
      </c>
      <c r="P27" s="241">
        <f t="shared" si="3"/>
        <v>9.5496240712565923E-3</v>
      </c>
      <c r="Q27" s="442"/>
    </row>
    <row r="28" spans="2:17" ht="15">
      <c r="B28" s="386" t="s">
        <v>47</v>
      </c>
      <c r="C28" s="240">
        <v>1745</v>
      </c>
      <c r="D28" s="241">
        <f t="shared" si="0"/>
        <v>2.4644456056604574E-2</v>
      </c>
      <c r="E28" s="240">
        <v>1509</v>
      </c>
      <c r="F28" s="241">
        <f t="shared" si="1"/>
        <v>2.3362387948785434E-2</v>
      </c>
      <c r="G28" s="240"/>
      <c r="H28" s="241"/>
      <c r="I28" s="240"/>
      <c r="J28" s="241"/>
      <c r="K28" s="240"/>
      <c r="L28" s="241"/>
      <c r="M28" s="240"/>
      <c r="N28" s="241"/>
      <c r="O28" s="172">
        <f t="shared" si="2"/>
        <v>3254</v>
      </c>
      <c r="P28" s="241">
        <f t="shared" si="3"/>
        <v>2.40328512976558E-2</v>
      </c>
      <c r="Q28" s="442">
        <v>9</v>
      </c>
    </row>
    <row r="29" spans="2:17" ht="15">
      <c r="B29" s="386" t="s">
        <v>29</v>
      </c>
      <c r="C29" s="240">
        <v>78</v>
      </c>
      <c r="D29" s="241">
        <f t="shared" si="0"/>
        <v>1.101586001384044E-3</v>
      </c>
      <c r="E29" s="240">
        <v>178</v>
      </c>
      <c r="F29" s="241">
        <f t="shared" si="1"/>
        <v>2.7558018919044448E-3</v>
      </c>
      <c r="G29" s="240"/>
      <c r="H29" s="241"/>
      <c r="I29" s="240"/>
      <c r="J29" s="241"/>
      <c r="K29" s="240"/>
      <c r="L29" s="241"/>
      <c r="M29" s="240"/>
      <c r="N29" s="241"/>
      <c r="O29" s="172">
        <f t="shared" si="2"/>
        <v>256</v>
      </c>
      <c r="P29" s="241">
        <f t="shared" si="3"/>
        <v>1.8907221672402842E-3</v>
      </c>
      <c r="Q29" s="442"/>
    </row>
    <row r="30" spans="2:17" ht="15">
      <c r="B30" s="386" t="s">
        <v>46</v>
      </c>
      <c r="C30" s="240">
        <v>133</v>
      </c>
      <c r="D30" s="241">
        <f t="shared" si="0"/>
        <v>1.8783453613343314E-3</v>
      </c>
      <c r="E30" s="240">
        <v>142</v>
      </c>
      <c r="F30" s="241">
        <f t="shared" si="1"/>
        <v>2.1984487002833213E-3</v>
      </c>
      <c r="G30" s="240"/>
      <c r="H30" s="241"/>
      <c r="I30" s="240"/>
      <c r="J30" s="241"/>
      <c r="K30" s="240"/>
      <c r="L30" s="241"/>
      <c r="M30" s="240"/>
      <c r="N30" s="241"/>
      <c r="O30" s="172">
        <f t="shared" si="2"/>
        <v>275</v>
      </c>
      <c r="P30" s="241">
        <f t="shared" si="3"/>
        <v>2.0310492030901489E-3</v>
      </c>
      <c r="Q30" s="442"/>
    </row>
    <row r="31" spans="2:17" ht="15">
      <c r="B31" s="386" t="s">
        <v>104</v>
      </c>
      <c r="C31" s="240">
        <v>61</v>
      </c>
      <c r="D31" s="241">
        <f t="shared" si="0"/>
        <v>8.6149674467213689E-4</v>
      </c>
      <c r="E31" s="240">
        <v>28</v>
      </c>
      <c r="F31" s="241">
        <f t="shared" si="1"/>
        <v>4.3349692681642955E-4</v>
      </c>
      <c r="G31" s="240"/>
      <c r="H31" s="241"/>
      <c r="I31" s="240"/>
      <c r="J31" s="241"/>
      <c r="K31" s="240"/>
      <c r="L31" s="241"/>
      <c r="M31" s="240"/>
      <c r="N31" s="241"/>
      <c r="O31" s="172">
        <f t="shared" si="2"/>
        <v>89</v>
      </c>
      <c r="P31" s="241">
        <f t="shared" si="3"/>
        <v>6.5732137845463004E-4</v>
      </c>
      <c r="Q31" s="442"/>
    </row>
    <row r="32" spans="2:17" ht="15">
      <c r="B32" s="386" t="s">
        <v>107</v>
      </c>
      <c r="C32" s="240">
        <v>3723</v>
      </c>
      <c r="D32" s="241">
        <f t="shared" si="0"/>
        <v>5.2579547219907638E-2</v>
      </c>
      <c r="E32" s="240">
        <v>1234</v>
      </c>
      <c r="F32" s="241">
        <f t="shared" si="1"/>
        <v>1.9104828846124074E-2</v>
      </c>
      <c r="G32" s="240"/>
      <c r="H32" s="241"/>
      <c r="I32" s="240"/>
      <c r="J32" s="241"/>
      <c r="K32" s="240"/>
      <c r="L32" s="241"/>
      <c r="M32" s="240"/>
      <c r="N32" s="241"/>
      <c r="O32" s="172">
        <f t="shared" si="2"/>
        <v>4957</v>
      </c>
      <c r="P32" s="241">
        <f t="shared" si="3"/>
        <v>3.6610585089883158E-2</v>
      </c>
      <c r="Q32" s="442">
        <v>8</v>
      </c>
    </row>
    <row r="33" spans="2:17" ht="15">
      <c r="B33" s="386" t="s">
        <v>110</v>
      </c>
      <c r="C33" s="240">
        <v>18</v>
      </c>
      <c r="D33" s="241">
        <f t="shared" si="0"/>
        <v>2.5421215416554862E-4</v>
      </c>
      <c r="E33" s="240">
        <v>31</v>
      </c>
      <c r="F33" s="241">
        <f t="shared" si="1"/>
        <v>4.7994302611818984E-4</v>
      </c>
      <c r="G33" s="240"/>
      <c r="H33" s="241"/>
      <c r="I33" s="240"/>
      <c r="J33" s="241"/>
      <c r="K33" s="240"/>
      <c r="L33" s="241"/>
      <c r="M33" s="240"/>
      <c r="N33" s="241"/>
      <c r="O33" s="172">
        <f t="shared" si="2"/>
        <v>49</v>
      </c>
      <c r="P33" s="241">
        <f t="shared" si="3"/>
        <v>3.6189603982333566E-4</v>
      </c>
      <c r="Q33" s="442"/>
    </row>
    <row r="34" spans="2:17" ht="15">
      <c r="B34" s="386" t="s">
        <v>30</v>
      </c>
      <c r="C34" s="240">
        <v>7370</v>
      </c>
      <c r="D34" s="241">
        <f t="shared" si="0"/>
        <v>0.10408575423333852</v>
      </c>
      <c r="E34" s="240">
        <v>6201</v>
      </c>
      <c r="F34" s="241">
        <f t="shared" si="1"/>
        <v>9.6004087256738549E-2</v>
      </c>
      <c r="G34" s="240"/>
      <c r="H34" s="241"/>
      <c r="I34" s="240"/>
      <c r="J34" s="241"/>
      <c r="K34" s="240"/>
      <c r="L34" s="241"/>
      <c r="M34" s="240"/>
      <c r="N34" s="241"/>
      <c r="O34" s="172">
        <f t="shared" si="2"/>
        <v>13571</v>
      </c>
      <c r="P34" s="241">
        <f t="shared" si="3"/>
        <v>0.1002304317641324</v>
      </c>
      <c r="Q34" s="442">
        <v>4</v>
      </c>
    </row>
    <row r="35" spans="2:17" ht="15">
      <c r="B35" s="386" t="s">
        <v>31</v>
      </c>
      <c r="C35" s="240">
        <v>1257</v>
      </c>
      <c r="D35" s="241">
        <f t="shared" si="0"/>
        <v>1.7752482099227477E-2</v>
      </c>
      <c r="E35" s="240">
        <v>1519</v>
      </c>
      <c r="F35" s="241">
        <f t="shared" si="1"/>
        <v>2.3517208279791302E-2</v>
      </c>
      <c r="G35" s="240"/>
      <c r="H35" s="241"/>
      <c r="I35" s="240"/>
      <c r="J35" s="241"/>
      <c r="K35" s="240"/>
      <c r="L35" s="241"/>
      <c r="M35" s="240"/>
      <c r="N35" s="241"/>
      <c r="O35" s="172">
        <f t="shared" si="2"/>
        <v>2776</v>
      </c>
      <c r="P35" s="241">
        <f t="shared" si="3"/>
        <v>2.050251850101183E-2</v>
      </c>
      <c r="Q35" s="442">
        <v>10</v>
      </c>
    </row>
    <row r="36" spans="2:17" ht="15">
      <c r="B36" s="386" t="s">
        <v>86</v>
      </c>
      <c r="C36" s="240">
        <v>1375</v>
      </c>
      <c r="D36" s="241">
        <f t="shared" si="0"/>
        <v>1.9418983998757185E-2</v>
      </c>
      <c r="E36" s="240">
        <v>2639</v>
      </c>
      <c r="F36" s="241">
        <f t="shared" si="1"/>
        <v>4.0857085352448481E-2</v>
      </c>
      <c r="G36" s="240"/>
      <c r="H36" s="241"/>
      <c r="I36" s="240"/>
      <c r="J36" s="241"/>
      <c r="K36" s="240"/>
      <c r="L36" s="241"/>
      <c r="M36" s="240"/>
      <c r="N36" s="241"/>
      <c r="O36" s="172">
        <f t="shared" si="2"/>
        <v>4014</v>
      </c>
      <c r="P36" s="241">
        <f t="shared" si="3"/>
        <v>2.9645932731650393E-2</v>
      </c>
      <c r="Q36" s="142"/>
    </row>
    <row r="37" spans="2:17" ht="15">
      <c r="B37" s="387" t="s">
        <v>34</v>
      </c>
      <c r="C37" s="377">
        <f t="shared" ref="C37:I37" si="4">SUM(C10:C36)</f>
        <v>70807</v>
      </c>
      <c r="D37" s="378">
        <f t="shared" si="4"/>
        <v>1</v>
      </c>
      <c r="E37" s="377">
        <f>SUM(E10:E36)</f>
        <v>64591</v>
      </c>
      <c r="F37" s="378">
        <f t="shared" si="4"/>
        <v>1</v>
      </c>
      <c r="G37" s="377">
        <f t="shared" si="4"/>
        <v>0</v>
      </c>
      <c r="H37" s="378">
        <f t="shared" si="4"/>
        <v>0</v>
      </c>
      <c r="I37" s="377">
        <f t="shared" si="4"/>
        <v>0</v>
      </c>
      <c r="J37" s="378">
        <f t="shared" ref="J37:P37" si="5">SUM(J10:J36)</f>
        <v>0</v>
      </c>
      <c r="K37" s="377">
        <f t="shared" si="5"/>
        <v>0</v>
      </c>
      <c r="L37" s="378">
        <f t="shared" si="5"/>
        <v>0</v>
      </c>
      <c r="M37" s="377">
        <f t="shared" si="5"/>
        <v>0</v>
      </c>
      <c r="N37" s="378">
        <f t="shared" si="5"/>
        <v>0</v>
      </c>
      <c r="O37" s="377">
        <f t="shared" si="5"/>
        <v>135398</v>
      </c>
      <c r="P37" s="378">
        <f t="shared" si="5"/>
        <v>1</v>
      </c>
      <c r="Q37" s="378"/>
    </row>
    <row r="38" spans="2:17">
      <c r="B38" s="5"/>
      <c r="C38" s="53"/>
      <c r="D38" s="5"/>
      <c r="E38" s="53"/>
      <c r="F38" s="5"/>
      <c r="H38" s="5"/>
      <c r="I38" s="53"/>
      <c r="J38" s="5"/>
      <c r="L38" s="5"/>
      <c r="M38" s="53"/>
      <c r="N38" s="5"/>
      <c r="O38" s="55"/>
    </row>
  </sheetData>
  <mergeCells count="9">
    <mergeCell ref="Q8:Q9"/>
    <mergeCell ref="B8:B9"/>
    <mergeCell ref="O8:P8"/>
    <mergeCell ref="M8:N8"/>
    <mergeCell ref="C8:D8"/>
    <mergeCell ref="I8:J8"/>
    <mergeCell ref="G8:H8"/>
    <mergeCell ref="E8:F8"/>
    <mergeCell ref="K8:L8"/>
  </mergeCells>
  <phoneticPr fontId="0" type="noConversion"/>
  <pageMargins left="0" right="0" top="0" bottom="0" header="0" footer="0"/>
  <pageSetup scale="95" orientation="landscape" r:id="rId1"/>
  <headerFooter alignWithMargins="0">
    <oddFooter>&amp;CBARÓMETRO TURÍSTICO DE LA RIVIERA MAYA
FIDEICOMISO DE PROMOCIÓN TURÍSTICA DE LA RIVIERA MAYA&amp;R16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 codeName="Hoja17">
    <pageSetUpPr fitToPage="1"/>
  </sheetPr>
  <dimension ref="A2:S37"/>
  <sheetViews>
    <sheetView topLeftCell="A12" zoomScaleNormal="100" workbookViewId="0">
      <selection activeCell="Q34" sqref="Q34"/>
    </sheetView>
  </sheetViews>
  <sheetFormatPr baseColWidth="10" defaultRowHeight="12.75"/>
  <cols>
    <col min="1" max="1" width="5.5703125" style="7" customWidth="1"/>
    <col min="2" max="2" width="3.42578125" style="7" customWidth="1"/>
    <col min="3" max="3" width="14.140625" style="7" bestFit="1" customWidth="1"/>
    <col min="4" max="4" width="7.5703125" style="7" bestFit="1" customWidth="1"/>
    <col min="5" max="5" width="8.28515625" style="7" customWidth="1"/>
    <col min="6" max="6" width="7.5703125" style="7" bestFit="1" customWidth="1"/>
    <col min="7" max="7" width="8" style="7" customWidth="1"/>
    <col min="8" max="8" width="7.5703125" style="7" bestFit="1" customWidth="1"/>
    <col min="9" max="9" width="8" style="7" customWidth="1"/>
    <col min="10" max="10" width="7.5703125" style="7" bestFit="1" customWidth="1"/>
    <col min="11" max="11" width="8" style="7" customWidth="1"/>
    <col min="12" max="12" width="7.5703125" style="7" bestFit="1" customWidth="1"/>
    <col min="13" max="13" width="8.28515625" style="7" customWidth="1"/>
    <col min="14" max="14" width="7.5703125" style="7" bestFit="1" customWidth="1"/>
    <col min="15" max="15" width="8.28515625" style="7" bestFit="1" customWidth="1"/>
    <col min="16" max="16" width="10.42578125" style="7" bestFit="1" customWidth="1"/>
    <col min="17" max="17" width="8" style="7" bestFit="1" customWidth="1"/>
    <col min="18" max="18" width="7.7109375" style="7" customWidth="1"/>
    <col min="19" max="19" width="7.28515625" style="7" bestFit="1" customWidth="1"/>
    <col min="20" max="16384" width="11.42578125" style="7"/>
  </cols>
  <sheetData>
    <row r="2" spans="1:19" ht="18.75">
      <c r="E2" s="22"/>
      <c r="F2" s="22"/>
      <c r="G2" s="22"/>
      <c r="H2" s="22"/>
      <c r="I2" s="22"/>
      <c r="J2" s="22"/>
      <c r="K2" s="22"/>
      <c r="M2" s="22" t="s">
        <v>123</v>
      </c>
    </row>
    <row r="3" spans="1:19" ht="18.75">
      <c r="E3" s="22"/>
      <c r="F3" s="22"/>
      <c r="G3" s="22"/>
      <c r="H3" s="22"/>
      <c r="I3" s="22"/>
      <c r="J3" s="22"/>
      <c r="K3" s="22"/>
      <c r="L3" s="12"/>
      <c r="M3" s="22" t="s">
        <v>122</v>
      </c>
    </row>
    <row r="4" spans="1:19" ht="15.75">
      <c r="E4" s="10"/>
      <c r="F4" s="10"/>
      <c r="G4" s="10"/>
      <c r="H4" s="10"/>
      <c r="I4" s="10"/>
      <c r="J4" s="10"/>
      <c r="K4" s="10"/>
      <c r="M4" s="130" t="s">
        <v>416</v>
      </c>
    </row>
    <row r="6" spans="1:19">
      <c r="B6" s="5"/>
      <c r="C6" s="5"/>
      <c r="F6" s="5"/>
      <c r="G6" s="5"/>
      <c r="H6" s="5"/>
      <c r="I6" s="5"/>
      <c r="J6" s="5"/>
      <c r="L6" s="5"/>
    </row>
    <row r="7" spans="1:19" ht="15" customHeight="1">
      <c r="A7" s="5"/>
      <c r="B7" s="474" t="s">
        <v>32</v>
      </c>
      <c r="C7" s="515"/>
      <c r="D7" s="514" t="s">
        <v>408</v>
      </c>
      <c r="E7" s="514"/>
      <c r="F7" s="512" t="s">
        <v>409</v>
      </c>
      <c r="G7" s="513"/>
      <c r="H7" s="512" t="s">
        <v>410</v>
      </c>
      <c r="I7" s="513"/>
      <c r="J7" s="512" t="s">
        <v>411</v>
      </c>
      <c r="K7" s="513"/>
      <c r="L7" s="512" t="s">
        <v>412</v>
      </c>
      <c r="M7" s="513"/>
      <c r="N7" s="512" t="s">
        <v>413</v>
      </c>
      <c r="O7" s="513"/>
      <c r="P7" s="516" t="s">
        <v>226</v>
      </c>
      <c r="Q7" s="516"/>
      <c r="R7" s="475" t="s">
        <v>359</v>
      </c>
      <c r="S7" s="475" t="s">
        <v>415</v>
      </c>
    </row>
    <row r="8" spans="1:19" ht="15">
      <c r="A8" s="5"/>
      <c r="B8" s="515"/>
      <c r="C8" s="515"/>
      <c r="D8" s="425" t="s">
        <v>55</v>
      </c>
      <c r="E8" s="425" t="s">
        <v>33</v>
      </c>
      <c r="F8" s="425" t="s">
        <v>55</v>
      </c>
      <c r="G8" s="425" t="s">
        <v>33</v>
      </c>
      <c r="H8" s="425" t="s">
        <v>55</v>
      </c>
      <c r="I8" s="425" t="s">
        <v>33</v>
      </c>
      <c r="J8" s="425" t="s">
        <v>55</v>
      </c>
      <c r="K8" s="425" t="s">
        <v>33</v>
      </c>
      <c r="L8" s="425" t="s">
        <v>55</v>
      </c>
      <c r="M8" s="425" t="s">
        <v>33</v>
      </c>
      <c r="N8" s="425" t="s">
        <v>55</v>
      </c>
      <c r="O8" s="425" t="s">
        <v>33</v>
      </c>
      <c r="P8" s="427" t="s">
        <v>55</v>
      </c>
      <c r="Q8" s="427" t="s">
        <v>33</v>
      </c>
      <c r="R8" s="475"/>
      <c r="S8" s="475"/>
    </row>
    <row r="9" spans="1:19">
      <c r="B9" s="56"/>
      <c r="C9" s="56"/>
      <c r="D9" s="235"/>
      <c r="E9" s="235"/>
      <c r="F9" s="235"/>
      <c r="G9" s="235"/>
      <c r="H9" s="235"/>
      <c r="I9" s="235"/>
      <c r="J9" s="235"/>
      <c r="K9" s="235"/>
      <c r="L9" s="235"/>
      <c r="M9" s="235"/>
      <c r="N9" s="235"/>
      <c r="O9" s="235"/>
    </row>
    <row r="10" spans="1:19">
      <c r="B10" s="56"/>
      <c r="C10" s="56"/>
      <c r="D10" s="235"/>
      <c r="E10" s="235"/>
      <c r="F10" s="235"/>
      <c r="G10" s="235"/>
      <c r="H10" s="235"/>
      <c r="I10" s="235"/>
      <c r="J10" s="235"/>
      <c r="K10" s="235"/>
      <c r="L10" s="235"/>
      <c r="M10" s="235"/>
      <c r="N10" s="235"/>
      <c r="O10" s="235"/>
      <c r="P10" s="31"/>
      <c r="Q10" s="31"/>
    </row>
    <row r="11" spans="1:19">
      <c r="B11" s="289">
        <v>1</v>
      </c>
      <c r="C11" s="289" t="s">
        <v>76</v>
      </c>
      <c r="D11" s="252">
        <v>131554</v>
      </c>
      <c r="E11" s="388">
        <f t="shared" ref="E11:E27" si="0">D11/$D$34</f>
        <v>0.35284682809599932</v>
      </c>
      <c r="F11" s="252">
        <v>138390</v>
      </c>
      <c r="G11" s="388">
        <f>F11/$F$34</f>
        <v>0.38669062235423307</v>
      </c>
      <c r="H11" s="252"/>
      <c r="I11" s="388"/>
      <c r="J11" s="252"/>
      <c r="K11" s="388"/>
      <c r="L11" s="252"/>
      <c r="M11" s="388"/>
      <c r="N11" s="252"/>
      <c r="O11" s="388"/>
      <c r="P11" s="389">
        <f>SUM(D11,F11,H11,J11,L11,N11,)</f>
        <v>269944</v>
      </c>
      <c r="Q11" s="388">
        <f t="shared" ref="Q11:Q27" si="1">P11/$P$34</f>
        <v>0.36942244556388981</v>
      </c>
      <c r="R11" s="142">
        <v>1</v>
      </c>
      <c r="S11" s="434">
        <v>1</v>
      </c>
    </row>
    <row r="12" spans="1:19">
      <c r="B12" s="289">
        <v>2</v>
      </c>
      <c r="C12" s="289" t="s">
        <v>148</v>
      </c>
      <c r="D12" s="252">
        <v>93591</v>
      </c>
      <c r="E12" s="388">
        <f t="shared" si="0"/>
        <v>0.25102457917153925</v>
      </c>
      <c r="F12" s="252">
        <v>94121</v>
      </c>
      <c r="G12" s="388">
        <f t="shared" ref="G12:G27" si="2">F12/$F$34</f>
        <v>0.26299377170751337</v>
      </c>
      <c r="H12" s="252"/>
      <c r="I12" s="388"/>
      <c r="J12" s="252"/>
      <c r="K12" s="388"/>
      <c r="L12" s="252"/>
      <c r="M12" s="388"/>
      <c r="N12" s="252"/>
      <c r="O12" s="388"/>
      <c r="P12" s="389">
        <f t="shared" ref="P12:P24" si="3">SUM(D12,F12,H12,J12,L12,N12,)</f>
        <v>187712</v>
      </c>
      <c r="Q12" s="388">
        <f t="shared" si="1"/>
        <v>0.25688671021281778</v>
      </c>
      <c r="R12" s="142">
        <v>2</v>
      </c>
      <c r="S12" s="434">
        <v>2</v>
      </c>
    </row>
    <row r="13" spans="1:19">
      <c r="B13" s="289">
        <v>3</v>
      </c>
      <c r="C13" s="289" t="s">
        <v>78</v>
      </c>
      <c r="D13" s="252">
        <v>45956</v>
      </c>
      <c r="E13" s="388">
        <f t="shared" si="0"/>
        <v>0.12326062933836861</v>
      </c>
      <c r="F13" s="252">
        <v>35202</v>
      </c>
      <c r="G13" s="388">
        <f t="shared" si="2"/>
        <v>9.8361755098733392E-2</v>
      </c>
      <c r="H13" s="252"/>
      <c r="I13" s="388"/>
      <c r="J13" s="252"/>
      <c r="K13" s="388"/>
      <c r="L13" s="252"/>
      <c r="M13" s="388"/>
      <c r="N13" s="252"/>
      <c r="O13" s="388"/>
      <c r="P13" s="389">
        <f t="shared" si="3"/>
        <v>81158</v>
      </c>
      <c r="Q13" s="388">
        <f t="shared" si="1"/>
        <v>0.11106595011214981</v>
      </c>
      <c r="R13" s="142">
        <v>3</v>
      </c>
      <c r="S13" s="434">
        <v>3</v>
      </c>
    </row>
    <row r="14" spans="1:19">
      <c r="B14" s="289">
        <v>4</v>
      </c>
      <c r="C14" s="289" t="s">
        <v>19</v>
      </c>
      <c r="D14" s="252">
        <v>11700</v>
      </c>
      <c r="E14" s="388">
        <f t="shared" si="0"/>
        <v>3.1381089808924033E-2</v>
      </c>
      <c r="F14" s="252">
        <v>10051</v>
      </c>
      <c r="G14" s="388">
        <f t="shared" si="2"/>
        <v>2.8084597480182071E-2</v>
      </c>
      <c r="H14" s="252"/>
      <c r="I14" s="388"/>
      <c r="J14" s="252"/>
      <c r="K14" s="388"/>
      <c r="L14" s="252"/>
      <c r="M14" s="388"/>
      <c r="N14" s="252"/>
      <c r="O14" s="388"/>
      <c r="P14" s="389">
        <f t="shared" si="3"/>
        <v>21751</v>
      </c>
      <c r="Q14" s="388">
        <f t="shared" si="1"/>
        <v>2.9766572375974895E-2</v>
      </c>
      <c r="R14" s="142">
        <v>5</v>
      </c>
      <c r="S14" s="434">
        <v>6</v>
      </c>
    </row>
    <row r="15" spans="1:19">
      <c r="B15" s="289">
        <v>5</v>
      </c>
      <c r="C15" s="289" t="s">
        <v>147</v>
      </c>
      <c r="D15" s="252">
        <v>916</v>
      </c>
      <c r="E15" s="388">
        <f t="shared" si="0"/>
        <v>2.4568442961516593E-3</v>
      </c>
      <c r="F15" s="252">
        <v>1276</v>
      </c>
      <c r="G15" s="388">
        <f t="shared" si="2"/>
        <v>3.5654110421562352E-3</v>
      </c>
      <c r="H15" s="252"/>
      <c r="I15" s="388"/>
      <c r="J15" s="252"/>
      <c r="K15" s="388"/>
      <c r="L15" s="252"/>
      <c r="M15" s="388"/>
      <c r="N15" s="252"/>
      <c r="O15" s="388"/>
      <c r="P15" s="389">
        <f>SUM(D15,F15,H15,J15,L15,N15,)</f>
        <v>2192</v>
      </c>
      <c r="Q15" s="388">
        <f t="shared" si="1"/>
        <v>2.9997851431261538E-3</v>
      </c>
      <c r="R15" s="142">
        <v>16</v>
      </c>
      <c r="S15" s="434">
        <v>17</v>
      </c>
    </row>
    <row r="16" spans="1:19">
      <c r="B16" s="289">
        <v>6</v>
      </c>
      <c r="C16" s="289" t="s">
        <v>22</v>
      </c>
      <c r="D16" s="252">
        <v>6263</v>
      </c>
      <c r="E16" s="388">
        <f t="shared" si="0"/>
        <v>1.6798270553272751E-2</v>
      </c>
      <c r="F16" s="252">
        <v>5819</v>
      </c>
      <c r="G16" s="388">
        <f t="shared" si="2"/>
        <v>1.6259503804315935E-2</v>
      </c>
      <c r="H16" s="252"/>
      <c r="I16" s="388"/>
      <c r="J16" s="252"/>
      <c r="K16" s="388"/>
      <c r="L16" s="252"/>
      <c r="M16" s="388"/>
      <c r="N16" s="252"/>
      <c r="O16" s="388"/>
      <c r="P16" s="389">
        <f t="shared" si="3"/>
        <v>12082</v>
      </c>
      <c r="Q16" s="388">
        <f t="shared" si="1"/>
        <v>1.6534399680314869E-2</v>
      </c>
      <c r="R16" s="142">
        <v>11</v>
      </c>
      <c r="S16" s="434">
        <v>9</v>
      </c>
    </row>
    <row r="17" spans="2:19">
      <c r="B17" s="289">
        <v>7</v>
      </c>
      <c r="C17" s="289" t="s">
        <v>24</v>
      </c>
      <c r="D17" s="252">
        <v>8504</v>
      </c>
      <c r="E17" s="388">
        <f t="shared" si="0"/>
        <v>2.2808956216674354E-2</v>
      </c>
      <c r="F17" s="252">
        <v>9466</v>
      </c>
      <c r="G17" s="388">
        <f t="shared" si="2"/>
        <v>2.6449985050980347E-2</v>
      </c>
      <c r="H17" s="252"/>
      <c r="I17" s="388"/>
      <c r="J17" s="252"/>
      <c r="K17" s="388"/>
      <c r="L17" s="252"/>
      <c r="M17" s="388"/>
      <c r="N17" s="252"/>
      <c r="O17" s="388"/>
      <c r="P17" s="389">
        <f>SUM(D17,F17,H17,J17,L17,N17,)</f>
        <v>17970</v>
      </c>
      <c r="Q17" s="388">
        <f t="shared" si="1"/>
        <v>2.4592216707106287E-2</v>
      </c>
      <c r="R17" s="142">
        <v>7</v>
      </c>
      <c r="S17" s="434">
        <v>7</v>
      </c>
    </row>
    <row r="18" spans="2:19">
      <c r="B18" s="289">
        <v>8</v>
      </c>
      <c r="C18" s="289" t="s">
        <v>25</v>
      </c>
      <c r="D18" s="252">
        <v>15502</v>
      </c>
      <c r="E18" s="388">
        <f t="shared" si="0"/>
        <v>4.1578602924610283E-2</v>
      </c>
      <c r="F18" s="252">
        <v>14514</v>
      </c>
      <c r="G18" s="388">
        <f t="shared" si="2"/>
        <v>4.0555153499886837E-2</v>
      </c>
      <c r="H18" s="252"/>
      <c r="I18" s="388"/>
      <c r="J18" s="252"/>
      <c r="K18" s="388"/>
      <c r="L18" s="252"/>
      <c r="M18" s="388"/>
      <c r="N18" s="252"/>
      <c r="O18" s="388"/>
      <c r="P18" s="389">
        <f>SUM(D18,F18,H18,J18,L18,N18,)</f>
        <v>30016</v>
      </c>
      <c r="Q18" s="388">
        <f t="shared" si="1"/>
        <v>4.1077349843099742E-2</v>
      </c>
      <c r="R18" s="142">
        <v>4</v>
      </c>
      <c r="S18" s="434">
        <v>4</v>
      </c>
    </row>
    <row r="19" spans="2:19">
      <c r="B19" s="289">
        <v>9</v>
      </c>
      <c r="C19" s="289" t="s">
        <v>26</v>
      </c>
      <c r="D19" s="252">
        <v>3140</v>
      </c>
      <c r="E19" s="388">
        <f t="shared" si="0"/>
        <v>8.421933504275338E-3</v>
      </c>
      <c r="F19" s="252">
        <v>2513</v>
      </c>
      <c r="G19" s="388">
        <f t="shared" si="2"/>
        <v>7.0218479223656894E-3</v>
      </c>
      <c r="H19" s="252"/>
      <c r="I19" s="388"/>
      <c r="J19" s="252"/>
      <c r="K19" s="388"/>
      <c r="L19" s="252"/>
      <c r="M19" s="388"/>
      <c r="N19" s="252"/>
      <c r="O19" s="388"/>
      <c r="P19" s="389">
        <f>SUM(D19,F19,H19,J19,L19,N19,)</f>
        <v>5653</v>
      </c>
      <c r="Q19" s="388">
        <f t="shared" si="1"/>
        <v>7.7362159735821839E-3</v>
      </c>
      <c r="R19" s="142">
        <v>14</v>
      </c>
      <c r="S19" s="434">
        <v>13</v>
      </c>
    </row>
    <row r="20" spans="2:19">
      <c r="B20" s="289">
        <v>10</v>
      </c>
      <c r="C20" s="289" t="s">
        <v>27</v>
      </c>
      <c r="D20" s="252">
        <v>7099</v>
      </c>
      <c r="E20" s="388">
        <f t="shared" si="0"/>
        <v>1.904054329517536E-2</v>
      </c>
      <c r="F20" s="252">
        <v>5752</v>
      </c>
      <c r="G20" s="388">
        <f t="shared" si="2"/>
        <v>1.6072291782509927E-2</v>
      </c>
      <c r="H20" s="252"/>
      <c r="I20" s="388"/>
      <c r="J20" s="252"/>
      <c r="K20" s="388"/>
      <c r="L20" s="252"/>
      <c r="M20" s="388"/>
      <c r="N20" s="252"/>
      <c r="O20" s="388"/>
      <c r="P20" s="389">
        <f>SUM(D20,F20,H20,J20,L20,N20,)</f>
        <v>12851</v>
      </c>
      <c r="Q20" s="388">
        <f t="shared" si="1"/>
        <v>1.7586787807625091E-2</v>
      </c>
      <c r="R20" s="142">
        <v>9</v>
      </c>
      <c r="S20" s="434">
        <v>8</v>
      </c>
    </row>
    <row r="21" spans="2:19">
      <c r="B21" s="289">
        <v>11</v>
      </c>
      <c r="C21" s="289" t="s">
        <v>107</v>
      </c>
      <c r="D21" s="252">
        <v>3723</v>
      </c>
      <c r="E21" s="388">
        <f t="shared" si="0"/>
        <v>9.9856237058653131E-3</v>
      </c>
      <c r="F21" s="252">
        <v>1234</v>
      </c>
      <c r="G21" s="388">
        <f t="shared" si="2"/>
        <v>3.4480542523673938E-3</v>
      </c>
      <c r="H21" s="252"/>
      <c r="I21" s="388"/>
      <c r="J21" s="252"/>
      <c r="K21" s="388"/>
      <c r="L21" s="252"/>
      <c r="M21" s="388"/>
      <c r="N21" s="252"/>
      <c r="O21" s="388"/>
      <c r="P21" s="389">
        <f>SUM(D21,F21,H21,J21,L21,N21,)</f>
        <v>4957</v>
      </c>
      <c r="Q21" s="388">
        <f t="shared" si="1"/>
        <v>6.7837294500348285E-3</v>
      </c>
      <c r="R21" s="142">
        <v>10</v>
      </c>
      <c r="S21" s="434">
        <v>14</v>
      </c>
    </row>
    <row r="22" spans="2:19">
      <c r="B22" s="289">
        <v>12</v>
      </c>
      <c r="C22" s="289" t="s">
        <v>30</v>
      </c>
      <c r="D22" s="252">
        <v>7370</v>
      </c>
      <c r="E22" s="388">
        <f t="shared" si="0"/>
        <v>1.9767404435194025E-2</v>
      </c>
      <c r="F22" s="252">
        <v>6201</v>
      </c>
      <c r="G22" s="388">
        <f t="shared" si="2"/>
        <v>1.7326891749538258E-2</v>
      </c>
      <c r="H22" s="252"/>
      <c r="I22" s="388"/>
      <c r="J22" s="252"/>
      <c r="K22" s="388"/>
      <c r="L22" s="252"/>
      <c r="M22" s="388"/>
      <c r="N22" s="252"/>
      <c r="O22" s="388"/>
      <c r="P22" s="389">
        <v>7370</v>
      </c>
      <c r="Q22" s="388">
        <f t="shared" si="1"/>
        <v>1.0085956434689668E-2</v>
      </c>
      <c r="R22" s="142">
        <v>8</v>
      </c>
      <c r="S22" s="434">
        <v>11</v>
      </c>
    </row>
    <row r="23" spans="2:19">
      <c r="B23" s="289">
        <v>13</v>
      </c>
      <c r="C23" s="289" t="s">
        <v>31</v>
      </c>
      <c r="D23" s="252">
        <v>1257</v>
      </c>
      <c r="E23" s="388">
        <f t="shared" si="0"/>
        <v>3.3714555461382485E-3</v>
      </c>
      <c r="F23" s="252">
        <v>1519</v>
      </c>
      <c r="G23" s="388">
        <f t="shared" si="2"/>
        <v>4.2444038973631047E-3</v>
      </c>
      <c r="H23" s="252"/>
      <c r="I23" s="388"/>
      <c r="J23" s="252"/>
      <c r="K23" s="388"/>
      <c r="L23" s="252"/>
      <c r="M23" s="388"/>
      <c r="N23" s="252"/>
      <c r="O23" s="388"/>
      <c r="P23" s="389">
        <f t="shared" si="3"/>
        <v>2776</v>
      </c>
      <c r="Q23" s="388">
        <f t="shared" si="1"/>
        <v>3.7989979732291073E-3</v>
      </c>
      <c r="R23" s="142">
        <v>15</v>
      </c>
      <c r="S23" s="434">
        <v>16</v>
      </c>
    </row>
    <row r="24" spans="2:19">
      <c r="B24" s="289">
        <v>14</v>
      </c>
      <c r="C24" s="289" t="s">
        <v>100</v>
      </c>
      <c r="D24" s="252">
        <v>12779</v>
      </c>
      <c r="E24" s="388">
        <f t="shared" si="0"/>
        <v>3.4275123646858134E-2</v>
      </c>
      <c r="F24" s="252">
        <v>11591</v>
      </c>
      <c r="G24" s="388">
        <f t="shared" si="2"/>
        <v>3.2387679772439594E-2</v>
      </c>
      <c r="H24" s="252"/>
      <c r="I24" s="388"/>
      <c r="J24" s="252"/>
      <c r="K24" s="388"/>
      <c r="L24" s="252"/>
      <c r="M24" s="388"/>
      <c r="N24" s="252"/>
      <c r="O24" s="388"/>
      <c r="P24" s="389">
        <f t="shared" si="3"/>
        <v>24370</v>
      </c>
      <c r="Q24" s="388">
        <f t="shared" si="1"/>
        <v>3.3350713475357834E-2</v>
      </c>
      <c r="R24" s="142">
        <v>6</v>
      </c>
      <c r="S24" s="434">
        <v>5</v>
      </c>
    </row>
    <row r="25" spans="2:19">
      <c r="B25" s="289">
        <v>15</v>
      </c>
      <c r="C25" s="289" t="s">
        <v>105</v>
      </c>
      <c r="D25" s="252">
        <v>5222</v>
      </c>
      <c r="E25" s="388">
        <f t="shared" si="0"/>
        <v>1.4006158203606948E-2</v>
      </c>
      <c r="F25" s="252">
        <v>1506</v>
      </c>
      <c r="G25" s="388">
        <f t="shared" si="2"/>
        <v>4.2080791767141771E-3</v>
      </c>
      <c r="H25" s="252"/>
      <c r="I25" s="388"/>
      <c r="J25" s="289"/>
      <c r="K25" s="388"/>
      <c r="L25" s="288"/>
      <c r="M25" s="388"/>
      <c r="N25" s="252"/>
      <c r="O25" s="388"/>
      <c r="P25" s="389">
        <f>SUM(D25,F25,H25,J25,L25,N25,)</f>
        <v>6728</v>
      </c>
      <c r="Q25" s="388">
        <f t="shared" si="1"/>
        <v>9.2073697276244364E-3</v>
      </c>
      <c r="R25" s="142">
        <v>13</v>
      </c>
      <c r="S25" s="434">
        <v>12</v>
      </c>
    </row>
    <row r="26" spans="2:19">
      <c r="B26" s="289">
        <v>16</v>
      </c>
      <c r="C26" s="289" t="s">
        <v>108</v>
      </c>
      <c r="D26" s="252">
        <v>3425</v>
      </c>
      <c r="E26" s="388">
        <f t="shared" si="0"/>
        <v>9.1863446662875901E-3</v>
      </c>
      <c r="F26" s="252">
        <v>5224</v>
      </c>
      <c r="G26" s="388">
        <f t="shared" si="2"/>
        <v>1.4596949282307346E-2</v>
      </c>
      <c r="H26" s="252"/>
      <c r="I26" s="388"/>
      <c r="J26" s="252"/>
      <c r="K26" s="388"/>
      <c r="L26" s="252"/>
      <c r="M26" s="388"/>
      <c r="N26" s="252"/>
      <c r="O26" s="388"/>
      <c r="P26" s="389">
        <f>SUM(D26,F26,H26,J26,L26,N26,)</f>
        <v>8649</v>
      </c>
      <c r="Q26" s="388">
        <f t="shared" si="1"/>
        <v>1.1836287273219939E-2</v>
      </c>
      <c r="R26" s="142">
        <v>12</v>
      </c>
      <c r="S26" s="434">
        <v>10</v>
      </c>
    </row>
    <row r="27" spans="2:19">
      <c r="B27" s="289">
        <v>17</v>
      </c>
      <c r="C27" s="289" t="s">
        <v>111</v>
      </c>
      <c r="D27" s="252">
        <v>2617</v>
      </c>
      <c r="E27" s="388">
        <f t="shared" si="0"/>
        <v>7.0191719683721527E-3</v>
      </c>
      <c r="F27" s="252">
        <v>791</v>
      </c>
      <c r="G27" s="388">
        <f t="shared" si="2"/>
        <v>2.2102195410231835E-3</v>
      </c>
      <c r="H27" s="252"/>
      <c r="I27" s="388"/>
      <c r="J27" s="252"/>
      <c r="K27" s="388"/>
      <c r="L27" s="252"/>
      <c r="M27" s="388"/>
      <c r="N27" s="252"/>
      <c r="O27" s="388"/>
      <c r="P27" s="389">
        <f>SUM(D27,F27,H27,J27,L27,N27,)</f>
        <v>3408</v>
      </c>
      <c r="Q27" s="388">
        <f t="shared" si="1"/>
        <v>4.6638995290939475E-3</v>
      </c>
      <c r="R27" s="142">
        <v>17</v>
      </c>
      <c r="S27" s="434">
        <v>15</v>
      </c>
    </row>
    <row r="28" spans="2:19">
      <c r="B28" s="58"/>
      <c r="C28" s="58"/>
      <c r="D28" s="57"/>
      <c r="E28" s="54"/>
      <c r="F28" s="57"/>
      <c r="G28" s="54"/>
      <c r="H28" s="58"/>
      <c r="I28" s="54"/>
      <c r="J28" s="58"/>
      <c r="K28" s="54"/>
      <c r="L28" s="57"/>
      <c r="M28" s="54"/>
      <c r="N28" s="59"/>
      <c r="O28" s="60"/>
      <c r="P28" s="31"/>
      <c r="Q28" s="31"/>
    </row>
    <row r="29" spans="2:19">
      <c r="B29" s="58"/>
      <c r="C29" s="58"/>
      <c r="D29" s="57"/>
      <c r="E29" s="54"/>
      <c r="F29" s="57"/>
      <c r="G29" s="54"/>
      <c r="H29" s="58"/>
      <c r="I29" s="54"/>
      <c r="J29" s="58"/>
      <c r="K29" s="54"/>
      <c r="L29" s="57"/>
      <c r="M29" s="54"/>
      <c r="N29" s="59"/>
      <c r="O29" s="60"/>
      <c r="P29" s="31"/>
      <c r="Q29" s="31"/>
    </row>
    <row r="30" spans="2:19">
      <c r="B30" s="58"/>
      <c r="C30" s="58"/>
      <c r="D30" s="57"/>
      <c r="E30" s="54"/>
      <c r="F30" s="57"/>
      <c r="G30" s="54"/>
      <c r="H30" s="58"/>
      <c r="I30" s="54"/>
      <c r="J30" s="58"/>
      <c r="K30" s="54"/>
      <c r="L30" s="57"/>
      <c r="M30" s="54"/>
      <c r="N30" s="59"/>
      <c r="O30" s="60"/>
      <c r="P30" s="31"/>
      <c r="Q30" s="31"/>
    </row>
    <row r="31" spans="2:19">
      <c r="B31" s="58"/>
      <c r="C31" s="58"/>
      <c r="D31" s="57"/>
      <c r="E31" s="54"/>
      <c r="F31" s="57"/>
      <c r="G31" s="54"/>
      <c r="H31" s="58"/>
      <c r="I31" s="54"/>
      <c r="J31" s="58"/>
      <c r="K31" s="54"/>
      <c r="L31" s="57"/>
      <c r="M31" s="54"/>
      <c r="N31" s="59"/>
      <c r="O31" s="60"/>
      <c r="P31" s="31"/>
      <c r="Q31" s="31"/>
    </row>
    <row r="32" spans="2:19">
      <c r="B32" s="58"/>
      <c r="C32" s="58"/>
      <c r="D32" s="57"/>
      <c r="E32" s="54"/>
      <c r="F32" s="57"/>
      <c r="G32" s="54"/>
      <c r="H32" s="58"/>
      <c r="I32" s="54"/>
      <c r="J32" s="58"/>
      <c r="K32" s="54"/>
      <c r="L32" s="57"/>
      <c r="M32" s="54"/>
      <c r="N32" s="59"/>
      <c r="O32" s="60"/>
      <c r="P32" s="31"/>
      <c r="Q32" s="31"/>
    </row>
    <row r="33" spans="2:19">
      <c r="B33" s="58"/>
      <c r="C33" s="58"/>
      <c r="D33" s="57"/>
      <c r="E33" s="54"/>
      <c r="F33" s="57"/>
      <c r="G33" s="54"/>
      <c r="H33" s="58"/>
      <c r="I33" s="54"/>
      <c r="J33" s="58"/>
      <c r="K33" s="54"/>
      <c r="L33" s="57"/>
      <c r="M33" s="54"/>
      <c r="N33" s="59"/>
      <c r="O33" s="60"/>
      <c r="P33" s="31"/>
      <c r="Q33" s="31"/>
    </row>
    <row r="34" spans="2:19">
      <c r="B34" s="435"/>
      <c r="C34" s="435" t="s">
        <v>163</v>
      </c>
      <c r="D34" s="436">
        <v>372836</v>
      </c>
      <c r="E34" s="437">
        <f>SUM(E11:E27)</f>
        <v>0.96722955937731336</v>
      </c>
      <c r="F34" s="436">
        <v>357883</v>
      </c>
      <c r="G34" s="437">
        <f>SUM(G11:G33)</f>
        <v>0.96447721741463011</v>
      </c>
      <c r="H34" s="436"/>
      <c r="I34" s="437">
        <f>SUM(I11:I33)</f>
        <v>0</v>
      </c>
      <c r="J34" s="436"/>
      <c r="K34" s="437">
        <f>SUM(K11:K33)</f>
        <v>0</v>
      </c>
      <c r="L34" s="436"/>
      <c r="M34" s="437">
        <f>SUM(M11:M26)</f>
        <v>0</v>
      </c>
      <c r="N34" s="436"/>
      <c r="O34" s="437">
        <f>SUM(O11:O25)</f>
        <v>0</v>
      </c>
      <c r="P34" s="436">
        <f>SUM(D34,F34,H34,J34,L34,N34,)</f>
        <v>730719</v>
      </c>
      <c r="Q34" s="437">
        <f>SUM(Q11:Q27)</f>
        <v>0.95739538728293649</v>
      </c>
      <c r="R34" s="9"/>
      <c r="S34" s="9"/>
    </row>
    <row r="35" spans="2:19">
      <c r="B35" s="5"/>
      <c r="D35" s="5"/>
      <c r="F35" s="5"/>
      <c r="G35" s="5"/>
      <c r="H35" s="5"/>
      <c r="I35" s="5"/>
      <c r="J35" s="5"/>
      <c r="K35" s="5"/>
      <c r="M35" s="5"/>
      <c r="N35" s="5"/>
      <c r="P35" s="55"/>
      <c r="Q35" s="55"/>
    </row>
    <row r="37" spans="2:19">
      <c r="C37" s="7" t="s">
        <v>283</v>
      </c>
    </row>
  </sheetData>
  <mergeCells count="10">
    <mergeCell ref="S7:S8"/>
    <mergeCell ref="R7:R8"/>
    <mergeCell ref="B7:C8"/>
    <mergeCell ref="P7:Q7"/>
    <mergeCell ref="N7:O7"/>
    <mergeCell ref="D7:E7"/>
    <mergeCell ref="F7:G7"/>
    <mergeCell ref="H7:I7"/>
    <mergeCell ref="J7:K7"/>
    <mergeCell ref="L7:M7"/>
  </mergeCells>
  <phoneticPr fontId="0" type="noConversion"/>
  <pageMargins left="0" right="0" top="0" bottom="0.82677165354330717" header="0" footer="0.9055118110236221"/>
  <pageSetup scale="91" orientation="landscape" r:id="rId1"/>
  <headerFooter alignWithMargins="0">
    <oddFooter>&amp;CBARÓMETRO TURÍSTICO DE LA RIVIERA MAYA
FIDEICOMISO DE PROMOCIÓN TURÍSTICA DE LA RIVIERA MAYA&amp;R17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B3:L40"/>
  <sheetViews>
    <sheetView workbookViewId="0">
      <selection activeCell="M38" sqref="M38"/>
    </sheetView>
  </sheetViews>
  <sheetFormatPr baseColWidth="10" defaultRowHeight="12.75"/>
  <sheetData>
    <row r="3" spans="2:12" ht="23.25">
      <c r="G3" s="4" t="s">
        <v>123</v>
      </c>
    </row>
    <row r="4" spans="2:12" ht="23.25">
      <c r="G4" s="4"/>
    </row>
    <row r="5" spans="2:12" ht="23.25">
      <c r="G5" s="4" t="s">
        <v>334</v>
      </c>
    </row>
    <row r="6" spans="2:12">
      <c r="B6" s="1"/>
      <c r="C6" s="1"/>
      <c r="D6" s="1"/>
      <c r="E6" s="1"/>
      <c r="F6" s="1"/>
      <c r="G6" s="5"/>
      <c r="H6" s="1"/>
      <c r="I6" s="1"/>
      <c r="J6" s="1"/>
      <c r="L6" s="1"/>
    </row>
    <row r="7" spans="2:12" ht="23.25">
      <c r="C7" s="1"/>
      <c r="D7" s="1"/>
      <c r="E7" s="1"/>
      <c r="F7" s="1"/>
      <c r="G7" s="6" t="s">
        <v>417</v>
      </c>
      <c r="H7" s="1"/>
      <c r="I7" s="1"/>
      <c r="J7" s="1"/>
    </row>
    <row r="8" spans="2:12">
      <c r="C8" s="1"/>
      <c r="D8" s="1"/>
      <c r="E8" s="1"/>
      <c r="F8" s="1"/>
      <c r="G8" s="3"/>
      <c r="H8" s="1"/>
      <c r="I8" s="1"/>
      <c r="J8" s="1"/>
    </row>
    <row r="9" spans="2:12">
      <c r="C9" s="1"/>
      <c r="D9" s="1"/>
      <c r="E9" s="1"/>
      <c r="F9" s="1"/>
      <c r="G9" s="1"/>
      <c r="H9" s="1"/>
      <c r="I9" s="1"/>
      <c r="J9" s="1"/>
    </row>
    <row r="39" spans="2:2">
      <c r="B39" s="23" t="s">
        <v>428</v>
      </c>
    </row>
    <row r="40" spans="2:2">
      <c r="B40" s="2"/>
    </row>
  </sheetData>
  <phoneticPr fontId="5" type="noConversion"/>
  <pageMargins left="0.47244094488188981" right="0" top="0.27559055118110237" bottom="0.35433070866141736" header="0" footer="0.51181102362204722"/>
  <pageSetup scale="98" orientation="landscape" r:id="rId1"/>
  <headerFooter alignWithMargins="0">
    <oddFooter>&amp;CBARÓMETRO TURÍSTICO DE LA RIVIERA MAYA
FIDEICOMISO DE PROMOCIÓN TURÍSTICA DE LA RIVIERA MAYA&amp;R18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 codeName="Hoja19"/>
  <dimension ref="A2:Q42"/>
  <sheetViews>
    <sheetView topLeftCell="A10" workbookViewId="0">
      <selection activeCell="T28" sqref="T28"/>
    </sheetView>
  </sheetViews>
  <sheetFormatPr baseColWidth="10" defaultRowHeight="12.75"/>
  <cols>
    <col min="1" max="1" width="1.7109375" style="7" customWidth="1"/>
    <col min="2" max="2" width="17.85546875" style="7" customWidth="1"/>
    <col min="3" max="3" width="10.140625" style="7" customWidth="1"/>
    <col min="4" max="4" width="8" style="7" bestFit="1" customWidth="1"/>
    <col min="5" max="5" width="10.42578125" style="7" bestFit="1" customWidth="1"/>
    <col min="6" max="6" width="8" style="7" bestFit="1" customWidth="1"/>
    <col min="7" max="7" width="10.42578125" style="7" bestFit="1" customWidth="1"/>
    <col min="8" max="8" width="8.28515625" style="7" bestFit="1" customWidth="1"/>
    <col min="9" max="9" width="10.42578125" style="7" bestFit="1" customWidth="1"/>
    <col min="10" max="10" width="8" style="7" bestFit="1" customWidth="1"/>
    <col min="11" max="11" width="10" style="7" customWidth="1"/>
    <col min="12" max="12" width="8.140625" style="7" bestFit="1" customWidth="1"/>
    <col min="13" max="13" width="10" style="7" customWidth="1"/>
    <col min="14" max="14" width="7.5703125" style="7" bestFit="1" customWidth="1"/>
    <col min="15" max="15" width="10.42578125" style="7" bestFit="1" customWidth="1"/>
    <col min="16" max="16" width="8" style="7" bestFit="1" customWidth="1"/>
    <col min="17" max="17" width="7.7109375" style="7" customWidth="1"/>
    <col min="18" max="18" width="7.28515625" style="7" bestFit="1" customWidth="1"/>
    <col min="19" max="16384" width="11.42578125" style="7"/>
  </cols>
  <sheetData>
    <row r="2" spans="1:17" ht="21">
      <c r="D2" s="22"/>
      <c r="E2" s="258"/>
      <c r="F2" s="22"/>
      <c r="G2" s="22"/>
      <c r="H2" s="22"/>
      <c r="I2" s="22"/>
      <c r="J2" s="22"/>
      <c r="K2" s="169" t="s">
        <v>158</v>
      </c>
    </row>
    <row r="3" spans="1:17" ht="21">
      <c r="D3" s="22"/>
      <c r="E3" s="258"/>
      <c r="F3" s="22"/>
      <c r="G3" s="22"/>
      <c r="H3" s="22"/>
      <c r="I3" s="22"/>
      <c r="J3" s="22"/>
      <c r="K3" s="169" t="s">
        <v>122</v>
      </c>
    </row>
    <row r="4" spans="1:17" ht="21">
      <c r="D4" s="22"/>
      <c r="E4" s="258"/>
      <c r="F4" s="22"/>
      <c r="G4" s="22"/>
      <c r="H4" s="22"/>
      <c r="I4" s="22"/>
      <c r="J4" s="22"/>
      <c r="K4" s="169" t="s">
        <v>156</v>
      </c>
    </row>
    <row r="5" spans="1:17" ht="18.75">
      <c r="D5" s="10"/>
      <c r="E5" s="130"/>
      <c r="F5" s="10"/>
      <c r="G5" s="10"/>
      <c r="H5" s="10"/>
      <c r="I5" s="10"/>
      <c r="J5" s="10"/>
      <c r="K5" s="258" t="s">
        <v>416</v>
      </c>
    </row>
    <row r="6" spans="1:17">
      <c r="B6" s="5"/>
      <c r="C6" s="5"/>
      <c r="D6" s="5"/>
      <c r="E6" s="5"/>
      <c r="F6" s="5"/>
      <c r="G6" s="5"/>
      <c r="H6" s="5"/>
      <c r="I6" s="5"/>
      <c r="K6" s="5"/>
    </row>
    <row r="7" spans="1:17" ht="15">
      <c r="A7" s="5"/>
      <c r="B7" s="474" t="s">
        <v>245</v>
      </c>
      <c r="C7" s="514" t="s">
        <v>408</v>
      </c>
      <c r="D7" s="514"/>
      <c r="E7" s="512" t="s">
        <v>409</v>
      </c>
      <c r="F7" s="513"/>
      <c r="G7" s="512" t="s">
        <v>410</v>
      </c>
      <c r="H7" s="513"/>
      <c r="I7" s="512" t="s">
        <v>411</v>
      </c>
      <c r="J7" s="513"/>
      <c r="K7" s="512" t="s">
        <v>412</v>
      </c>
      <c r="L7" s="513"/>
      <c r="M7" s="512" t="s">
        <v>413</v>
      </c>
      <c r="N7" s="513"/>
      <c r="O7" s="474" t="s">
        <v>418</v>
      </c>
      <c r="P7" s="474"/>
      <c r="Q7" s="5"/>
    </row>
    <row r="8" spans="1:17">
      <c r="A8" s="5"/>
      <c r="B8" s="515"/>
      <c r="C8" s="390" t="s">
        <v>157</v>
      </c>
      <c r="D8" s="426" t="s">
        <v>33</v>
      </c>
      <c r="E8" s="390" t="s">
        <v>157</v>
      </c>
      <c r="F8" s="426" t="s">
        <v>33</v>
      </c>
      <c r="G8" s="390" t="s">
        <v>157</v>
      </c>
      <c r="H8" s="426" t="s">
        <v>33</v>
      </c>
      <c r="I8" s="390" t="s">
        <v>157</v>
      </c>
      <c r="J8" s="426" t="s">
        <v>33</v>
      </c>
      <c r="K8" s="390" t="s">
        <v>157</v>
      </c>
      <c r="L8" s="426" t="s">
        <v>33</v>
      </c>
      <c r="M8" s="390" t="s">
        <v>157</v>
      </c>
      <c r="N8" s="426" t="s">
        <v>33</v>
      </c>
      <c r="O8" s="390" t="s">
        <v>157</v>
      </c>
      <c r="P8" s="426" t="s">
        <v>33</v>
      </c>
      <c r="Q8" s="5"/>
    </row>
    <row r="9" spans="1:17">
      <c r="B9" s="56"/>
      <c r="C9" s="235"/>
      <c r="D9" s="235"/>
      <c r="E9" s="235"/>
      <c r="F9" s="235"/>
      <c r="G9" s="235"/>
      <c r="H9" s="235"/>
      <c r="I9" s="235"/>
      <c r="J9" s="235"/>
      <c r="K9" s="235"/>
      <c r="L9" s="235"/>
      <c r="M9" s="235"/>
      <c r="N9" s="235"/>
    </row>
    <row r="10" spans="1:17">
      <c r="B10" s="62" t="s">
        <v>145</v>
      </c>
      <c r="C10" s="235"/>
      <c r="D10" s="235"/>
      <c r="E10" s="235"/>
      <c r="F10" s="235"/>
      <c r="G10" s="235"/>
      <c r="H10" s="235"/>
      <c r="I10" s="235"/>
      <c r="J10" s="235"/>
      <c r="K10" s="235"/>
      <c r="L10" s="235"/>
      <c r="M10" s="235"/>
      <c r="N10" s="235"/>
      <c r="O10" s="9"/>
      <c r="P10" s="9"/>
    </row>
    <row r="11" spans="1:17">
      <c r="B11" s="289" t="s">
        <v>153</v>
      </c>
      <c r="C11" s="252">
        <v>304561</v>
      </c>
      <c r="D11" s="290">
        <f>C11/$C$36</f>
        <v>0.28973662555355251</v>
      </c>
      <c r="E11" s="252">
        <v>310599</v>
      </c>
      <c r="F11" s="290">
        <f>E11/$E$36</f>
        <v>0.30167280341961694</v>
      </c>
      <c r="G11" s="252"/>
      <c r="H11" s="290"/>
      <c r="I11" s="252"/>
      <c r="J11" s="290"/>
      <c r="K11" s="252"/>
      <c r="L11" s="290"/>
      <c r="M11" s="252"/>
      <c r="N11" s="290"/>
      <c r="O11" s="252">
        <f>SUM(C11,E11,G11,I11,K11,M11,)</f>
        <v>615160</v>
      </c>
      <c r="P11" s="291">
        <f>O11/$O$36</f>
        <v>0.29564282947431558</v>
      </c>
    </row>
    <row r="12" spans="1:17">
      <c r="B12" s="289" t="s">
        <v>11</v>
      </c>
      <c r="C12" s="252">
        <v>298737</v>
      </c>
      <c r="D12" s="290">
        <f>C12/$C$36</f>
        <v>0.28419610622499797</v>
      </c>
      <c r="E12" s="252">
        <v>341362</v>
      </c>
      <c r="F12" s="290">
        <f t="shared" ref="F12:F13" si="0">E12/$E$36</f>
        <v>0.33155171626736496</v>
      </c>
      <c r="G12" s="252"/>
      <c r="H12" s="290"/>
      <c r="I12" s="252"/>
      <c r="J12" s="290"/>
      <c r="K12" s="252"/>
      <c r="L12" s="290"/>
      <c r="M12" s="252"/>
      <c r="N12" s="290"/>
      <c r="O12" s="252">
        <f>SUM(C12,E12,G12,I12,K12,M12,)</f>
        <v>640099</v>
      </c>
      <c r="P12" s="291">
        <f>O12/$O$36</f>
        <v>0.30762838855530256</v>
      </c>
    </row>
    <row r="13" spans="1:17">
      <c r="B13" s="289" t="s">
        <v>162</v>
      </c>
      <c r="C13" s="252">
        <v>82529</v>
      </c>
      <c r="D13" s="290">
        <f>C13/$C$36</f>
        <v>7.8511936755885137E-2</v>
      </c>
      <c r="E13" s="252">
        <v>56177</v>
      </c>
      <c r="F13" s="290">
        <f t="shared" si="0"/>
        <v>5.45625487451789E-2</v>
      </c>
      <c r="G13" s="252"/>
      <c r="H13" s="290"/>
      <c r="I13" s="252"/>
      <c r="J13" s="290"/>
      <c r="K13" s="252"/>
      <c r="L13" s="290"/>
      <c r="M13" s="252"/>
      <c r="N13" s="290"/>
      <c r="O13" s="252">
        <f>SUM(C13,E13,G13,I13,K13,M13,)</f>
        <v>138706</v>
      </c>
      <c r="P13" s="291">
        <f>O13/$O$36</f>
        <v>6.6661412161168498E-2</v>
      </c>
    </row>
    <row r="14" spans="1:17" s="5" customFormat="1">
      <c r="B14" s="292" t="s">
        <v>34</v>
      </c>
      <c r="C14" s="293">
        <f>SUM(C11:C13)</f>
        <v>685827</v>
      </c>
      <c r="D14" s="294">
        <f>SUM(D11:D13)</f>
        <v>0.65244466853443561</v>
      </c>
      <c r="E14" s="293">
        <f>SUM(E11:E13)</f>
        <v>708138</v>
      </c>
      <c r="F14" s="294">
        <f>SUM(F11:F13)</f>
        <v>0.68778706843216075</v>
      </c>
      <c r="G14" s="293"/>
      <c r="H14" s="294"/>
      <c r="I14" s="293"/>
      <c r="J14" s="294"/>
      <c r="K14" s="293"/>
      <c r="L14" s="294"/>
      <c r="M14" s="293"/>
      <c r="N14" s="294"/>
      <c r="O14" s="293">
        <f>SUM(O11:O13)</f>
        <v>1393965</v>
      </c>
      <c r="P14" s="294">
        <f>SUM(P11:P13)</f>
        <v>0.66993263019078664</v>
      </c>
    </row>
    <row r="15" spans="1:17" s="5" customFormat="1">
      <c r="B15" s="58"/>
      <c r="C15" s="63"/>
      <c r="D15" s="64"/>
      <c r="E15" s="63"/>
      <c r="F15" s="64"/>
      <c r="G15" s="65"/>
      <c r="H15" s="64"/>
      <c r="I15" s="65"/>
      <c r="J15" s="64"/>
      <c r="K15" s="65"/>
      <c r="L15" s="64"/>
      <c r="M15" s="65"/>
      <c r="N15" s="64"/>
      <c r="O15" s="65"/>
      <c r="P15" s="54"/>
    </row>
    <row r="16" spans="1:17">
      <c r="B16" s="36" t="s">
        <v>9</v>
      </c>
      <c r="C16" s="65"/>
      <c r="D16" s="64"/>
      <c r="E16" s="65"/>
      <c r="F16" s="64"/>
      <c r="G16" s="65"/>
      <c r="H16" s="64"/>
      <c r="I16" s="65"/>
      <c r="J16" s="64"/>
      <c r="K16" s="65"/>
      <c r="L16" s="64"/>
      <c r="M16" s="65"/>
      <c r="N16" s="64"/>
      <c r="O16" s="65"/>
      <c r="P16" s="54"/>
    </row>
    <row r="17" spans="1:17">
      <c r="B17" s="295" t="s">
        <v>384</v>
      </c>
      <c r="C17" s="252">
        <v>59036</v>
      </c>
      <c r="D17" s="290">
        <f t="shared" ref="D17:D26" si="1">C17/$C$36</f>
        <v>5.6162448331137357E-2</v>
      </c>
      <c r="E17" s="252">
        <v>45690</v>
      </c>
      <c r="F17" s="290">
        <f>E17/$E$36</f>
        <v>4.4376930988967445E-2</v>
      </c>
      <c r="G17" s="252"/>
      <c r="H17" s="290"/>
      <c r="I17" s="252"/>
      <c r="J17" s="290"/>
      <c r="K17" s="252"/>
      <c r="L17" s="290"/>
      <c r="M17" s="252"/>
      <c r="N17" s="290"/>
      <c r="O17" s="252">
        <f t="shared" ref="O17:O26" si="2">SUM(C17,E17,G17,I17,K17,M17,)</f>
        <v>104726</v>
      </c>
      <c r="P17" s="291">
        <f t="shared" ref="P17:P26" si="3">O17/$O$36</f>
        <v>5.0330793548876991E-2</v>
      </c>
    </row>
    <row r="18" spans="1:17">
      <c r="B18" s="295" t="s">
        <v>361</v>
      </c>
      <c r="C18" s="252">
        <v>3798</v>
      </c>
      <c r="D18" s="290">
        <f t="shared" si="1"/>
        <v>3.6131339989440288E-3</v>
      </c>
      <c r="E18" s="252">
        <v>5226</v>
      </c>
      <c r="F18" s="290">
        <f t="shared" ref="F18:F26" si="4">E18/$E$36</f>
        <v>5.0758118045161711E-3</v>
      </c>
      <c r="G18" s="252"/>
      <c r="H18" s="290"/>
      <c r="I18" s="252"/>
      <c r="J18" s="290"/>
      <c r="K18" s="252"/>
      <c r="L18" s="290"/>
      <c r="M18" s="252"/>
      <c r="N18" s="290"/>
      <c r="O18" s="252">
        <f>SUM(C18,E18,G18,I18,K18,M18,)</f>
        <v>9024</v>
      </c>
      <c r="P18" s="291">
        <f t="shared" si="3"/>
        <v>4.3368894160482211E-3</v>
      </c>
    </row>
    <row r="19" spans="1:17">
      <c r="B19" s="295" t="s">
        <v>362</v>
      </c>
      <c r="C19" s="252">
        <v>20537</v>
      </c>
      <c r="D19" s="290">
        <f t="shared" si="1"/>
        <v>1.9537370441367434E-2</v>
      </c>
      <c r="E19" s="252">
        <v>17336</v>
      </c>
      <c r="F19" s="290">
        <f t="shared" si="4"/>
        <v>1.6837786728490688E-2</v>
      </c>
      <c r="G19" s="252"/>
      <c r="H19" s="290"/>
      <c r="I19" s="252"/>
      <c r="J19" s="290"/>
      <c r="K19" s="252"/>
      <c r="L19" s="290"/>
      <c r="M19" s="252"/>
      <c r="N19" s="290"/>
      <c r="O19" s="252">
        <f t="shared" si="2"/>
        <v>37873</v>
      </c>
      <c r="P19" s="291">
        <f t="shared" si="3"/>
        <v>1.8201575005983409E-2</v>
      </c>
    </row>
    <row r="20" spans="1:17">
      <c r="B20" s="295" t="s">
        <v>363</v>
      </c>
      <c r="C20" s="252">
        <v>29374</v>
      </c>
      <c r="D20" s="290">
        <f t="shared" si="1"/>
        <v>2.7944233303049473E-2</v>
      </c>
      <c r="E20" s="252">
        <v>34354</v>
      </c>
      <c r="F20" s="290">
        <f t="shared" si="4"/>
        <v>3.3366712348325403E-2</v>
      </c>
      <c r="G20" s="252"/>
      <c r="H20" s="290"/>
      <c r="I20" s="252"/>
      <c r="J20" s="290"/>
      <c r="K20" s="252"/>
      <c r="L20" s="290"/>
      <c r="M20" s="252"/>
      <c r="N20" s="290"/>
      <c r="O20" s="252">
        <f t="shared" si="2"/>
        <v>63728</v>
      </c>
      <c r="P20" s="291">
        <f t="shared" si="3"/>
        <v>3.0627359120780257E-2</v>
      </c>
    </row>
    <row r="21" spans="1:17">
      <c r="B21" s="295" t="s">
        <v>364</v>
      </c>
      <c r="C21" s="252">
        <v>77510</v>
      </c>
      <c r="D21" s="290">
        <f t="shared" si="1"/>
        <v>7.3737234401830345E-2</v>
      </c>
      <c r="E21" s="252">
        <v>69970</v>
      </c>
      <c r="F21" s="290">
        <f t="shared" si="4"/>
        <v>6.7959156517794966E-2</v>
      </c>
      <c r="G21" s="252"/>
      <c r="H21" s="290"/>
      <c r="I21" s="252"/>
      <c r="J21" s="290"/>
      <c r="K21" s="252"/>
      <c r="L21" s="290"/>
      <c r="M21" s="252"/>
      <c r="N21" s="290"/>
      <c r="O21" s="252">
        <f t="shared" si="2"/>
        <v>147480</v>
      </c>
      <c r="P21" s="291">
        <f t="shared" si="3"/>
        <v>7.0878152823447657E-2</v>
      </c>
    </row>
    <row r="22" spans="1:17">
      <c r="B22" s="295" t="s">
        <v>365</v>
      </c>
      <c r="C22" s="252">
        <v>13567</v>
      </c>
      <c r="D22" s="290">
        <f t="shared" si="1"/>
        <v>1.2906632165264255E-2</v>
      </c>
      <c r="E22" s="252">
        <v>10879</v>
      </c>
      <c r="F22" s="290">
        <f t="shared" si="4"/>
        <v>1.056635220461757E-2</v>
      </c>
      <c r="G22" s="252"/>
      <c r="H22" s="290"/>
      <c r="I22" s="252"/>
      <c r="J22" s="290"/>
      <c r="K22" s="252"/>
      <c r="L22" s="290"/>
      <c r="M22" s="252"/>
      <c r="N22" s="290"/>
      <c r="O22" s="252">
        <f t="shared" si="2"/>
        <v>24446</v>
      </c>
      <c r="P22" s="291">
        <f t="shared" si="3"/>
        <v>1.174862573855439E-2</v>
      </c>
    </row>
    <row r="23" spans="1:17">
      <c r="B23" s="295" t="s">
        <v>360</v>
      </c>
      <c r="C23" s="252">
        <v>27745</v>
      </c>
      <c r="D23" s="290">
        <f t="shared" si="1"/>
        <v>2.639452417080097E-2</v>
      </c>
      <c r="E23" s="252">
        <v>23895</v>
      </c>
      <c r="F23" s="290">
        <f t="shared" si="4"/>
        <v>2.3208289909857235E-2</v>
      </c>
      <c r="G23" s="252"/>
      <c r="H23" s="290"/>
      <c r="I23" s="252"/>
      <c r="J23" s="290"/>
      <c r="K23" s="252"/>
      <c r="L23" s="290"/>
      <c r="M23" s="252"/>
      <c r="N23" s="290"/>
      <c r="O23" s="252">
        <f t="shared" si="2"/>
        <v>51640</v>
      </c>
      <c r="P23" s="291">
        <f t="shared" si="3"/>
        <v>2.4817926578538357E-2</v>
      </c>
    </row>
    <row r="24" spans="1:17">
      <c r="B24" s="295" t="s">
        <v>366</v>
      </c>
      <c r="C24" s="252">
        <v>18320</v>
      </c>
      <c r="D24" s="290">
        <f t="shared" si="1"/>
        <v>1.7428281953832177E-2</v>
      </c>
      <c r="E24" s="252">
        <v>4638</v>
      </c>
      <c r="F24" s="290">
        <f t="shared" si="4"/>
        <v>4.5047101319070039E-3</v>
      </c>
      <c r="G24" s="252"/>
      <c r="H24" s="290"/>
      <c r="I24" s="252"/>
      <c r="J24" s="290"/>
      <c r="K24" s="252"/>
      <c r="L24" s="290"/>
      <c r="M24" s="252"/>
      <c r="N24" s="290"/>
      <c r="O24" s="252">
        <f t="shared" si="2"/>
        <v>22958</v>
      </c>
      <c r="P24" s="291">
        <f t="shared" si="3"/>
        <v>1.1033500356120907E-2</v>
      </c>
    </row>
    <row r="25" spans="1:17">
      <c r="B25" s="295" t="s">
        <v>375</v>
      </c>
      <c r="C25" s="252">
        <v>35622</v>
      </c>
      <c r="D25" s="290">
        <f t="shared" si="1"/>
        <v>3.388811461568831E-2</v>
      </c>
      <c r="E25" s="252">
        <v>33253</v>
      </c>
      <c r="F25" s="290">
        <f t="shared" si="4"/>
        <v>3.2297353604205173E-2</v>
      </c>
      <c r="G25" s="252"/>
      <c r="H25" s="290"/>
      <c r="I25" s="252"/>
      <c r="J25" s="290"/>
      <c r="K25" s="252"/>
      <c r="L25" s="290"/>
      <c r="M25" s="252"/>
      <c r="N25" s="290"/>
      <c r="O25" s="252">
        <f t="shared" si="2"/>
        <v>68875</v>
      </c>
      <c r="P25" s="291">
        <f t="shared" si="3"/>
        <v>3.3100981663377792E-2</v>
      </c>
    </row>
    <row r="26" spans="1:17">
      <c r="B26" s="295" t="s">
        <v>367</v>
      </c>
      <c r="C26" s="252">
        <v>6295</v>
      </c>
      <c r="D26" s="290">
        <f t="shared" si="1"/>
        <v>5.9885936080444077E-3</v>
      </c>
      <c r="E26" s="252">
        <v>8158</v>
      </c>
      <c r="F26" s="290">
        <f t="shared" si="4"/>
        <v>7.9235500767782102E-3</v>
      </c>
      <c r="G26" s="252"/>
      <c r="H26" s="290"/>
      <c r="I26" s="252"/>
      <c r="J26" s="290"/>
      <c r="K26" s="252"/>
      <c r="L26" s="290"/>
      <c r="M26" s="252"/>
      <c r="N26" s="290"/>
      <c r="O26" s="252">
        <f t="shared" si="2"/>
        <v>14453</v>
      </c>
      <c r="P26" s="291">
        <f t="shared" si="3"/>
        <v>6.9460397528972673E-3</v>
      </c>
    </row>
    <row r="27" spans="1:17">
      <c r="B27" s="292" t="s">
        <v>34</v>
      </c>
      <c r="C27" s="293">
        <f>SUM(C17:C26)</f>
        <v>291804</v>
      </c>
      <c r="D27" s="294">
        <f>SUM(D17:D26)</f>
        <v>0.27760056698995877</v>
      </c>
      <c r="E27" s="293">
        <f>SUM(E17:E26)</f>
        <v>253399</v>
      </c>
      <c r="F27" s="294">
        <f>SUM(F17:F26)</f>
        <v>0.24611665431545987</v>
      </c>
      <c r="G27" s="293"/>
      <c r="H27" s="294"/>
      <c r="I27" s="293"/>
      <c r="J27" s="294"/>
      <c r="K27" s="293"/>
      <c r="L27" s="294"/>
      <c r="M27" s="293"/>
      <c r="N27" s="294"/>
      <c r="O27" s="293">
        <f>SUM(O17:O26)</f>
        <v>545203</v>
      </c>
      <c r="P27" s="294">
        <f>SUM(P17:P25)</f>
        <v>0.25507580425172799</v>
      </c>
    </row>
    <row r="28" spans="1:17">
      <c r="B28" s="58"/>
      <c r="C28" s="63"/>
      <c r="D28" s="64"/>
      <c r="E28" s="63"/>
      <c r="F28" s="64"/>
      <c r="G28" s="65"/>
      <c r="H28" s="64"/>
      <c r="I28" s="58"/>
      <c r="J28" s="64"/>
      <c r="K28" s="58"/>
      <c r="L28" s="64"/>
      <c r="M28" s="65"/>
      <c r="N28" s="64"/>
      <c r="O28" s="65"/>
      <c r="P28" s="54"/>
    </row>
    <row r="29" spans="1:17">
      <c r="B29" s="36" t="s">
        <v>10</v>
      </c>
      <c r="C29" s="65"/>
      <c r="D29" s="64"/>
      <c r="E29" s="65"/>
      <c r="F29" s="64"/>
      <c r="G29" s="65"/>
      <c r="H29" s="64"/>
      <c r="I29" s="58"/>
      <c r="J29" s="64"/>
      <c r="K29" s="58"/>
      <c r="L29" s="64"/>
      <c r="M29" s="65"/>
      <c r="N29" s="64"/>
      <c r="O29" s="65"/>
      <c r="P29" s="54"/>
    </row>
    <row r="30" spans="1:17">
      <c r="A30" s="5"/>
      <c r="B30" s="289" t="s">
        <v>368</v>
      </c>
      <c r="C30" s="252">
        <v>40680</v>
      </c>
      <c r="D30" s="290">
        <f>C30/$C$36</f>
        <v>3.8699918661675381E-2</v>
      </c>
      <c r="E30" s="252">
        <v>42114</v>
      </c>
      <c r="F30" s="290">
        <f>E30/$E$36</f>
        <v>4.0903700408609647E-2</v>
      </c>
      <c r="G30" s="252"/>
      <c r="H30" s="290"/>
      <c r="I30" s="252"/>
      <c r="J30" s="290"/>
      <c r="K30" s="252"/>
      <c r="L30" s="290"/>
      <c r="M30" s="252"/>
      <c r="N30" s="290"/>
      <c r="O30" s="252">
        <f>SUM(C30,E30,G30,I30,K30,M30,)</f>
        <v>82794</v>
      </c>
      <c r="P30" s="291">
        <f>O30/$O$36</f>
        <v>3.9790383678224336E-2</v>
      </c>
    </row>
    <row r="31" spans="1:17">
      <c r="B31" s="289" t="s">
        <v>369</v>
      </c>
      <c r="C31" s="288">
        <v>15231</v>
      </c>
      <c r="D31" s="290">
        <f>C31/$C$36</f>
        <v>1.44896376877084E-2</v>
      </c>
      <c r="E31" s="288">
        <v>5064</v>
      </c>
      <c r="F31" s="290">
        <f t="shared" ref="F31:F33" si="5">E31/$E$36</f>
        <v>4.9184674661442579E-3</v>
      </c>
      <c r="G31" s="288"/>
      <c r="H31" s="290"/>
      <c r="I31" s="252"/>
      <c r="J31" s="290"/>
      <c r="K31" s="252"/>
      <c r="L31" s="290"/>
      <c r="M31" s="252"/>
      <c r="N31" s="290"/>
      <c r="O31" s="252">
        <f>SUM(C31,E31,G31,I31,K31,M31,)</f>
        <v>20295</v>
      </c>
      <c r="P31" s="291">
        <f>O31/$O$36</f>
        <v>9.7536758309728112E-3</v>
      </c>
    </row>
    <row r="32" spans="1:17">
      <c r="B32" s="289" t="s">
        <v>370</v>
      </c>
      <c r="C32" s="252">
        <v>9990</v>
      </c>
      <c r="D32" s="290">
        <f>C32/$C$36</f>
        <v>9.5037410872698385E-3</v>
      </c>
      <c r="E32" s="252">
        <v>18349</v>
      </c>
      <c r="F32" s="290">
        <f t="shared" si="5"/>
        <v>1.7821674473989135E-2</v>
      </c>
      <c r="G32" s="288"/>
      <c r="H32" s="290"/>
      <c r="I32" s="252"/>
      <c r="J32" s="290"/>
      <c r="K32" s="252"/>
      <c r="L32" s="290"/>
      <c r="M32" s="252"/>
      <c r="N32" s="290"/>
      <c r="O32" s="252">
        <f>SUM(C32,E32,G32,I32,K32,M32,)</f>
        <v>28339</v>
      </c>
      <c r="P32" s="291">
        <f>O32/$O$36</f>
        <v>1.3619582132246292E-2</v>
      </c>
      <c r="Q32" s="5"/>
    </row>
    <row r="33" spans="1:16">
      <c r="A33" s="5"/>
      <c r="B33" s="289" t="s">
        <v>419</v>
      </c>
      <c r="C33" s="252">
        <v>7633</v>
      </c>
      <c r="D33" s="290">
        <f>C33/$C$36</f>
        <v>7.2614670389520202E-3</v>
      </c>
      <c r="E33" s="252">
        <v>2525</v>
      </c>
      <c r="F33" s="290">
        <f t="shared" si="5"/>
        <v>2.4524349036363054E-3</v>
      </c>
      <c r="G33" s="288"/>
      <c r="H33" s="290"/>
      <c r="I33" s="252"/>
      <c r="J33" s="290"/>
      <c r="K33" s="252"/>
      <c r="L33" s="290"/>
      <c r="M33" s="252"/>
      <c r="N33" s="290"/>
      <c r="O33" s="252">
        <f>SUM(C33,E33,G33,I33,K33,M33,)</f>
        <v>10158</v>
      </c>
      <c r="P33" s="291">
        <f>O33/$O$36</f>
        <v>4.8818841631447065E-3</v>
      </c>
    </row>
    <row r="34" spans="1:16">
      <c r="A34" s="5"/>
      <c r="B34" s="292" t="s">
        <v>34</v>
      </c>
      <c r="C34" s="293">
        <f>SUM(C30:C33)</f>
        <v>73534</v>
      </c>
      <c r="D34" s="294">
        <f>SUM(D30:D33)</f>
        <v>6.9954764475605641E-2</v>
      </c>
      <c r="E34" s="293">
        <f>SUM(E30:E33)</f>
        <v>68052</v>
      </c>
      <c r="F34" s="294">
        <f>SUM(F30:F33)</f>
        <v>6.6096277252379348E-2</v>
      </c>
      <c r="G34" s="293"/>
      <c r="H34" s="294"/>
      <c r="I34" s="293"/>
      <c r="J34" s="294"/>
      <c r="K34" s="293"/>
      <c r="L34" s="294"/>
      <c r="M34" s="293"/>
      <c r="N34" s="294"/>
      <c r="O34" s="293">
        <f>SUM(O30:O33)</f>
        <v>141586</v>
      </c>
      <c r="P34" s="294">
        <f>SUM(P30:P32)</f>
        <v>6.3163641641443433E-2</v>
      </c>
    </row>
    <row r="35" spans="1:16">
      <c r="A35" s="5"/>
      <c r="B35" s="58"/>
      <c r="C35" s="57"/>
      <c r="D35" s="54"/>
      <c r="E35" s="57"/>
      <c r="F35" s="54"/>
      <c r="G35" s="58"/>
      <c r="H35" s="54"/>
      <c r="I35" s="58"/>
      <c r="J35" s="54"/>
      <c r="K35" s="58"/>
      <c r="L35" s="54"/>
      <c r="M35" s="59"/>
      <c r="N35" s="60"/>
      <c r="O35" s="59"/>
      <c r="P35" s="60"/>
    </row>
    <row r="36" spans="1:16" ht="10.5" customHeight="1">
      <c r="A36" s="5"/>
      <c r="B36" s="428" t="s">
        <v>371</v>
      </c>
      <c r="C36" s="391">
        <f>SUM(C14,C27,C34,)</f>
        <v>1051165</v>
      </c>
      <c r="D36" s="392">
        <f>SUM(D14,D27,D34,)</f>
        <v>1</v>
      </c>
      <c r="E36" s="391">
        <f t="shared" ref="E36:J36" si="6">SUM(E14,E27,E34,)</f>
        <v>1029589</v>
      </c>
      <c r="F36" s="392">
        <f t="shared" si="6"/>
        <v>0.99999999999999989</v>
      </c>
      <c r="G36" s="391">
        <f t="shared" si="6"/>
        <v>0</v>
      </c>
      <c r="H36" s="392">
        <f t="shared" si="6"/>
        <v>0</v>
      </c>
      <c r="I36" s="391">
        <f t="shared" si="6"/>
        <v>0</v>
      </c>
      <c r="J36" s="392">
        <f t="shared" si="6"/>
        <v>0</v>
      </c>
      <c r="K36" s="391">
        <f>SUM(K34,K27,K14,)</f>
        <v>0</v>
      </c>
      <c r="L36" s="392">
        <f>SUM(L14,L27,L34,)</f>
        <v>0</v>
      </c>
      <c r="M36" s="391">
        <f>SUM(M34,M27,M14,)</f>
        <v>0</v>
      </c>
      <c r="N36" s="392">
        <f>SUM(N14,N27,N34,)</f>
        <v>0</v>
      </c>
      <c r="O36" s="391">
        <f>SUM(O34,O27,O14,)</f>
        <v>2080754</v>
      </c>
      <c r="P36" s="392">
        <f>SUM(P14,P27,P34,)</f>
        <v>0.98817207608395807</v>
      </c>
    </row>
    <row r="37" spans="1:16">
      <c r="A37" s="5"/>
      <c r="B37" s="58"/>
      <c r="C37" s="57"/>
      <c r="D37" s="54"/>
      <c r="E37" s="57"/>
      <c r="F37" s="54"/>
      <c r="G37" s="58"/>
      <c r="H37" s="54"/>
      <c r="I37" s="58"/>
      <c r="J37" s="54"/>
      <c r="K37" s="57"/>
      <c r="L37" s="54"/>
      <c r="M37" s="59"/>
      <c r="N37" s="60"/>
      <c r="O37" s="59"/>
      <c r="P37" s="60"/>
    </row>
    <row r="38" spans="1:16">
      <c r="B38" s="517" t="s">
        <v>372</v>
      </c>
      <c r="C38" s="427" t="s">
        <v>373</v>
      </c>
      <c r="D38" s="393" t="s">
        <v>374</v>
      </c>
      <c r="E38" s="427" t="s">
        <v>373</v>
      </c>
      <c r="F38" s="393" t="s">
        <v>374</v>
      </c>
      <c r="G38" s="427" t="s">
        <v>373</v>
      </c>
      <c r="H38" s="393" t="s">
        <v>374</v>
      </c>
      <c r="I38" s="427" t="s">
        <v>373</v>
      </c>
      <c r="J38" s="393" t="s">
        <v>374</v>
      </c>
      <c r="K38" s="427" t="s">
        <v>373</v>
      </c>
      <c r="L38" s="393" t="s">
        <v>374</v>
      </c>
      <c r="M38" s="427" t="s">
        <v>373</v>
      </c>
      <c r="N38" s="393" t="s">
        <v>374</v>
      </c>
      <c r="O38" s="427" t="s">
        <v>373</v>
      </c>
      <c r="P38" s="393" t="s">
        <v>374</v>
      </c>
    </row>
    <row r="39" spans="1:16">
      <c r="B39" s="517"/>
      <c r="C39" s="391">
        <v>1086889</v>
      </c>
      <c r="D39" s="394">
        <f>C36/$C$39</f>
        <v>0.96713187823227575</v>
      </c>
      <c r="E39" s="395">
        <v>1067830</v>
      </c>
      <c r="F39" s="394">
        <f>E36/$E$39</f>
        <v>0.96418811983180841</v>
      </c>
      <c r="G39" s="391"/>
      <c r="H39" s="394">
        <f>G36/$C$39</f>
        <v>0</v>
      </c>
      <c r="I39" s="391"/>
      <c r="J39" s="394">
        <f>I36/$C$39</f>
        <v>0</v>
      </c>
      <c r="K39" s="391"/>
      <c r="L39" s="394">
        <f>K36/$C$39</f>
        <v>0</v>
      </c>
      <c r="M39" s="391"/>
      <c r="N39" s="394">
        <f>M36/$C$39</f>
        <v>0</v>
      </c>
      <c r="O39" s="391">
        <f>SUM(C39,E39,G39,I39,K39,M39)</f>
        <v>2154719</v>
      </c>
      <c r="P39" s="394">
        <f>O36/$O$39</f>
        <v>0.96567301815225093</v>
      </c>
    </row>
    <row r="41" spans="1:16">
      <c r="B41" s="61"/>
    </row>
    <row r="42" spans="1:16">
      <c r="B42" s="61"/>
    </row>
  </sheetData>
  <mergeCells count="9">
    <mergeCell ref="B38:B39"/>
    <mergeCell ref="O7:P7"/>
    <mergeCell ref="M7:N7"/>
    <mergeCell ref="B7:B8"/>
    <mergeCell ref="C7:D7"/>
    <mergeCell ref="E7:F7"/>
    <mergeCell ref="G7:H7"/>
    <mergeCell ref="I7:J7"/>
    <mergeCell ref="K7:L7"/>
  </mergeCells>
  <phoneticPr fontId="5" type="noConversion"/>
  <pageMargins left="0.27559055118110237" right="0.39370078740157483" top="0.51181102362204722" bottom="0.47244094488188981" header="0.15748031496062992" footer="0.59055118110236227"/>
  <pageSetup scale="85" orientation="landscape" r:id="rId1"/>
  <headerFooter alignWithMargins="0">
    <oddFooter>&amp;CBARÓMETRO TURÍSTICO DE LA RIVIERA MAYA
FIDEICOMISO DE PROMOCIÓN TURISTICA DE LA RIVIERA MAYA&amp;R19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 codeName="Hoja21"/>
  <dimension ref="C4:K27"/>
  <sheetViews>
    <sheetView workbookViewId="0">
      <selection activeCell="H7" sqref="H7"/>
    </sheetView>
  </sheetViews>
  <sheetFormatPr baseColWidth="10" defaultRowHeight="12.75"/>
  <cols>
    <col min="1" max="16384" width="11.42578125" style="7"/>
  </cols>
  <sheetData>
    <row r="4" spans="3:11" ht="23.25">
      <c r="C4" s="52"/>
      <c r="D4" s="52"/>
      <c r="E4" s="52"/>
      <c r="F4" s="52"/>
      <c r="G4" s="52"/>
      <c r="H4" s="4" t="s">
        <v>140</v>
      </c>
      <c r="I4" s="52"/>
      <c r="J4" s="52"/>
      <c r="K4" s="52"/>
    </row>
    <row r="5" spans="3:11" ht="23.25">
      <c r="C5" s="52"/>
      <c r="D5" s="52"/>
      <c r="E5" s="52"/>
      <c r="F5" s="52"/>
      <c r="G5" s="52"/>
      <c r="H5" s="4" t="s">
        <v>221</v>
      </c>
      <c r="I5" s="52"/>
      <c r="J5" s="52"/>
      <c r="K5" s="52"/>
    </row>
    <row r="6" spans="3:11" ht="23.25">
      <c r="C6" s="52"/>
      <c r="D6" s="52"/>
      <c r="E6" s="52"/>
      <c r="F6" s="52"/>
      <c r="G6" s="52"/>
      <c r="H6" s="4" t="s">
        <v>404</v>
      </c>
      <c r="I6" s="52"/>
      <c r="J6" s="52"/>
      <c r="K6" s="52"/>
    </row>
    <row r="27" spans="10:10">
      <c r="J27" s="66"/>
    </row>
  </sheetData>
  <phoneticPr fontId="5" type="noConversion"/>
  <pageMargins left="0.55118110236220474" right="0" top="0.47244094488188981" bottom="0.27559055118110237" header="0" footer="0.35433070866141736"/>
  <pageSetup scale="95" orientation="landscape" r:id="rId1"/>
  <headerFooter alignWithMargins="0">
    <oddFooter>&amp;CBARÓMETRO TURÍSTICO DE LA RIVIERA MAYA
 FIDEICOMISO DE PROMOCIÓN TURÍSTICA DE LA RIVIERA MAYA&amp;R20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dimension ref="B3:I64"/>
  <sheetViews>
    <sheetView workbookViewId="0">
      <selection activeCell="E53" sqref="E53"/>
    </sheetView>
  </sheetViews>
  <sheetFormatPr baseColWidth="10" defaultRowHeight="12.75"/>
  <cols>
    <col min="1" max="1" width="2.28515625" style="7" customWidth="1"/>
    <col min="2" max="2" width="19" style="7" customWidth="1"/>
    <col min="3" max="3" width="13.5703125" style="7" customWidth="1"/>
    <col min="4" max="4" width="14" style="7" bestFit="1" customWidth="1"/>
    <col min="5" max="5" width="13.85546875" style="7" customWidth="1"/>
    <col min="6" max="6" width="14" style="7" bestFit="1" customWidth="1"/>
    <col min="7" max="7" width="12.140625" style="7" bestFit="1" customWidth="1"/>
    <col min="8" max="8" width="12.7109375" style="7" customWidth="1"/>
    <col min="9" max="16384" width="11.42578125" style="7"/>
  </cols>
  <sheetData>
    <row r="3" spans="2:9" ht="15.75">
      <c r="C3" s="129"/>
      <c r="D3" s="129"/>
      <c r="E3" s="129"/>
      <c r="F3" s="130" t="s">
        <v>420</v>
      </c>
      <c r="G3" s="129"/>
      <c r="H3" s="129"/>
    </row>
    <row r="4" spans="2:9" ht="15.75">
      <c r="C4" s="129"/>
      <c r="D4" s="129"/>
      <c r="E4" s="129"/>
      <c r="F4" s="130" t="s">
        <v>331</v>
      </c>
      <c r="G4" s="129"/>
      <c r="H4" s="129"/>
    </row>
    <row r="5" spans="2:9" ht="11.25" customHeight="1"/>
    <row r="6" spans="2:9">
      <c r="B6" s="521" t="s">
        <v>276</v>
      </c>
      <c r="C6" s="523">
        <v>2014</v>
      </c>
      <c r="D6" s="524"/>
      <c r="E6" s="523">
        <v>2015</v>
      </c>
      <c r="F6" s="524"/>
      <c r="G6" s="523" t="s">
        <v>160</v>
      </c>
      <c r="H6" s="524"/>
    </row>
    <row r="7" spans="2:9">
      <c r="B7" s="522"/>
      <c r="C7" s="396"/>
      <c r="D7" s="397" t="s">
        <v>159</v>
      </c>
      <c r="E7" s="396"/>
      <c r="F7" s="397" t="s">
        <v>159</v>
      </c>
      <c r="G7" s="396"/>
      <c r="H7" s="398" t="s">
        <v>33</v>
      </c>
      <c r="I7" s="5"/>
    </row>
    <row r="8" spans="2:9" s="9" customFormat="1">
      <c r="B8" s="67"/>
      <c r="C8" s="31"/>
      <c r="D8" s="31"/>
      <c r="E8" s="31"/>
      <c r="F8" s="31"/>
      <c r="G8" s="31"/>
      <c r="H8" s="68"/>
      <c r="I8" s="31"/>
    </row>
    <row r="9" spans="2:9" ht="15">
      <c r="B9" s="525" t="s">
        <v>145</v>
      </c>
      <c r="C9" s="526"/>
      <c r="D9" s="526"/>
      <c r="E9" s="526"/>
      <c r="F9" s="526"/>
      <c r="G9" s="526"/>
      <c r="H9" s="527"/>
    </row>
    <row r="10" spans="2:9">
      <c r="B10" s="78" t="s">
        <v>148</v>
      </c>
      <c r="C10" s="69">
        <v>95558</v>
      </c>
      <c r="D10" s="79">
        <f>C10/$C$61</f>
        <v>0.27545075883141401</v>
      </c>
      <c r="E10" s="69">
        <f>SUM('PROCEDENCIA FEBRERO'!C11)</f>
        <v>94121</v>
      </c>
      <c r="F10" s="79">
        <f>E10/$E$61</f>
        <v>0.26299377170751337</v>
      </c>
      <c r="G10" s="69">
        <f>E10-C10</f>
        <v>-1437</v>
      </c>
      <c r="H10" s="79">
        <f>G10/C10</f>
        <v>-1.5037987400322318E-2</v>
      </c>
    </row>
    <row r="11" spans="2:9">
      <c r="B11" s="71" t="s">
        <v>76</v>
      </c>
      <c r="C11" s="69">
        <v>120555</v>
      </c>
      <c r="D11" s="73">
        <f>C11/$C$61</f>
        <v>0.34750587319660436</v>
      </c>
      <c r="E11" s="69">
        <f>SUM('PROCEDENCIA FEBRERO'!C12)</f>
        <v>138390</v>
      </c>
      <c r="F11" s="73">
        <f>E11/$E$61</f>
        <v>0.38669062235423307</v>
      </c>
      <c r="G11" s="72">
        <f>E11-C11</f>
        <v>17835</v>
      </c>
      <c r="H11" s="73">
        <f>G11/C11</f>
        <v>0.14794077392061714</v>
      </c>
    </row>
    <row r="12" spans="2:9">
      <c r="B12" s="71" t="s">
        <v>78</v>
      </c>
      <c r="C12" s="69">
        <v>37779</v>
      </c>
      <c r="D12" s="73">
        <f>C12/$C$61</f>
        <v>0.10889987460905409</v>
      </c>
      <c r="E12" s="69">
        <f>SUM('PROCEDENCIA FEBRERO'!C13)</f>
        <v>35202</v>
      </c>
      <c r="F12" s="73">
        <f>E12/$E$61</f>
        <v>9.8361755098733392E-2</v>
      </c>
      <c r="G12" s="72">
        <f>E12-C12</f>
        <v>-2577</v>
      </c>
      <c r="H12" s="73">
        <f>G12/C12</f>
        <v>-6.8212499007385061E-2</v>
      </c>
    </row>
    <row r="13" spans="2:9">
      <c r="B13" s="74" t="s">
        <v>34</v>
      </c>
      <c r="C13" s="75">
        <f>SUM(C10:C12)</f>
        <v>253892</v>
      </c>
      <c r="D13" s="76">
        <f>C13/$C$61</f>
        <v>0.73185650663707247</v>
      </c>
      <c r="E13" s="75">
        <f>SUM(E10:E12)</f>
        <v>267713</v>
      </c>
      <c r="F13" s="76">
        <f>E13/$E$61</f>
        <v>0.74804614916047985</v>
      </c>
      <c r="G13" s="75">
        <f>E13-C13</f>
        <v>13821</v>
      </c>
      <c r="H13" s="76">
        <f>G13/C13</f>
        <v>5.4436532068753644E-2</v>
      </c>
    </row>
    <row r="14" spans="2:9" ht="6" customHeight="1">
      <c r="C14" s="44"/>
      <c r="D14" s="77"/>
      <c r="E14" s="44"/>
      <c r="H14" s="77"/>
    </row>
    <row r="15" spans="2:9" ht="15">
      <c r="B15" s="518" t="s">
        <v>10</v>
      </c>
      <c r="C15" s="519"/>
      <c r="D15" s="519"/>
      <c r="E15" s="519"/>
      <c r="F15" s="519"/>
      <c r="G15" s="519"/>
      <c r="H15" s="520"/>
    </row>
    <row r="16" spans="2:9">
      <c r="B16" s="78" t="s">
        <v>100</v>
      </c>
      <c r="C16" s="69">
        <v>8752</v>
      </c>
      <c r="D16" s="79">
        <f>C16/$C$61</f>
        <v>2.522808180678264E-2</v>
      </c>
      <c r="E16" s="69">
        <f>SUM('PROCEDENCIA FEBRERO'!C30)</f>
        <v>11591</v>
      </c>
      <c r="F16" s="79">
        <f>E16/$E$61</f>
        <v>3.2387679772439594E-2</v>
      </c>
      <c r="G16" s="69">
        <f>E16-C16</f>
        <v>2839</v>
      </c>
      <c r="H16" s="79">
        <f>G16/C16</f>
        <v>0.32438299817184646</v>
      </c>
    </row>
    <row r="17" spans="2:8">
      <c r="B17" s="71" t="s">
        <v>102</v>
      </c>
      <c r="C17" s="69">
        <v>20</v>
      </c>
      <c r="D17" s="73">
        <f>C17/$C$61</f>
        <v>5.7651009613305853E-5</v>
      </c>
      <c r="E17" s="69">
        <f>SUM('PROCEDENCIA FEBRERO'!C31)</f>
        <v>14</v>
      </c>
      <c r="F17" s="73">
        <f t="shared" ref="F17:F27" si="0">E17/$E$61</f>
        <v>3.9118929929613871E-5</v>
      </c>
      <c r="G17" s="72">
        <f>E17-C17</f>
        <v>-6</v>
      </c>
      <c r="H17" s="73">
        <f>G17/C17</f>
        <v>-0.3</v>
      </c>
    </row>
    <row r="18" spans="2:8">
      <c r="B18" s="71" t="s">
        <v>105</v>
      </c>
      <c r="C18" s="69">
        <v>2011</v>
      </c>
      <c r="D18" s="73">
        <f t="shared" ref="D18:D25" si="1">C18/$C$61</f>
        <v>5.7968090166179032E-3</v>
      </c>
      <c r="E18" s="69">
        <f>SUM('PROCEDENCIA FEBRERO'!C32)</f>
        <v>1506</v>
      </c>
      <c r="F18" s="73">
        <f t="shared" si="0"/>
        <v>4.2080791767141771E-3</v>
      </c>
      <c r="G18" s="72">
        <f t="shared" ref="G18:G26" si="2">E18-C18</f>
        <v>-505</v>
      </c>
      <c r="H18" s="73">
        <f t="shared" ref="H18:H26" si="3">G18/C18</f>
        <v>-0.25111884634510195</v>
      </c>
    </row>
    <row r="19" spans="2:8">
      <c r="B19" s="71" t="s">
        <v>108</v>
      </c>
      <c r="C19" s="69">
        <v>5760</v>
      </c>
      <c r="D19" s="73">
        <f t="shared" si="1"/>
        <v>1.6603490768632087E-2</v>
      </c>
      <c r="E19" s="69">
        <f>SUM('PROCEDENCIA FEBRERO'!C33)</f>
        <v>5224</v>
      </c>
      <c r="F19" s="73">
        <f t="shared" si="0"/>
        <v>1.4596949282307346E-2</v>
      </c>
      <c r="G19" s="72">
        <f t="shared" si="2"/>
        <v>-536</v>
      </c>
      <c r="H19" s="73">
        <f t="shared" si="3"/>
        <v>-9.3055555555555558E-2</v>
      </c>
    </row>
    <row r="20" spans="2:8">
      <c r="B20" s="71" t="s">
        <v>111</v>
      </c>
      <c r="C20" s="69">
        <v>336</v>
      </c>
      <c r="D20" s="73">
        <f t="shared" si="1"/>
        <v>9.6853696150353834E-4</v>
      </c>
      <c r="E20" s="69">
        <f>SUM('PROCEDENCIA FEBRERO'!C34)</f>
        <v>791</v>
      </c>
      <c r="F20" s="73">
        <f t="shared" si="0"/>
        <v>2.2102195410231835E-3</v>
      </c>
      <c r="G20" s="72">
        <f t="shared" si="2"/>
        <v>455</v>
      </c>
      <c r="H20" s="73">
        <f t="shared" si="3"/>
        <v>1.3541666666666667</v>
      </c>
    </row>
    <row r="21" spans="2:8">
      <c r="B21" s="71" t="s">
        <v>113</v>
      </c>
      <c r="C21" s="69">
        <v>135</v>
      </c>
      <c r="D21" s="73">
        <f t="shared" si="1"/>
        <v>3.8914431488981449E-4</v>
      </c>
      <c r="E21" s="69">
        <f>SUM('PROCEDENCIA FEBRERO'!C35)</f>
        <v>332</v>
      </c>
      <c r="F21" s="73">
        <f t="shared" si="0"/>
        <v>9.2767748118798607E-4</v>
      </c>
      <c r="G21" s="72">
        <f t="shared" si="2"/>
        <v>197</v>
      </c>
      <c r="H21" s="73">
        <f t="shared" si="3"/>
        <v>1.4592592592592593</v>
      </c>
    </row>
    <row r="22" spans="2:8">
      <c r="B22" s="71" t="s">
        <v>114</v>
      </c>
      <c r="C22" s="69">
        <v>159</v>
      </c>
      <c r="D22" s="73">
        <f t="shared" si="1"/>
        <v>4.5832552642578153E-4</v>
      </c>
      <c r="E22" s="69">
        <f>SUM('PROCEDENCIA FEBRERO'!C36)</f>
        <v>286</v>
      </c>
      <c r="F22" s="73">
        <f t="shared" si="0"/>
        <v>7.9914385427639755E-4</v>
      </c>
      <c r="G22" s="72">
        <f>E22-C22</f>
        <v>127</v>
      </c>
      <c r="H22" s="73">
        <f t="shared" si="3"/>
        <v>0.79874213836477992</v>
      </c>
    </row>
    <row r="23" spans="2:8">
      <c r="B23" s="71" t="s">
        <v>115</v>
      </c>
      <c r="C23" s="69">
        <v>1088</v>
      </c>
      <c r="D23" s="73">
        <f t="shared" si="1"/>
        <v>3.1362149229638386E-3</v>
      </c>
      <c r="E23" s="69">
        <f>SUM('PROCEDENCIA FEBRERO'!C37)</f>
        <v>1258</v>
      </c>
      <c r="F23" s="73">
        <f t="shared" si="0"/>
        <v>3.5151152751038747E-3</v>
      </c>
      <c r="G23" s="72">
        <f t="shared" si="2"/>
        <v>170</v>
      </c>
      <c r="H23" s="73">
        <f t="shared" si="3"/>
        <v>0.15625</v>
      </c>
    </row>
    <row r="24" spans="2:8">
      <c r="B24" s="71" t="s">
        <v>116</v>
      </c>
      <c r="C24" s="69">
        <v>541</v>
      </c>
      <c r="D24" s="73">
        <f t="shared" si="1"/>
        <v>1.5594598100399234E-3</v>
      </c>
      <c r="E24" s="69">
        <f>SUM('PROCEDENCIA FEBRERO'!C38)</f>
        <v>1193</v>
      </c>
      <c r="F24" s="73">
        <f t="shared" si="0"/>
        <v>3.3334916718592389E-3</v>
      </c>
      <c r="G24" s="72">
        <f t="shared" si="2"/>
        <v>652</v>
      </c>
      <c r="H24" s="73">
        <f t="shared" si="3"/>
        <v>1.2051756007393715</v>
      </c>
    </row>
    <row r="25" spans="2:8">
      <c r="B25" s="71" t="s">
        <v>117</v>
      </c>
      <c r="C25" s="69">
        <v>239</v>
      </c>
      <c r="D25" s="73">
        <f t="shared" si="1"/>
        <v>6.8892956487900492E-4</v>
      </c>
      <c r="E25" s="69">
        <f>SUM('PROCEDENCIA FEBRERO'!C39)</f>
        <v>209</v>
      </c>
      <c r="F25" s="73">
        <f t="shared" si="0"/>
        <v>5.8398973966352133E-4</v>
      </c>
      <c r="G25" s="72">
        <f t="shared" si="2"/>
        <v>-30</v>
      </c>
      <c r="H25" s="73">
        <f t="shared" si="3"/>
        <v>-0.12552301255230125</v>
      </c>
    </row>
    <row r="26" spans="2:8">
      <c r="B26" s="71" t="s">
        <v>86</v>
      </c>
      <c r="C26" s="69">
        <v>344</v>
      </c>
      <c r="D26" s="73">
        <f>C26/$C$61</f>
        <v>9.9159736534886063E-4</v>
      </c>
      <c r="E26" s="69">
        <f>SUM('PROCEDENCIA FEBRERO'!C40)</f>
        <v>158</v>
      </c>
      <c r="F26" s="73">
        <f t="shared" si="0"/>
        <v>4.4148506634849937E-4</v>
      </c>
      <c r="G26" s="72">
        <f t="shared" si="2"/>
        <v>-186</v>
      </c>
      <c r="H26" s="73">
        <f t="shared" si="3"/>
        <v>-0.54069767441860461</v>
      </c>
    </row>
    <row r="27" spans="2:8">
      <c r="B27" s="74" t="s">
        <v>34</v>
      </c>
      <c r="C27" s="75">
        <f>SUM(C16:C26)</f>
        <v>19385</v>
      </c>
      <c r="D27" s="76">
        <f>C27/$C$61</f>
        <v>5.5878241067696698E-2</v>
      </c>
      <c r="E27" s="75">
        <f>SUM(E16:E26)</f>
        <v>22562</v>
      </c>
      <c r="F27" s="76">
        <f t="shared" si="0"/>
        <v>6.3042949790853439E-2</v>
      </c>
      <c r="G27" s="75">
        <f>E27-C27</f>
        <v>3177</v>
      </c>
      <c r="H27" s="76">
        <f>G27/C27</f>
        <v>0.16388960536497291</v>
      </c>
    </row>
    <row r="28" spans="2:8">
      <c r="C28" s="44"/>
      <c r="D28" s="77"/>
      <c r="E28" s="44"/>
      <c r="H28" s="77"/>
    </row>
    <row r="29" spans="2:8" ht="15">
      <c r="B29" s="518" t="s">
        <v>9</v>
      </c>
      <c r="C29" s="519"/>
      <c r="D29" s="519"/>
      <c r="E29" s="519"/>
      <c r="F29" s="519"/>
      <c r="G29" s="519"/>
      <c r="H29" s="520"/>
    </row>
    <row r="30" spans="2:8">
      <c r="B30" s="78" t="s">
        <v>19</v>
      </c>
      <c r="C30" s="69">
        <v>11336</v>
      </c>
      <c r="D30" s="79">
        <f>C30/$C$61</f>
        <v>3.2676592248821759E-2</v>
      </c>
      <c r="E30" s="69">
        <f>SUM('PROCEDENCIA FEBRERO'!K10)</f>
        <v>10051</v>
      </c>
      <c r="F30" s="79">
        <f>E30/$E$61</f>
        <v>2.8084597480182071E-2</v>
      </c>
      <c r="G30" s="69">
        <f>E30-C30</f>
        <v>-1285</v>
      </c>
      <c r="H30" s="79">
        <f>G30/C30</f>
        <v>-0.11335568101623147</v>
      </c>
    </row>
    <row r="31" spans="2:8">
      <c r="B31" s="71" t="s">
        <v>20</v>
      </c>
      <c r="C31" s="69">
        <v>450</v>
      </c>
      <c r="D31" s="73">
        <f t="shared" ref="D31:D56" si="4">C31/$C$61</f>
        <v>1.2971477162993816E-3</v>
      </c>
      <c r="E31" s="69">
        <f>SUM('PROCEDENCIA FEBRERO'!K11)</f>
        <v>280</v>
      </c>
      <c r="F31" s="73">
        <f t="shared" ref="F31:F55" si="5">E31/$E$61</f>
        <v>7.8237859859227733E-4</v>
      </c>
      <c r="G31" s="72">
        <f>E31-C31</f>
        <v>-170</v>
      </c>
      <c r="H31" s="73">
        <f t="shared" ref="H31:H54" si="6">G31/C31</f>
        <v>-0.37777777777777777</v>
      </c>
    </row>
    <row r="32" spans="2:8">
      <c r="B32" s="71" t="s">
        <v>147</v>
      </c>
      <c r="C32" s="69">
        <v>1432</v>
      </c>
      <c r="D32" s="73">
        <f t="shared" si="4"/>
        <v>4.127812288312699E-3</v>
      </c>
      <c r="E32" s="69">
        <f>SUM('PROCEDENCIA FEBRERO'!K12)</f>
        <v>1276</v>
      </c>
      <c r="F32" s="73">
        <f t="shared" si="5"/>
        <v>3.5654110421562352E-3</v>
      </c>
      <c r="G32" s="72">
        <f t="shared" ref="G32:G57" si="7">E32-C32</f>
        <v>-156</v>
      </c>
      <c r="H32" s="73">
        <f t="shared" si="6"/>
        <v>-0.10893854748603352</v>
      </c>
    </row>
    <row r="33" spans="2:8">
      <c r="B33" s="71" t="s">
        <v>80</v>
      </c>
      <c r="C33" s="69">
        <v>17</v>
      </c>
      <c r="D33" s="73">
        <f t="shared" si="4"/>
        <v>4.9003358171309978E-5</v>
      </c>
      <c r="E33" s="69">
        <f>SUM('PROCEDENCIA FEBRERO'!K13)</f>
        <v>15</v>
      </c>
      <c r="F33" s="73">
        <f t="shared" si="5"/>
        <v>4.1913139210300571E-5</v>
      </c>
      <c r="G33" s="72">
        <f t="shared" si="7"/>
        <v>-2</v>
      </c>
      <c r="H33" s="73">
        <f t="shared" si="6"/>
        <v>-0.11764705882352941</v>
      </c>
    </row>
    <row r="34" spans="2:8">
      <c r="B34" s="71" t="s">
        <v>21</v>
      </c>
      <c r="C34" s="69">
        <v>256</v>
      </c>
      <c r="D34" s="73">
        <f t="shared" si="4"/>
        <v>7.3793292305031496E-4</v>
      </c>
      <c r="E34" s="69">
        <f>SUM('PROCEDENCIA FEBRERO'!K14)</f>
        <v>306</v>
      </c>
      <c r="F34" s="73">
        <f t="shared" si="5"/>
        <v>8.5502803989013164E-4</v>
      </c>
      <c r="G34" s="72">
        <f t="shared" si="7"/>
        <v>50</v>
      </c>
      <c r="H34" s="73">
        <f>G34/C34</f>
        <v>0.1953125</v>
      </c>
    </row>
    <row r="35" spans="2:8">
      <c r="B35" s="71" t="s">
        <v>22</v>
      </c>
      <c r="C35" s="69">
        <v>6005</v>
      </c>
      <c r="D35" s="73">
        <f t="shared" si="4"/>
        <v>1.7309715636395082E-2</v>
      </c>
      <c r="E35" s="69">
        <f>SUM('PROCEDENCIA FEBRERO'!K15)</f>
        <v>5819</v>
      </c>
      <c r="F35" s="73">
        <f t="shared" si="5"/>
        <v>1.6259503804315935E-2</v>
      </c>
      <c r="G35" s="72">
        <f t="shared" si="7"/>
        <v>-186</v>
      </c>
      <c r="H35" s="73">
        <f t="shared" si="6"/>
        <v>-3.0974188176519566E-2</v>
      </c>
    </row>
    <row r="36" spans="2:8">
      <c r="B36" s="71" t="s">
        <v>23</v>
      </c>
      <c r="C36" s="69">
        <v>929</v>
      </c>
      <c r="D36" s="73">
        <f t="shared" si="4"/>
        <v>2.6778893965380569E-3</v>
      </c>
      <c r="E36" s="69">
        <f>SUM('PROCEDENCIA FEBRERO'!K16)</f>
        <v>247</v>
      </c>
      <c r="F36" s="73">
        <f t="shared" si="5"/>
        <v>6.9016969232961608E-4</v>
      </c>
      <c r="G36" s="72">
        <f t="shared" si="7"/>
        <v>-682</v>
      </c>
      <c r="H36" s="73">
        <f t="shared" si="6"/>
        <v>-0.73412271259418727</v>
      </c>
    </row>
    <row r="37" spans="2:8">
      <c r="B37" s="71" t="s">
        <v>24</v>
      </c>
      <c r="C37" s="69">
        <v>9483</v>
      </c>
      <c r="D37" s="73">
        <f t="shared" si="4"/>
        <v>2.7335226208148971E-2</v>
      </c>
      <c r="E37" s="69">
        <f>SUM('PROCEDENCIA FEBRERO'!K17)</f>
        <v>9466</v>
      </c>
      <c r="F37" s="73">
        <f t="shared" si="5"/>
        <v>2.6449985050980347E-2</v>
      </c>
      <c r="G37" s="72">
        <f t="shared" si="7"/>
        <v>-17</v>
      </c>
      <c r="H37" s="73">
        <f t="shared" si="6"/>
        <v>-1.7926816408309607E-3</v>
      </c>
    </row>
    <row r="38" spans="2:8">
      <c r="B38" s="71" t="s">
        <v>25</v>
      </c>
      <c r="C38" s="69">
        <v>15239</v>
      </c>
      <c r="D38" s="73">
        <f t="shared" si="4"/>
        <v>4.3927186774858393E-2</v>
      </c>
      <c r="E38" s="69">
        <f>SUM('PROCEDENCIA FEBRERO'!K18)</f>
        <v>14514</v>
      </c>
      <c r="F38" s="73">
        <f t="shared" si="5"/>
        <v>4.0555153499886837E-2</v>
      </c>
      <c r="G38" s="72">
        <f t="shared" si="7"/>
        <v>-725</v>
      </c>
      <c r="H38" s="73">
        <f t="shared" si="6"/>
        <v>-4.757530021654964E-2</v>
      </c>
    </row>
    <row r="39" spans="2:8">
      <c r="B39" s="71" t="s">
        <v>56</v>
      </c>
      <c r="C39" s="69">
        <v>165</v>
      </c>
      <c r="D39" s="73">
        <f t="shared" si="4"/>
        <v>4.7562082930977331E-4</v>
      </c>
      <c r="E39" s="69">
        <f>SUM('PROCEDENCIA FEBRERO'!K19)</f>
        <v>53</v>
      </c>
      <c r="F39" s="73">
        <f>E39/$E$61</f>
        <v>1.4809309187639535E-4</v>
      </c>
      <c r="G39" s="72">
        <f t="shared" si="7"/>
        <v>-112</v>
      </c>
      <c r="H39" s="73">
        <f>G39/C39</f>
        <v>-0.67878787878787883</v>
      </c>
    </row>
    <row r="40" spans="2:8">
      <c r="B40" s="71" t="s">
        <v>26</v>
      </c>
      <c r="C40" s="69">
        <v>1814</v>
      </c>
      <c r="D40" s="73">
        <f t="shared" si="4"/>
        <v>5.2289465719268409E-3</v>
      </c>
      <c r="E40" s="69">
        <f>SUM('PROCEDENCIA FEBRERO'!K20)</f>
        <v>2513</v>
      </c>
      <c r="F40" s="73">
        <f t="shared" si="5"/>
        <v>7.0218479223656894E-3</v>
      </c>
      <c r="G40" s="72">
        <f t="shared" si="7"/>
        <v>699</v>
      </c>
      <c r="H40" s="73">
        <f t="shared" si="6"/>
        <v>0.38533627342888643</v>
      </c>
    </row>
    <row r="41" spans="2:8">
      <c r="B41" s="71" t="s">
        <v>90</v>
      </c>
      <c r="C41" s="69">
        <v>122</v>
      </c>
      <c r="D41" s="73">
        <f t="shared" si="4"/>
        <v>3.516711586411657E-4</v>
      </c>
      <c r="E41" s="69">
        <f>SUM('PROCEDENCIA FEBRERO'!K21)</f>
        <v>81</v>
      </c>
      <c r="F41" s="73">
        <f t="shared" si="5"/>
        <v>2.263309517356231E-4</v>
      </c>
      <c r="G41" s="72">
        <f t="shared" si="7"/>
        <v>-41</v>
      </c>
      <c r="H41" s="73">
        <f t="shared" si="6"/>
        <v>-0.33606557377049179</v>
      </c>
    </row>
    <row r="42" spans="2:8">
      <c r="B42" s="71" t="s">
        <v>43</v>
      </c>
      <c r="C42" s="69">
        <v>181</v>
      </c>
      <c r="D42" s="73">
        <f t="shared" si="4"/>
        <v>5.2174163700041795E-4</v>
      </c>
      <c r="E42" s="69">
        <f>SUM('PROCEDENCIA FEBRERO'!K22)</f>
        <v>87</v>
      </c>
      <c r="F42" s="73">
        <f t="shared" si="5"/>
        <v>2.4309620741974332E-4</v>
      </c>
      <c r="G42" s="72">
        <f t="shared" si="7"/>
        <v>-94</v>
      </c>
      <c r="H42" s="73">
        <f>G42/C42</f>
        <v>-0.51933701657458564</v>
      </c>
    </row>
    <row r="43" spans="2:8">
      <c r="B43" s="71" t="s">
        <v>95</v>
      </c>
      <c r="C43" s="69">
        <v>11</v>
      </c>
      <c r="D43" s="73">
        <f t="shared" si="4"/>
        <v>3.1708055287318217E-5</v>
      </c>
      <c r="E43" s="69">
        <f>SUM('PROCEDENCIA FEBRERO'!K23)</f>
        <v>14</v>
      </c>
      <c r="F43" s="73">
        <f>E43/$E$61</f>
        <v>3.9118929929613871E-5</v>
      </c>
      <c r="G43" s="72">
        <f t="shared" si="7"/>
        <v>3</v>
      </c>
      <c r="H43" s="73">
        <f>G43/C43</f>
        <v>0.27272727272727271</v>
      </c>
    </row>
    <row r="44" spans="2:8">
      <c r="B44" s="71" t="s">
        <v>27</v>
      </c>
      <c r="C44" s="69">
        <v>6461</v>
      </c>
      <c r="D44" s="73">
        <f t="shared" si="4"/>
        <v>1.8624158655578454E-2</v>
      </c>
      <c r="E44" s="69">
        <f>SUM('PROCEDENCIA FEBRERO'!K24)</f>
        <v>5752</v>
      </c>
      <c r="F44" s="73">
        <f t="shared" si="5"/>
        <v>1.6072291782509927E-2</v>
      </c>
      <c r="G44" s="72">
        <f t="shared" si="7"/>
        <v>-709</v>
      </c>
      <c r="H44" s="73">
        <f>G44/C44</f>
        <v>-0.10973533508744776</v>
      </c>
    </row>
    <row r="45" spans="2:8">
      <c r="B45" s="71" t="s">
        <v>57</v>
      </c>
      <c r="C45" s="69">
        <v>38</v>
      </c>
      <c r="D45" s="73">
        <f t="shared" si="4"/>
        <v>1.0953691826528112E-4</v>
      </c>
      <c r="E45" s="69">
        <f>SUM('PROCEDENCIA FEBRERO'!K25)</f>
        <v>3</v>
      </c>
      <c r="F45" s="73">
        <f t="shared" si="5"/>
        <v>8.3826278420601139E-6</v>
      </c>
      <c r="G45" s="72">
        <f t="shared" si="7"/>
        <v>-35</v>
      </c>
      <c r="H45" s="73">
        <f t="shared" si="6"/>
        <v>-0.92105263157894735</v>
      </c>
    </row>
    <row r="46" spans="2:8">
      <c r="B46" s="71" t="s">
        <v>96</v>
      </c>
      <c r="C46" s="69">
        <v>0</v>
      </c>
      <c r="D46" s="73">
        <f t="shared" si="4"/>
        <v>0</v>
      </c>
      <c r="E46" s="69">
        <f>SUM('PROCEDENCIA FEBRERO'!K26)</f>
        <v>10</v>
      </c>
      <c r="F46" s="73">
        <f t="shared" si="5"/>
        <v>2.7942092806867048E-5</v>
      </c>
      <c r="G46" s="72">
        <f t="shared" si="7"/>
        <v>10</v>
      </c>
      <c r="H46" s="73">
        <v>0</v>
      </c>
    </row>
    <row r="47" spans="2:8">
      <c r="B47" s="71" t="s">
        <v>28</v>
      </c>
      <c r="C47" s="69">
        <v>754</v>
      </c>
      <c r="D47" s="73">
        <f t="shared" si="4"/>
        <v>2.1734430624216305E-3</v>
      </c>
      <c r="E47" s="69">
        <f>SUM('PROCEDENCIA FEBRERO'!K27)</f>
        <v>623</v>
      </c>
      <c r="F47" s="73">
        <f t="shared" si="5"/>
        <v>1.7407923818678172E-3</v>
      </c>
      <c r="G47" s="72">
        <f t="shared" si="7"/>
        <v>-131</v>
      </c>
      <c r="H47" s="73">
        <f t="shared" si="6"/>
        <v>-0.17374005305039789</v>
      </c>
    </row>
    <row r="48" spans="2:8">
      <c r="B48" s="71" t="s">
        <v>47</v>
      </c>
      <c r="C48" s="69">
        <v>830</v>
      </c>
      <c r="D48" s="73">
        <f t="shared" si="4"/>
        <v>2.392516898952193E-3</v>
      </c>
      <c r="E48" s="69">
        <f>SUM('PROCEDENCIA FEBRERO'!K28)</f>
        <v>1509</v>
      </c>
      <c r="F48" s="73">
        <f t="shared" si="5"/>
        <v>4.2164618045562379E-3</v>
      </c>
      <c r="G48" s="72">
        <f t="shared" si="7"/>
        <v>679</v>
      </c>
      <c r="H48" s="73">
        <f t="shared" si="6"/>
        <v>0.81807228915662655</v>
      </c>
    </row>
    <row r="49" spans="2:8">
      <c r="B49" s="71" t="s">
        <v>29</v>
      </c>
      <c r="C49" s="69">
        <v>83</v>
      </c>
      <c r="D49" s="73">
        <f t="shared" si="4"/>
        <v>2.392516898952193E-4</v>
      </c>
      <c r="E49" s="69">
        <f>SUM('PROCEDENCIA FEBRERO'!K29)</f>
        <v>178</v>
      </c>
      <c r="F49" s="73">
        <f t="shared" si="5"/>
        <v>4.9736925196223341E-4</v>
      </c>
      <c r="G49" s="72">
        <f t="shared" si="7"/>
        <v>95</v>
      </c>
      <c r="H49" s="73">
        <f t="shared" si="6"/>
        <v>1.1445783132530121</v>
      </c>
    </row>
    <row r="50" spans="2:8">
      <c r="B50" s="71" t="s">
        <v>46</v>
      </c>
      <c r="C50" s="69">
        <v>177</v>
      </c>
      <c r="D50" s="73">
        <f t="shared" si="4"/>
        <v>5.1021143507775681E-4</v>
      </c>
      <c r="E50" s="69">
        <f>SUM('PROCEDENCIA FEBRERO'!K30)</f>
        <v>142</v>
      </c>
      <c r="F50" s="73">
        <f t="shared" si="5"/>
        <v>3.9677771785751211E-4</v>
      </c>
      <c r="G50" s="72">
        <f t="shared" si="7"/>
        <v>-35</v>
      </c>
      <c r="H50" s="73">
        <f>G50/C50</f>
        <v>-0.19774011299435029</v>
      </c>
    </row>
    <row r="51" spans="2:8">
      <c r="B51" s="71" t="s">
        <v>104</v>
      </c>
      <c r="C51" s="69">
        <v>47</v>
      </c>
      <c r="D51" s="73">
        <f t="shared" si="4"/>
        <v>1.3547987259126875E-4</v>
      </c>
      <c r="E51" s="69">
        <f>SUM('PROCEDENCIA FEBRERO'!K31)</f>
        <v>28</v>
      </c>
      <c r="F51" s="73">
        <f t="shared" si="5"/>
        <v>7.8237859859227741E-5</v>
      </c>
      <c r="G51" s="72">
        <f t="shared" si="7"/>
        <v>-19</v>
      </c>
      <c r="H51" s="73">
        <f>G51/C51</f>
        <v>-0.40425531914893614</v>
      </c>
    </row>
    <row r="52" spans="2:8">
      <c r="B52" s="71" t="s">
        <v>107</v>
      </c>
      <c r="C52" s="69">
        <v>5703</v>
      </c>
      <c r="D52" s="73">
        <f t="shared" si="4"/>
        <v>1.6439185391234165E-2</v>
      </c>
      <c r="E52" s="69">
        <f>SUM('PROCEDENCIA FEBRERO'!K32)</f>
        <v>1234</v>
      </c>
      <c r="F52" s="73">
        <f t="shared" si="5"/>
        <v>3.4480542523673938E-3</v>
      </c>
      <c r="G52" s="72">
        <f t="shared" si="7"/>
        <v>-4469</v>
      </c>
      <c r="H52" s="73">
        <f t="shared" si="6"/>
        <v>-0.78362265474311765</v>
      </c>
    </row>
    <row r="53" spans="2:8">
      <c r="B53" s="71" t="s">
        <v>110</v>
      </c>
      <c r="C53" s="69">
        <v>18</v>
      </c>
      <c r="D53" s="73">
        <f t="shared" si="4"/>
        <v>5.1885908651975265E-5</v>
      </c>
      <c r="E53" s="69">
        <f>SUM('PROCEDENCIA FEBRERO'!K33)</f>
        <v>31</v>
      </c>
      <c r="F53" s="73">
        <f t="shared" si="5"/>
        <v>8.662048770128785E-5</v>
      </c>
      <c r="G53" s="72">
        <f t="shared" si="7"/>
        <v>13</v>
      </c>
      <c r="H53" s="73">
        <f t="shared" si="6"/>
        <v>0.72222222222222221</v>
      </c>
    </row>
    <row r="54" spans="2:8">
      <c r="B54" s="71" t="s">
        <v>30</v>
      </c>
      <c r="C54" s="69">
        <v>7153</v>
      </c>
      <c r="D54" s="73">
        <f t="shared" si="4"/>
        <v>2.0618883588198838E-2</v>
      </c>
      <c r="E54" s="69">
        <f>SUM('PROCEDENCIA FEBRERO'!K34)</f>
        <v>6201</v>
      </c>
      <c r="F54" s="73">
        <f t="shared" si="5"/>
        <v>1.7326891749538258E-2</v>
      </c>
      <c r="G54" s="72">
        <f t="shared" si="7"/>
        <v>-952</v>
      </c>
      <c r="H54" s="73">
        <f t="shared" si="6"/>
        <v>-0.13309101076471411</v>
      </c>
    </row>
    <row r="55" spans="2:8">
      <c r="B55" s="71" t="s">
        <v>31</v>
      </c>
      <c r="C55" s="69">
        <v>1225</v>
      </c>
      <c r="D55" s="73">
        <f t="shared" si="4"/>
        <v>3.5311243388149835E-3</v>
      </c>
      <c r="E55" s="69">
        <f>SUM('PROCEDENCIA FEBRERO'!K35)</f>
        <v>1519</v>
      </c>
      <c r="F55" s="73">
        <f t="shared" si="5"/>
        <v>4.2444038973631047E-3</v>
      </c>
      <c r="G55" s="72">
        <f t="shared" si="7"/>
        <v>294</v>
      </c>
      <c r="H55" s="73">
        <f>G55/C55</f>
        <v>0.24</v>
      </c>
    </row>
    <row r="56" spans="2:8">
      <c r="B56" s="71" t="s">
        <v>86</v>
      </c>
      <c r="C56" s="69">
        <v>1758</v>
      </c>
      <c r="D56" s="73">
        <f t="shared" si="4"/>
        <v>5.0675237450095844E-3</v>
      </c>
      <c r="E56" s="69">
        <f>SUM('PROCEDENCIA FEBRERO'!K36)</f>
        <v>2639</v>
      </c>
      <c r="F56" s="73">
        <f>E56/$E$61</f>
        <v>7.373918291732214E-3</v>
      </c>
      <c r="G56" s="72">
        <f t="shared" si="7"/>
        <v>881</v>
      </c>
      <c r="H56" s="73">
        <f>G56/C56</f>
        <v>0.50113765642775887</v>
      </c>
    </row>
    <row r="57" spans="2:8">
      <c r="B57" s="74" t="s">
        <v>34</v>
      </c>
      <c r="C57" s="75">
        <f>SUM(C30:C56)</f>
        <v>71687</v>
      </c>
      <c r="D57" s="76">
        <f>C57/$C$61</f>
        <v>0.20664139630745285</v>
      </c>
      <c r="E57" s="75">
        <f>SUM(E30:E56)</f>
        <v>64591</v>
      </c>
      <c r="F57" s="76">
        <f>E57/$E$61</f>
        <v>0.18048077164883494</v>
      </c>
      <c r="G57" s="75">
        <f t="shared" si="7"/>
        <v>-7096</v>
      </c>
      <c r="H57" s="76">
        <f>G57/C57</f>
        <v>-9.8985869125503931E-2</v>
      </c>
    </row>
    <row r="58" spans="2:8">
      <c r="C58" s="44"/>
      <c r="E58" s="44"/>
      <c r="H58" s="77"/>
    </row>
    <row r="59" spans="2:8">
      <c r="B59" s="399" t="s">
        <v>146</v>
      </c>
      <c r="C59" s="400">
        <v>1951</v>
      </c>
      <c r="D59" s="401">
        <f>C59/$C$61</f>
        <v>5.6238559877779858E-3</v>
      </c>
      <c r="E59" s="400">
        <v>3017</v>
      </c>
      <c r="F59" s="401">
        <f>E59/$E$61</f>
        <v>8.430129399831789E-3</v>
      </c>
      <c r="G59" s="400">
        <f>E59-C59</f>
        <v>1066</v>
      </c>
      <c r="H59" s="402">
        <f>G59/C59</f>
        <v>0.54638646847770378</v>
      </c>
    </row>
    <row r="60" spans="2:8">
      <c r="C60" s="44"/>
      <c r="E60" s="44"/>
      <c r="H60" s="77"/>
    </row>
    <row r="61" spans="2:8" ht="15.75">
      <c r="B61" s="403" t="s">
        <v>6</v>
      </c>
      <c r="C61" s="404">
        <f>C59+C57+C27+C13</f>
        <v>346915</v>
      </c>
      <c r="D61" s="405">
        <f>D59+D57+D27+D13</f>
        <v>1</v>
      </c>
      <c r="E61" s="404">
        <f>E59+E57+E27+E13</f>
        <v>357883</v>
      </c>
      <c r="F61" s="405">
        <f>F59+F57+F27+F13</f>
        <v>1</v>
      </c>
      <c r="G61" s="406">
        <f>E61-C61</f>
        <v>10968</v>
      </c>
      <c r="H61" s="405">
        <f>G61/C61</f>
        <v>3.1615813671936929E-2</v>
      </c>
    </row>
    <row r="63" spans="2:8" ht="15">
      <c r="C63" s="80"/>
    </row>
    <row r="64" spans="2:8">
      <c r="C64" s="44"/>
    </row>
  </sheetData>
  <mergeCells count="7">
    <mergeCell ref="B29:H29"/>
    <mergeCell ref="B6:B7"/>
    <mergeCell ref="C6:D6"/>
    <mergeCell ref="E6:F6"/>
    <mergeCell ref="G6:H6"/>
    <mergeCell ref="B15:H15"/>
    <mergeCell ref="B9:H9"/>
  </mergeCells>
  <pageMargins left="0.47244094488188981" right="0.31496062992125984" top="0" bottom="0.15748031496062992" header="0" footer="0.27559055118110237"/>
  <pageSetup scale="90" orientation="portrait" r:id="rId1"/>
  <headerFooter>
    <oddFooter>&amp;CBARÓMETRO TURÍSTICO DE LA RIVIERA MAYA
FIDEICOMISO DE PROMOCIÓN TURÍSTICA DE LA RIVIERA MAYA&amp;R21</oddFooter>
  </headerFooter>
  <ignoredErrors>
    <ignoredError sqref="D13 D27 D57" formula="1"/>
  </ignoredError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B3:I64"/>
  <sheetViews>
    <sheetView workbookViewId="0">
      <selection activeCell="E60" sqref="E60"/>
    </sheetView>
  </sheetViews>
  <sheetFormatPr baseColWidth="10" defaultRowHeight="12.75"/>
  <cols>
    <col min="1" max="1" width="2.28515625" style="7" customWidth="1"/>
    <col min="2" max="2" width="19" style="7" customWidth="1"/>
    <col min="3" max="3" width="13.5703125" style="7" customWidth="1"/>
    <col min="4" max="4" width="14" style="7" bestFit="1" customWidth="1"/>
    <col min="5" max="5" width="13.85546875" style="7" customWidth="1"/>
    <col min="6" max="6" width="14" style="7" bestFit="1" customWidth="1"/>
    <col min="7" max="7" width="12.140625" style="7" bestFit="1" customWidth="1"/>
    <col min="8" max="8" width="12.7109375" style="7" customWidth="1"/>
    <col min="9" max="16384" width="11.42578125" style="7"/>
  </cols>
  <sheetData>
    <row r="3" spans="2:9" ht="15.75">
      <c r="C3" s="250"/>
      <c r="D3" s="250"/>
      <c r="E3" s="250"/>
      <c r="F3" s="130" t="s">
        <v>420</v>
      </c>
      <c r="G3" s="250"/>
      <c r="H3" s="250"/>
    </row>
    <row r="4" spans="2:9" ht="15.75">
      <c r="C4" s="250"/>
      <c r="D4" s="250"/>
      <c r="E4" s="250"/>
      <c r="F4" s="130" t="s">
        <v>335</v>
      </c>
      <c r="G4" s="250"/>
      <c r="H4" s="250"/>
    </row>
    <row r="5" spans="2:9" ht="11.25" customHeight="1"/>
    <row r="6" spans="2:9">
      <c r="B6" s="521" t="s">
        <v>276</v>
      </c>
      <c r="C6" s="523">
        <v>2014</v>
      </c>
      <c r="D6" s="524"/>
      <c r="E6" s="523">
        <v>2015</v>
      </c>
      <c r="F6" s="524"/>
      <c r="G6" s="523" t="s">
        <v>160</v>
      </c>
      <c r="H6" s="524"/>
    </row>
    <row r="7" spans="2:9">
      <c r="B7" s="522"/>
      <c r="C7" s="396"/>
      <c r="D7" s="397" t="s">
        <v>159</v>
      </c>
      <c r="E7" s="396"/>
      <c r="F7" s="397" t="s">
        <v>159</v>
      </c>
      <c r="G7" s="396"/>
      <c r="H7" s="398" t="s">
        <v>33</v>
      </c>
      <c r="I7" s="5"/>
    </row>
    <row r="8" spans="2:9" s="9" customFormat="1">
      <c r="B8" s="67"/>
      <c r="C8" s="31"/>
      <c r="D8" s="31"/>
      <c r="E8" s="31"/>
      <c r="F8" s="31"/>
      <c r="G8" s="31"/>
      <c r="H8" s="68"/>
      <c r="I8" s="31"/>
    </row>
    <row r="9" spans="2:9" ht="15">
      <c r="B9" s="518" t="s">
        <v>145</v>
      </c>
      <c r="C9" s="519"/>
      <c r="D9" s="519"/>
      <c r="E9" s="519"/>
      <c r="F9" s="519"/>
      <c r="G9" s="519"/>
      <c r="H9" s="520"/>
    </row>
    <row r="10" spans="2:9">
      <c r="B10" s="253" t="s">
        <v>148</v>
      </c>
      <c r="C10" s="69">
        <v>193325</v>
      </c>
      <c r="D10" s="254">
        <f>C10/$C$61</f>
        <v>0.27650089246893522</v>
      </c>
      <c r="E10" s="69">
        <f>SUM('PROCEDENCIA ENERO - FEBRERO'!C11)</f>
        <v>187712</v>
      </c>
      <c r="F10" s="254">
        <f>E10/$E$61</f>
        <v>0.25688671021281778</v>
      </c>
      <c r="G10" s="70">
        <f>E10-C10</f>
        <v>-5613</v>
      </c>
      <c r="H10" s="254">
        <f>G10/C10</f>
        <v>-2.9034010086641665E-2</v>
      </c>
    </row>
    <row r="11" spans="2:9">
      <c r="B11" s="71" t="s">
        <v>76</v>
      </c>
      <c r="C11" s="72">
        <v>227364</v>
      </c>
      <c r="D11" s="73">
        <f>C11/$C$61</f>
        <v>0.3251847868372274</v>
      </c>
      <c r="E11" s="69">
        <f>SUM('PROCEDENCIA ENERO - FEBRERO'!C12)</f>
        <v>269944</v>
      </c>
      <c r="F11" s="73">
        <f>E11/$E$61</f>
        <v>0.36942244556388981</v>
      </c>
      <c r="G11" s="72">
        <f>E11-C11</f>
        <v>42580</v>
      </c>
      <c r="H11" s="73">
        <f>G11/C11</f>
        <v>0.18727678964128006</v>
      </c>
    </row>
    <row r="12" spans="2:9">
      <c r="B12" s="71" t="s">
        <v>78</v>
      </c>
      <c r="C12" s="72">
        <v>82657</v>
      </c>
      <c r="D12" s="73">
        <f>C12/$C$61</f>
        <v>0.11821923842650861</v>
      </c>
      <c r="E12" s="69">
        <f>SUM('PROCEDENCIA ENERO - FEBRERO'!C13)</f>
        <v>81158</v>
      </c>
      <c r="F12" s="73">
        <f>E12/$E$61</f>
        <v>0.11106595011214981</v>
      </c>
      <c r="G12" s="72">
        <f>E12-C12</f>
        <v>-1499</v>
      </c>
      <c r="H12" s="73">
        <f>G12/C12</f>
        <v>-1.813518516278113E-2</v>
      </c>
    </row>
    <row r="13" spans="2:9">
      <c r="B13" s="74" t="s">
        <v>34</v>
      </c>
      <c r="C13" s="75">
        <f>SUM(C10:C12)</f>
        <v>503346</v>
      </c>
      <c r="D13" s="76">
        <f>C13/$C$61</f>
        <v>0.71990491773267118</v>
      </c>
      <c r="E13" s="75">
        <f>SUM(E10:E12)</f>
        <v>538814</v>
      </c>
      <c r="F13" s="76">
        <f>E13/$E$61</f>
        <v>0.73737510588885746</v>
      </c>
      <c r="G13" s="75">
        <f>E13-C13</f>
        <v>35468</v>
      </c>
      <c r="H13" s="76">
        <f>G13/C13</f>
        <v>7.046445188796574E-2</v>
      </c>
    </row>
    <row r="14" spans="2:9" ht="6" customHeight="1">
      <c r="C14" s="44"/>
      <c r="D14" s="77"/>
      <c r="E14" s="44"/>
      <c r="H14" s="77"/>
    </row>
    <row r="15" spans="2:9" ht="15">
      <c r="B15" s="518" t="s">
        <v>10</v>
      </c>
      <c r="C15" s="519"/>
      <c r="D15" s="519"/>
      <c r="E15" s="519"/>
      <c r="F15" s="519"/>
      <c r="G15" s="519"/>
      <c r="H15" s="520"/>
    </row>
    <row r="16" spans="2:9">
      <c r="B16" s="78" t="s">
        <v>100</v>
      </c>
      <c r="C16" s="70">
        <v>21742</v>
      </c>
      <c r="D16" s="79">
        <f>C16/$C$61</f>
        <v>3.109624934209021E-2</v>
      </c>
      <c r="E16" s="69">
        <f>SUM('PROCEDENCIA ENERO - FEBRERO'!C30)</f>
        <v>24370</v>
      </c>
      <c r="F16" s="79">
        <f>E16/$E$61</f>
        <v>3.3350713475357834E-2</v>
      </c>
      <c r="G16" s="69">
        <f>E16-C16</f>
        <v>2628</v>
      </c>
      <c r="H16" s="79">
        <f>G16/C16</f>
        <v>0.12087204489007451</v>
      </c>
    </row>
    <row r="17" spans="2:8">
      <c r="B17" s="71" t="s">
        <v>102</v>
      </c>
      <c r="C17" s="72">
        <v>111</v>
      </c>
      <c r="D17" s="79">
        <f t="shared" ref="D17:D27" si="0">C17/$C$61</f>
        <v>1.5875649328359916E-4</v>
      </c>
      <c r="E17" s="69">
        <f>SUM('PROCEDENCIA ENERO - FEBRERO'!C31)</f>
        <v>66</v>
      </c>
      <c r="F17" s="73">
        <f t="shared" ref="F17:F26" si="1">E17/$E$61</f>
        <v>9.0321997922594051E-5</v>
      </c>
      <c r="G17" s="72">
        <f>E17-C17</f>
        <v>-45</v>
      </c>
      <c r="H17" s="73">
        <f>G17/C17</f>
        <v>-0.40540540540540543</v>
      </c>
    </row>
    <row r="18" spans="2:8">
      <c r="B18" s="71" t="s">
        <v>105</v>
      </c>
      <c r="C18" s="72">
        <v>4143</v>
      </c>
      <c r="D18" s="79">
        <f t="shared" si="0"/>
        <v>5.9254788439094715E-3</v>
      </c>
      <c r="E18" s="69">
        <f>SUM('PROCEDENCIA ENERO - FEBRERO'!C32)</f>
        <v>6728</v>
      </c>
      <c r="F18" s="73">
        <f t="shared" si="1"/>
        <v>9.2073697276244364E-3</v>
      </c>
      <c r="G18" s="72">
        <f t="shared" ref="G18:G26" si="2">E18-C18</f>
        <v>2585</v>
      </c>
      <c r="H18" s="73">
        <f t="shared" ref="H18:H26" si="3">G18/C18</f>
        <v>0.62394400193096788</v>
      </c>
    </row>
    <row r="19" spans="2:8">
      <c r="B19" s="71" t="s">
        <v>108</v>
      </c>
      <c r="C19" s="72">
        <v>9453</v>
      </c>
      <c r="D19" s="79">
        <f t="shared" si="0"/>
        <v>1.3520046225314081E-2</v>
      </c>
      <c r="E19" s="69">
        <f>SUM('PROCEDENCIA ENERO - FEBRERO'!C33)</f>
        <v>8649</v>
      </c>
      <c r="F19" s="73">
        <f t="shared" si="1"/>
        <v>1.1836287273219939E-2</v>
      </c>
      <c r="G19" s="72">
        <f t="shared" si="2"/>
        <v>-804</v>
      </c>
      <c r="H19" s="73">
        <f t="shared" si="3"/>
        <v>-8.5052364328784519E-2</v>
      </c>
    </row>
    <row r="20" spans="2:8">
      <c r="B20" s="71" t="s">
        <v>111</v>
      </c>
      <c r="C20" s="72">
        <v>1629</v>
      </c>
      <c r="D20" s="79">
        <f t="shared" si="0"/>
        <v>2.329858806837685E-3</v>
      </c>
      <c r="E20" s="69">
        <f>SUM('PROCEDENCIA ENERO - FEBRERO'!C34)</f>
        <v>3408</v>
      </c>
      <c r="F20" s="73">
        <f t="shared" si="1"/>
        <v>4.6638995290939475E-3</v>
      </c>
      <c r="G20" s="72">
        <f t="shared" si="2"/>
        <v>1779</v>
      </c>
      <c r="H20" s="73">
        <f t="shared" si="3"/>
        <v>1.0920810313075506</v>
      </c>
    </row>
    <row r="21" spans="2:8">
      <c r="B21" s="71" t="s">
        <v>113</v>
      </c>
      <c r="C21" s="72">
        <v>194</v>
      </c>
      <c r="D21" s="79">
        <f t="shared" si="0"/>
        <v>2.7746630357674087E-4</v>
      </c>
      <c r="E21" s="69">
        <f>SUM('PROCEDENCIA ENERO - FEBRERO'!C35)</f>
        <v>396</v>
      </c>
      <c r="F21" s="73">
        <f t="shared" si="1"/>
        <v>5.4193198753556434E-4</v>
      </c>
      <c r="G21" s="72">
        <f t="shared" si="2"/>
        <v>202</v>
      </c>
      <c r="H21" s="73">
        <f t="shared" si="3"/>
        <v>1.0412371134020619</v>
      </c>
    </row>
    <row r="22" spans="2:8">
      <c r="B22" s="71" t="s">
        <v>114</v>
      </c>
      <c r="C22" s="72">
        <v>377</v>
      </c>
      <c r="D22" s="79">
        <f t="shared" si="0"/>
        <v>5.391999816929449E-4</v>
      </c>
      <c r="E22" s="69">
        <f>SUM('PROCEDENCIA ENERO - FEBRERO'!C36)</f>
        <v>786</v>
      </c>
      <c r="F22" s="73">
        <f t="shared" si="1"/>
        <v>1.0756528843508927E-3</v>
      </c>
      <c r="G22" s="72">
        <f>E22-C22</f>
        <v>409</v>
      </c>
      <c r="H22" s="73">
        <f>G22/C22</f>
        <v>1.0848806366047745</v>
      </c>
    </row>
    <row r="23" spans="2:8">
      <c r="B23" s="71" t="s">
        <v>115</v>
      </c>
      <c r="C23" s="72">
        <v>1875</v>
      </c>
      <c r="D23" s="79">
        <f t="shared" si="0"/>
        <v>2.6816975216824184E-3</v>
      </c>
      <c r="E23" s="69">
        <f>SUM('PROCEDENCIA ENERO - FEBRERO'!C37)</f>
        <v>2107</v>
      </c>
      <c r="F23" s="73">
        <f t="shared" si="1"/>
        <v>2.8834613579228128E-3</v>
      </c>
      <c r="G23" s="72">
        <f t="shared" si="2"/>
        <v>232</v>
      </c>
      <c r="H23" s="73">
        <f t="shared" si="3"/>
        <v>0.12373333333333333</v>
      </c>
    </row>
    <row r="24" spans="2:8">
      <c r="B24" s="71" t="s">
        <v>116</v>
      </c>
      <c r="C24" s="72">
        <v>1033</v>
      </c>
      <c r="D24" s="79">
        <f t="shared" si="0"/>
        <v>1.4774365546122337E-3</v>
      </c>
      <c r="E24" s="69">
        <f>SUM('PROCEDENCIA ENERO - FEBRERO'!C38)</f>
        <v>2542</v>
      </c>
      <c r="F24" s="73">
        <f t="shared" si="1"/>
        <v>3.4787654351399102E-3</v>
      </c>
      <c r="G24" s="72">
        <f t="shared" si="2"/>
        <v>1509</v>
      </c>
      <c r="H24" s="73">
        <f t="shared" si="3"/>
        <v>1.4607938044530493</v>
      </c>
    </row>
    <row r="25" spans="2:8">
      <c r="B25" s="71" t="s">
        <v>117</v>
      </c>
      <c r="C25" s="72">
        <v>666</v>
      </c>
      <c r="D25" s="79">
        <f t="shared" si="0"/>
        <v>9.5253895970159506E-4</v>
      </c>
      <c r="E25" s="69">
        <f>SUM('PROCEDENCIA ENERO - FEBRERO'!C39)</f>
        <v>515</v>
      </c>
      <c r="F25" s="73">
        <f t="shared" si="1"/>
        <v>7.0478528682024148E-4</v>
      </c>
      <c r="G25" s="72">
        <f t="shared" si="2"/>
        <v>-151</v>
      </c>
      <c r="H25" s="73">
        <f t="shared" si="3"/>
        <v>-0.22672672672672672</v>
      </c>
    </row>
    <row r="26" spans="2:8">
      <c r="B26" s="71" t="s">
        <v>86</v>
      </c>
      <c r="C26" s="72">
        <v>498</v>
      </c>
      <c r="D26" s="79">
        <f t="shared" si="0"/>
        <v>7.1225886175885027E-4</v>
      </c>
      <c r="E26" s="69">
        <f>SUM('PROCEDENCIA ENERO - FEBRERO'!C40)</f>
        <v>273</v>
      </c>
      <c r="F26" s="73">
        <f t="shared" si="1"/>
        <v>3.7360462777072991E-4</v>
      </c>
      <c r="G26" s="72">
        <f t="shared" si="2"/>
        <v>-225</v>
      </c>
      <c r="H26" s="73">
        <f t="shared" si="3"/>
        <v>-0.45180722891566266</v>
      </c>
    </row>
    <row r="27" spans="2:8">
      <c r="B27" s="74" t="s">
        <v>34</v>
      </c>
      <c r="C27" s="75">
        <f>SUM(C16:C26)</f>
        <v>41721</v>
      </c>
      <c r="D27" s="255">
        <f t="shared" si="0"/>
        <v>5.9670987894459827E-2</v>
      </c>
      <c r="E27" s="75">
        <f>SUM(E16:E26)</f>
        <v>49840</v>
      </c>
      <c r="F27" s="76">
        <f>E27/$E$61</f>
        <v>6.8206793582758898E-2</v>
      </c>
      <c r="G27" s="75">
        <f>E27-C27</f>
        <v>8119</v>
      </c>
      <c r="H27" s="76">
        <f>G27/C27</f>
        <v>0.19460223868076029</v>
      </c>
    </row>
    <row r="28" spans="2:8">
      <c r="C28" s="44"/>
      <c r="D28" s="77"/>
      <c r="E28" s="44"/>
      <c r="H28" s="77"/>
    </row>
    <row r="29" spans="2:8" ht="15">
      <c r="B29" s="518" t="s">
        <v>9</v>
      </c>
      <c r="C29" s="519"/>
      <c r="D29" s="519"/>
      <c r="E29" s="519"/>
      <c r="F29" s="519"/>
      <c r="G29" s="519"/>
      <c r="H29" s="520"/>
    </row>
    <row r="30" spans="2:8">
      <c r="B30" s="78" t="s">
        <v>19</v>
      </c>
      <c r="C30" s="69">
        <v>23591</v>
      </c>
      <c r="D30" s="79">
        <f>C30/$C$61</f>
        <v>3.3740760658138629E-2</v>
      </c>
      <c r="E30" s="69">
        <f>SUM('PROCEDENCIA ENERO - FEBRERO'!K10)</f>
        <v>21751</v>
      </c>
      <c r="F30" s="79">
        <f>E30/$E$61</f>
        <v>2.9766572375974895E-2</v>
      </c>
      <c r="G30" s="69">
        <f>E30-C30</f>
        <v>-1840</v>
      </c>
      <c r="H30" s="79">
        <f>G30/C30</f>
        <v>-7.7995845873426312E-2</v>
      </c>
    </row>
    <row r="31" spans="2:8">
      <c r="B31" s="71" t="s">
        <v>20</v>
      </c>
      <c r="C31" s="72">
        <v>845</v>
      </c>
      <c r="D31" s="73">
        <f t="shared" ref="D31:D56" si="4">C31/$C$61</f>
        <v>1.2085516831048765E-3</v>
      </c>
      <c r="E31" s="69">
        <f>SUM('PROCEDENCIA ENERO - FEBRERO'!K11)</f>
        <v>693</v>
      </c>
      <c r="F31" s="73">
        <f t="shared" ref="F31:F55" si="5">E31/$E$61</f>
        <v>9.4838097818723745E-4</v>
      </c>
      <c r="G31" s="72">
        <f>E31-C31</f>
        <v>-152</v>
      </c>
      <c r="H31" s="73">
        <f t="shared" ref="H31:H54" si="6">G31/C31</f>
        <v>-0.17988165680473372</v>
      </c>
    </row>
    <row r="32" spans="2:8">
      <c r="B32" s="71" t="s">
        <v>147</v>
      </c>
      <c r="C32" s="72">
        <v>2783</v>
      </c>
      <c r="D32" s="73">
        <f t="shared" si="4"/>
        <v>3.980354241515824E-3</v>
      </c>
      <c r="E32" s="69">
        <f>SUM('PROCEDENCIA ENERO - FEBRERO'!K12)</f>
        <v>2192</v>
      </c>
      <c r="F32" s="73">
        <f t="shared" si="5"/>
        <v>2.9997851431261538E-3</v>
      </c>
      <c r="G32" s="72">
        <f t="shared" ref="G32:G57" si="7">E32-C32</f>
        <v>-591</v>
      </c>
      <c r="H32" s="73">
        <f t="shared" si="6"/>
        <v>-0.21236076176787638</v>
      </c>
    </row>
    <row r="33" spans="2:8">
      <c r="B33" s="71" t="s">
        <v>80</v>
      </c>
      <c r="C33" s="72">
        <v>68</v>
      </c>
      <c r="D33" s="73">
        <f t="shared" si="4"/>
        <v>9.7256230119682375E-5</v>
      </c>
      <c r="E33" s="69">
        <f>SUM('PROCEDENCIA ENERO - FEBRERO'!K13)</f>
        <v>46</v>
      </c>
      <c r="F33" s="73">
        <f t="shared" si="5"/>
        <v>6.2951695521807968E-5</v>
      </c>
      <c r="G33" s="72">
        <f t="shared" si="7"/>
        <v>-22</v>
      </c>
      <c r="H33" s="73">
        <f t="shared" si="6"/>
        <v>-0.3235294117647059</v>
      </c>
    </row>
    <row r="34" spans="2:8">
      <c r="B34" s="71" t="s">
        <v>21</v>
      </c>
      <c r="C34" s="72">
        <v>515</v>
      </c>
      <c r="D34" s="73">
        <f t="shared" si="4"/>
        <v>7.3657291928877087E-4</v>
      </c>
      <c r="E34" s="69">
        <f>SUM('PROCEDENCIA ENERO - FEBRERO'!K14)</f>
        <v>548</v>
      </c>
      <c r="F34" s="73">
        <f t="shared" si="5"/>
        <v>7.4994628578153844E-4</v>
      </c>
      <c r="G34" s="72">
        <f t="shared" si="7"/>
        <v>33</v>
      </c>
      <c r="H34" s="73">
        <f>G34/C34</f>
        <v>6.4077669902912623E-2</v>
      </c>
    </row>
    <row r="35" spans="2:8">
      <c r="B35" s="71" t="s">
        <v>22</v>
      </c>
      <c r="C35" s="72">
        <v>12513</v>
      </c>
      <c r="D35" s="73">
        <f t="shared" si="4"/>
        <v>1.7896576580699788E-2</v>
      </c>
      <c r="E35" s="69">
        <f>SUM('PROCEDENCIA ENERO - FEBRERO'!K15)</f>
        <v>12082</v>
      </c>
      <c r="F35" s="73">
        <f t="shared" si="5"/>
        <v>1.6534399680314869E-2</v>
      </c>
      <c r="G35" s="72">
        <f t="shared" si="7"/>
        <v>-431</v>
      </c>
      <c r="H35" s="73">
        <f t="shared" si="6"/>
        <v>-3.4444178054822985E-2</v>
      </c>
    </row>
    <row r="36" spans="2:8">
      <c r="B36" s="71" t="s">
        <v>23</v>
      </c>
      <c r="C36" s="72">
        <v>1697</v>
      </c>
      <c r="D36" s="73">
        <f t="shared" si="4"/>
        <v>2.4271150369573674E-3</v>
      </c>
      <c r="E36" s="69">
        <f>SUM('PROCEDENCIA ENERO - FEBRERO'!K16)</f>
        <v>468</v>
      </c>
      <c r="F36" s="73">
        <f t="shared" si="5"/>
        <v>6.4046507617839411E-4</v>
      </c>
      <c r="G36" s="72">
        <f t="shared" si="7"/>
        <v>-1229</v>
      </c>
      <c r="H36" s="73">
        <f t="shared" si="6"/>
        <v>-0.72421921037124337</v>
      </c>
    </row>
    <row r="37" spans="2:8">
      <c r="B37" s="71" t="s">
        <v>24</v>
      </c>
      <c r="C37" s="72">
        <v>17667</v>
      </c>
      <c r="D37" s="73">
        <f t="shared" si="4"/>
        <v>2.5268026728300419E-2</v>
      </c>
      <c r="E37" s="69">
        <f>SUM('PROCEDENCIA ENERO - FEBRERO'!K17)</f>
        <v>17970</v>
      </c>
      <c r="F37" s="73">
        <f t="shared" si="5"/>
        <v>2.4592216707106287E-2</v>
      </c>
      <c r="G37" s="72">
        <f t="shared" si="7"/>
        <v>303</v>
      </c>
      <c r="H37" s="73">
        <f t="shared" si="6"/>
        <v>1.7150619799626423E-2</v>
      </c>
    </row>
    <row r="38" spans="2:8">
      <c r="B38" s="71" t="s">
        <v>25</v>
      </c>
      <c r="C38" s="72">
        <v>31493</v>
      </c>
      <c r="D38" s="73">
        <f t="shared" si="4"/>
        <v>4.5042506693517011E-2</v>
      </c>
      <c r="E38" s="69">
        <f>SUM('PROCEDENCIA ENERO - FEBRERO'!K18)</f>
        <v>30016</v>
      </c>
      <c r="F38" s="73">
        <f t="shared" si="5"/>
        <v>4.1077349843099742E-2</v>
      </c>
      <c r="G38" s="72">
        <f t="shared" si="7"/>
        <v>-1477</v>
      </c>
      <c r="H38" s="73">
        <f t="shared" si="6"/>
        <v>-4.6899310957990666E-2</v>
      </c>
    </row>
    <row r="39" spans="2:8">
      <c r="B39" s="71" t="s">
        <v>56</v>
      </c>
      <c r="C39" s="72">
        <v>212</v>
      </c>
      <c r="D39" s="73">
        <f t="shared" si="4"/>
        <v>3.032105997848921E-4</v>
      </c>
      <c r="E39" s="69">
        <f>SUM('PROCEDENCIA ENERO - FEBRERO'!K19)</f>
        <v>70</v>
      </c>
      <c r="F39" s="73">
        <f>E39/$E$61</f>
        <v>9.5796058402751265E-5</v>
      </c>
      <c r="G39" s="72">
        <f t="shared" si="7"/>
        <v>-142</v>
      </c>
      <c r="H39" s="73">
        <f>G39/C39</f>
        <v>-0.66981132075471694</v>
      </c>
    </row>
    <row r="40" spans="2:8">
      <c r="B40" s="71" t="s">
        <v>26</v>
      </c>
      <c r="C40" s="72">
        <v>4037</v>
      </c>
      <c r="D40" s="73">
        <f t="shared" si="4"/>
        <v>5.7738735440170256E-3</v>
      </c>
      <c r="E40" s="69">
        <f>SUM('PROCEDENCIA ENERO - FEBRERO'!K20)</f>
        <v>5653</v>
      </c>
      <c r="F40" s="73">
        <f t="shared" si="5"/>
        <v>7.7362159735821839E-3</v>
      </c>
      <c r="G40" s="72">
        <f t="shared" si="7"/>
        <v>1616</v>
      </c>
      <c r="H40" s="73">
        <f t="shared" si="6"/>
        <v>0.40029725043349024</v>
      </c>
    </row>
    <row r="41" spans="2:8">
      <c r="B41" s="71" t="s">
        <v>90</v>
      </c>
      <c r="C41" s="72">
        <v>244</v>
      </c>
      <c r="D41" s="73">
        <f t="shared" si="4"/>
        <v>3.4897823748827205E-4</v>
      </c>
      <c r="E41" s="69">
        <f>SUM('PROCEDENCIA ENERO - FEBRERO'!K21)</f>
        <v>226</v>
      </c>
      <c r="F41" s="73">
        <f t="shared" si="5"/>
        <v>3.0928441712888265E-4</v>
      </c>
      <c r="G41" s="72">
        <f t="shared" si="7"/>
        <v>-18</v>
      </c>
      <c r="H41" s="73">
        <f t="shared" si="6"/>
        <v>-7.3770491803278687E-2</v>
      </c>
    </row>
    <row r="42" spans="2:8">
      <c r="B42" s="71" t="s">
        <v>43</v>
      </c>
      <c r="C42" s="72">
        <v>489</v>
      </c>
      <c r="D42" s="73">
        <f t="shared" si="4"/>
        <v>6.9938671365477468E-4</v>
      </c>
      <c r="E42" s="69">
        <f>SUM('PROCEDENCIA ENERO - FEBRERO'!K22)</f>
        <v>225</v>
      </c>
      <c r="F42" s="73">
        <f t="shared" si="5"/>
        <v>3.0791590200884335E-4</v>
      </c>
      <c r="G42" s="72">
        <f t="shared" si="7"/>
        <v>-264</v>
      </c>
      <c r="H42" s="73">
        <f>G42/C42</f>
        <v>-0.53987730061349692</v>
      </c>
    </row>
    <row r="43" spans="2:8">
      <c r="B43" s="71" t="s">
        <v>95</v>
      </c>
      <c r="C43" s="72">
        <v>171</v>
      </c>
      <c r="D43" s="73">
        <f t="shared" si="4"/>
        <v>2.4457081397743656E-4</v>
      </c>
      <c r="E43" s="69">
        <f>SUM('PROCEDENCIA ENERO - FEBRERO'!K23)</f>
        <v>27</v>
      </c>
      <c r="F43" s="73">
        <f>E43/$E$61</f>
        <v>3.6949908241061205E-5</v>
      </c>
      <c r="G43" s="72">
        <f t="shared" si="7"/>
        <v>-144</v>
      </c>
      <c r="H43" s="73">
        <f>G43/C43</f>
        <v>-0.84210526315789469</v>
      </c>
    </row>
    <row r="44" spans="2:8">
      <c r="B44" s="71" t="s">
        <v>27</v>
      </c>
      <c r="C44" s="72">
        <v>14306</v>
      </c>
      <c r="D44" s="73">
        <f t="shared" si="4"/>
        <v>2.0460994530767294E-2</v>
      </c>
      <c r="E44" s="69">
        <f>SUM('PROCEDENCIA ENERO - FEBRERO'!K24)</f>
        <v>12851</v>
      </c>
      <c r="F44" s="73">
        <f t="shared" si="5"/>
        <v>1.7586787807625091E-2</v>
      </c>
      <c r="G44" s="72">
        <f t="shared" si="7"/>
        <v>-1455</v>
      </c>
      <c r="H44" s="73">
        <f>G44/C44</f>
        <v>-0.10170557807912764</v>
      </c>
    </row>
    <row r="45" spans="2:8">
      <c r="B45" s="71" t="s">
        <v>57</v>
      </c>
      <c r="C45" s="72">
        <v>59</v>
      </c>
      <c r="D45" s="73">
        <f t="shared" si="4"/>
        <v>8.438408201560676E-5</v>
      </c>
      <c r="E45" s="69">
        <f>SUM('PROCEDENCIA ENERO - FEBRERO'!K25)</f>
        <v>30</v>
      </c>
      <c r="F45" s="73">
        <f t="shared" si="5"/>
        <v>4.1055453601179112E-5</v>
      </c>
      <c r="G45" s="72">
        <f t="shared" si="7"/>
        <v>-29</v>
      </c>
      <c r="H45" s="73">
        <f t="shared" si="6"/>
        <v>-0.49152542372881358</v>
      </c>
    </row>
    <row r="46" spans="2:8">
      <c r="B46" s="71" t="s">
        <v>96</v>
      </c>
      <c r="C46" s="72">
        <v>3</v>
      </c>
      <c r="D46" s="73">
        <f t="shared" si="4"/>
        <v>4.290716034691869E-6</v>
      </c>
      <c r="E46" s="69">
        <f>SUM('PROCEDENCIA ENERO - FEBRERO'!K26)</f>
        <v>16</v>
      </c>
      <c r="F46" s="73">
        <f t="shared" si="5"/>
        <v>2.1896241920628859E-5</v>
      </c>
      <c r="G46" s="72">
        <f t="shared" si="7"/>
        <v>13</v>
      </c>
      <c r="H46" s="73">
        <f>G46/C46</f>
        <v>4.333333333333333</v>
      </c>
    </row>
    <row r="47" spans="2:8">
      <c r="B47" s="71" t="s">
        <v>28</v>
      </c>
      <c r="C47" s="72">
        <v>1234</v>
      </c>
      <c r="D47" s="73">
        <f t="shared" si="4"/>
        <v>1.764914528936589E-3</v>
      </c>
      <c r="E47" s="69">
        <f>SUM('PROCEDENCIA ENERO - FEBRERO'!K27)</f>
        <v>1293</v>
      </c>
      <c r="F47" s="73">
        <f t="shared" si="5"/>
        <v>1.7694900502108197E-3</v>
      </c>
      <c r="G47" s="72">
        <f t="shared" si="7"/>
        <v>59</v>
      </c>
      <c r="H47" s="73">
        <f t="shared" si="6"/>
        <v>4.7811993517017828E-2</v>
      </c>
    </row>
    <row r="48" spans="2:8">
      <c r="B48" s="71" t="s">
        <v>47</v>
      </c>
      <c r="C48" s="72">
        <v>1377</v>
      </c>
      <c r="D48" s="73">
        <f t="shared" si="4"/>
        <v>1.9694386599235681E-3</v>
      </c>
      <c r="E48" s="69">
        <f>SUM('PROCEDENCIA ENERO - FEBRERO'!K28)</f>
        <v>3254</v>
      </c>
      <c r="F48" s="73">
        <f t="shared" si="5"/>
        <v>4.4531482006078945E-3</v>
      </c>
      <c r="G48" s="72">
        <f t="shared" si="7"/>
        <v>1877</v>
      </c>
      <c r="H48" s="73">
        <f t="shared" si="6"/>
        <v>1.3631082062454611</v>
      </c>
    </row>
    <row r="49" spans="2:8">
      <c r="B49" s="71" t="s">
        <v>29</v>
      </c>
      <c r="C49" s="72">
        <v>209</v>
      </c>
      <c r="D49" s="73">
        <f t="shared" si="4"/>
        <v>2.9891988375020022E-4</v>
      </c>
      <c r="E49" s="69">
        <f>SUM('PROCEDENCIA ENERO - FEBRERO'!K29)</f>
        <v>256</v>
      </c>
      <c r="F49" s="73">
        <f t="shared" si="5"/>
        <v>3.5033987073006175E-4</v>
      </c>
      <c r="G49" s="72">
        <f t="shared" si="7"/>
        <v>47</v>
      </c>
      <c r="H49" s="73">
        <f t="shared" si="6"/>
        <v>0.22488038277511962</v>
      </c>
    </row>
    <row r="50" spans="2:8">
      <c r="B50" s="71" t="s">
        <v>46</v>
      </c>
      <c r="C50" s="72">
        <v>312</v>
      </c>
      <c r="D50" s="73">
        <f t="shared" si="4"/>
        <v>4.4623446760795442E-4</v>
      </c>
      <c r="E50" s="69">
        <f>SUM('PROCEDENCIA ENERO - FEBRERO'!K30)</f>
        <v>275</v>
      </c>
      <c r="F50" s="73">
        <f t="shared" si="5"/>
        <v>3.7634165801080853E-4</v>
      </c>
      <c r="G50" s="72">
        <f t="shared" si="7"/>
        <v>-37</v>
      </c>
      <c r="H50" s="73">
        <f>G50/C50</f>
        <v>-0.11858974358974358</v>
      </c>
    </row>
    <row r="51" spans="2:8">
      <c r="B51" s="71" t="s">
        <v>104</v>
      </c>
      <c r="C51" s="72">
        <v>159</v>
      </c>
      <c r="D51" s="73">
        <f t="shared" si="4"/>
        <v>2.2740794983866909E-4</v>
      </c>
      <c r="E51" s="69">
        <f>SUM('PROCEDENCIA ENERO - FEBRERO'!K31)</f>
        <v>89</v>
      </c>
      <c r="F51" s="73">
        <f t="shared" si="5"/>
        <v>1.2179784568349803E-4</v>
      </c>
      <c r="G51" s="72">
        <f t="shared" si="7"/>
        <v>-70</v>
      </c>
      <c r="H51" s="73">
        <f>G51/C51</f>
        <v>-0.44025157232704404</v>
      </c>
    </row>
    <row r="52" spans="2:8">
      <c r="B52" s="71" t="s">
        <v>107</v>
      </c>
      <c r="C52" s="72">
        <v>13728</v>
      </c>
      <c r="D52" s="73">
        <f t="shared" si="4"/>
        <v>1.9634316574749993E-2</v>
      </c>
      <c r="E52" s="69">
        <f>SUM('PROCEDENCIA ENERO - FEBRERO'!K32)</f>
        <v>4957</v>
      </c>
      <c r="F52" s="73">
        <f t="shared" si="5"/>
        <v>6.7837294500348285E-3</v>
      </c>
      <c r="G52" s="72">
        <f t="shared" si="7"/>
        <v>-8771</v>
      </c>
      <c r="H52" s="73">
        <f t="shared" si="6"/>
        <v>-0.63891317016317017</v>
      </c>
    </row>
    <row r="53" spans="2:8">
      <c r="B53" s="71" t="s">
        <v>110</v>
      </c>
      <c r="C53" s="72">
        <v>26</v>
      </c>
      <c r="D53" s="73">
        <f t="shared" si="4"/>
        <v>3.7186205633996199E-5</v>
      </c>
      <c r="E53" s="69">
        <f>SUM('PROCEDENCIA ENERO - FEBRERO'!K33)</f>
        <v>49</v>
      </c>
      <c r="F53" s="73">
        <f t="shared" si="5"/>
        <v>6.7057240881925888E-5</v>
      </c>
      <c r="G53" s="72">
        <f t="shared" si="7"/>
        <v>23</v>
      </c>
      <c r="H53" s="73">
        <f t="shared" si="6"/>
        <v>0.88461538461538458</v>
      </c>
    </row>
    <row r="54" spans="2:8">
      <c r="B54" s="71" t="s">
        <v>30</v>
      </c>
      <c r="C54" s="72">
        <v>15100</v>
      </c>
      <c r="D54" s="73">
        <f t="shared" si="4"/>
        <v>2.159660404128241E-2</v>
      </c>
      <c r="E54" s="69">
        <f>SUM('PROCEDENCIA ENERO - FEBRERO'!K34)</f>
        <v>13571</v>
      </c>
      <c r="F54" s="73">
        <f t="shared" si="5"/>
        <v>1.857211869405339E-2</v>
      </c>
      <c r="G54" s="72">
        <f t="shared" si="7"/>
        <v>-1529</v>
      </c>
      <c r="H54" s="73">
        <f t="shared" si="6"/>
        <v>-0.10125827814569537</v>
      </c>
    </row>
    <row r="55" spans="2:8">
      <c r="B55" s="71" t="s">
        <v>31</v>
      </c>
      <c r="C55" s="72">
        <v>2815</v>
      </c>
      <c r="D55" s="73">
        <f t="shared" si="4"/>
        <v>4.0261218792192041E-3</v>
      </c>
      <c r="E55" s="69">
        <f>SUM('PROCEDENCIA ENERO - FEBRERO'!K35)</f>
        <v>2776</v>
      </c>
      <c r="F55" s="73">
        <f t="shared" si="5"/>
        <v>3.7989979732291073E-3</v>
      </c>
      <c r="G55" s="72">
        <f t="shared" si="7"/>
        <v>-39</v>
      </c>
      <c r="H55" s="73">
        <f>G55/C55</f>
        <v>-1.3854351687388987E-2</v>
      </c>
    </row>
    <row r="56" spans="2:8">
      <c r="B56" s="71" t="s">
        <v>86</v>
      </c>
      <c r="C56" s="72">
        <v>4220</v>
      </c>
      <c r="D56" s="73">
        <f t="shared" si="4"/>
        <v>6.0356072221332295E-3</v>
      </c>
      <c r="E56" s="69">
        <f>SUM('PROCEDENCIA ENERO - FEBRERO'!K36)</f>
        <v>4014</v>
      </c>
      <c r="F56" s="73">
        <f>E56/$E$61</f>
        <v>5.4932196918377656E-3</v>
      </c>
      <c r="G56" s="72">
        <f t="shared" si="7"/>
        <v>-206</v>
      </c>
      <c r="H56" s="73">
        <f>G56/C56</f>
        <v>-4.8815165876777249E-2</v>
      </c>
    </row>
    <row r="57" spans="2:8">
      <c r="B57" s="74" t="s">
        <v>34</v>
      </c>
      <c r="C57" s="75">
        <f>SUM(C30:C56)</f>
        <v>149873</v>
      </c>
      <c r="D57" s="76">
        <f>C57/$C$61</f>
        <v>0.21435416142245817</v>
      </c>
      <c r="E57" s="75">
        <f>SUM(E30:E56)</f>
        <v>135398</v>
      </c>
      <c r="F57" s="76">
        <f>E57/$E$61</f>
        <v>0.18529421022308165</v>
      </c>
      <c r="G57" s="75">
        <f t="shared" si="7"/>
        <v>-14475</v>
      </c>
      <c r="H57" s="76">
        <f>G57/C57</f>
        <v>-9.6581772567440438E-2</v>
      </c>
    </row>
    <row r="58" spans="2:8">
      <c r="C58" s="44"/>
      <c r="E58" s="44"/>
      <c r="H58" s="77"/>
    </row>
    <row r="59" spans="2:8">
      <c r="B59" s="399" t="s">
        <v>146</v>
      </c>
      <c r="C59" s="400">
        <v>4244</v>
      </c>
      <c r="D59" s="401">
        <f>C59/$C$61</f>
        <v>6.069932950410765E-3</v>
      </c>
      <c r="E59" s="400">
        <v>6667</v>
      </c>
      <c r="F59" s="401">
        <f>E59/$E$61</f>
        <v>9.1238903053020379E-3</v>
      </c>
      <c r="G59" s="400">
        <f>E59-C59</f>
        <v>2423</v>
      </c>
      <c r="H59" s="402">
        <f>G59/C59</f>
        <v>0.57092365692742697</v>
      </c>
    </row>
    <row r="60" spans="2:8">
      <c r="C60" s="44"/>
      <c r="E60" s="44"/>
      <c r="H60" s="77"/>
    </row>
    <row r="61" spans="2:8" ht="15.75">
      <c r="B61" s="403" t="s">
        <v>6</v>
      </c>
      <c r="C61" s="404">
        <f>C59+C57+C27+C13</f>
        <v>699184</v>
      </c>
      <c r="D61" s="405">
        <f>D59+D57+D27+D13</f>
        <v>1</v>
      </c>
      <c r="E61" s="404">
        <f>E59+E57+E27+E13</f>
        <v>730719</v>
      </c>
      <c r="F61" s="405">
        <f>F59+F57+F27+F13</f>
        <v>1</v>
      </c>
      <c r="G61" s="406">
        <f>E61-C61</f>
        <v>31535</v>
      </c>
      <c r="H61" s="405">
        <f>G61/C61</f>
        <v>4.5102576718002697E-2</v>
      </c>
    </row>
    <row r="63" spans="2:8" ht="15">
      <c r="C63" s="80"/>
    </row>
    <row r="64" spans="2:8">
      <c r="C64" s="44"/>
    </row>
  </sheetData>
  <mergeCells count="7">
    <mergeCell ref="B29:H29"/>
    <mergeCell ref="B6:B7"/>
    <mergeCell ref="C6:D6"/>
    <mergeCell ref="E6:F6"/>
    <mergeCell ref="G6:H6"/>
    <mergeCell ref="B9:H9"/>
    <mergeCell ref="B15:H15"/>
  </mergeCells>
  <pageMargins left="0.70866141732283472" right="0.70866141732283472" top="0" bottom="0" header="0" footer="0"/>
  <pageSetup scale="90" orientation="portrait" r:id="rId1"/>
  <headerFooter>
    <oddFooter>&amp;CBARÓMETRO TURÍSTICO DE LA RIVIERA MAYA
FIDEICOMISO DE PROMOCIÓN TURÍSTICA DE LA RIVIERA MAYA&amp;R22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sheetPr codeName="Hoja23">
    <pageSetUpPr fitToPage="1"/>
  </sheetPr>
  <dimension ref="A1:P89"/>
  <sheetViews>
    <sheetView topLeftCell="E55" workbookViewId="0">
      <selection activeCell="G10" sqref="G10"/>
    </sheetView>
  </sheetViews>
  <sheetFormatPr baseColWidth="10" defaultRowHeight="12.75"/>
  <cols>
    <col min="1" max="1" width="3.42578125" style="9" customWidth="1"/>
    <col min="2" max="2" width="3" style="9" customWidth="1"/>
    <col min="3" max="3" width="44.28515625" style="9" customWidth="1"/>
    <col min="4" max="4" width="10" style="9" bestFit="1" customWidth="1"/>
    <col min="5" max="5" width="0.7109375" style="9" customWidth="1"/>
    <col min="6" max="6" width="18.28515625" style="9" customWidth="1"/>
    <col min="7" max="7" width="5" style="9" bestFit="1" customWidth="1"/>
    <col min="8" max="8" width="36.7109375" style="9" bestFit="1" customWidth="1"/>
    <col min="9" max="9" width="9.42578125" style="9" customWidth="1"/>
    <col min="10" max="10" width="7.7109375" style="9" customWidth="1"/>
    <col min="11" max="12" width="11.42578125" style="9"/>
    <col min="13" max="13" width="12.28515625" style="9" bestFit="1" customWidth="1"/>
    <col min="14" max="14" width="28.28515625" style="31" bestFit="1" customWidth="1"/>
    <col min="15" max="16" width="11.42578125" style="31"/>
    <col min="17" max="16384" width="11.42578125" style="9"/>
  </cols>
  <sheetData>
    <row r="1" spans="2:16" ht="6.75" customHeight="1"/>
    <row r="2" spans="2:16" ht="18.75">
      <c r="B2" s="528" t="s">
        <v>198</v>
      </c>
      <c r="C2" s="528"/>
      <c r="D2" s="528"/>
      <c r="E2" s="528"/>
      <c r="F2" s="528"/>
      <c r="G2" s="528"/>
      <c r="H2" s="528"/>
      <c r="I2" s="528"/>
      <c r="J2" s="528"/>
      <c r="K2" s="528"/>
    </row>
    <row r="3" spans="2:16" ht="15.75" customHeight="1">
      <c r="B3" s="528" t="s">
        <v>201</v>
      </c>
      <c r="C3" s="528"/>
      <c r="D3" s="528"/>
      <c r="E3" s="528"/>
      <c r="F3" s="528"/>
      <c r="G3" s="528"/>
      <c r="H3" s="528"/>
      <c r="I3" s="528"/>
      <c r="J3" s="528"/>
      <c r="K3" s="528"/>
    </row>
    <row r="4" spans="2:16" ht="15" customHeight="1">
      <c r="B4" s="529" t="s">
        <v>421</v>
      </c>
      <c r="C4" s="529"/>
      <c r="D4" s="529"/>
      <c r="E4" s="529"/>
      <c r="F4" s="529"/>
      <c r="G4" s="529"/>
      <c r="H4" s="529"/>
      <c r="I4" s="529"/>
      <c r="J4" s="529"/>
      <c r="K4" s="529"/>
    </row>
    <row r="5" spans="2:16" ht="7.5" customHeight="1">
      <c r="B5" s="81"/>
      <c r="C5" s="81"/>
      <c r="D5" s="81"/>
      <c r="E5" s="81"/>
      <c r="F5" s="81"/>
      <c r="G5" s="81"/>
      <c r="H5" s="81"/>
      <c r="I5" s="81"/>
      <c r="J5" s="81"/>
      <c r="K5" s="81"/>
    </row>
    <row r="6" spans="2:16" ht="15">
      <c r="B6" s="530" t="s">
        <v>225</v>
      </c>
      <c r="C6" s="530"/>
      <c r="D6" s="429" t="s">
        <v>17</v>
      </c>
      <c r="E6" s="429"/>
      <c r="F6" s="429" t="s">
        <v>187</v>
      </c>
      <c r="G6" s="31"/>
      <c r="H6" s="407" t="s">
        <v>257</v>
      </c>
      <c r="I6" s="407" t="s">
        <v>208</v>
      </c>
      <c r="J6" s="407" t="s">
        <v>207</v>
      </c>
      <c r="K6" s="407" t="s">
        <v>33</v>
      </c>
      <c r="L6" s="31"/>
      <c r="M6" s="31"/>
      <c r="N6" s="235"/>
      <c r="O6" s="235"/>
      <c r="P6" s="235"/>
    </row>
    <row r="7" spans="2:16" ht="15">
      <c r="B7" s="296">
        <v>1</v>
      </c>
      <c r="C7" s="438" t="s">
        <v>422</v>
      </c>
      <c r="D7" s="439">
        <v>310</v>
      </c>
      <c r="E7" s="440"/>
      <c r="F7" s="441" t="s">
        <v>188</v>
      </c>
      <c r="G7" s="82"/>
      <c r="H7" s="301" t="s">
        <v>199</v>
      </c>
      <c r="I7" s="302">
        <f>SUM(D80)</f>
        <v>31679</v>
      </c>
      <c r="J7" s="302">
        <v>73</v>
      </c>
      <c r="K7" s="303">
        <f>I7/$I$8</f>
        <v>3.0355500191644307</v>
      </c>
      <c r="L7" s="83"/>
      <c r="M7" s="114"/>
      <c r="N7" s="114"/>
      <c r="O7" s="84"/>
      <c r="P7" s="85"/>
    </row>
    <row r="8" spans="2:16" ht="15">
      <c r="B8" s="216">
        <v>2</v>
      </c>
      <c r="C8" s="217" t="s">
        <v>322</v>
      </c>
      <c r="D8" s="218">
        <v>407</v>
      </c>
      <c r="E8" s="219"/>
      <c r="F8" s="220" t="s">
        <v>189</v>
      </c>
      <c r="G8" s="82"/>
      <c r="H8" s="304" t="s">
        <v>200</v>
      </c>
      <c r="I8" s="305">
        <v>10436</v>
      </c>
      <c r="J8" s="305">
        <v>323</v>
      </c>
      <c r="K8" s="306">
        <f>I8/$I$8</f>
        <v>1</v>
      </c>
      <c r="L8" s="83"/>
      <c r="M8" s="114"/>
      <c r="N8" s="114"/>
      <c r="O8" s="86"/>
      <c r="P8" s="85"/>
    </row>
    <row r="9" spans="2:16" ht="15">
      <c r="B9" s="296">
        <v>3</v>
      </c>
      <c r="C9" s="217" t="s">
        <v>177</v>
      </c>
      <c r="D9" s="218">
        <v>630</v>
      </c>
      <c r="E9" s="219"/>
      <c r="F9" s="220" t="s">
        <v>189</v>
      </c>
      <c r="G9" s="87"/>
      <c r="H9" s="414" t="s">
        <v>18</v>
      </c>
      <c r="I9" s="415">
        <f>SUM(I7:I8)</f>
        <v>42115</v>
      </c>
      <c r="J9" s="415">
        <f>SUM(J7:J8)</f>
        <v>396</v>
      </c>
      <c r="K9" s="416">
        <f>SUM(K7:K8)</f>
        <v>4.0355500191644307</v>
      </c>
      <c r="L9" s="83"/>
      <c r="M9" s="31"/>
      <c r="N9" s="56"/>
      <c r="O9" s="86"/>
      <c r="P9" s="85"/>
    </row>
    <row r="10" spans="2:16" ht="15">
      <c r="B10" s="216">
        <v>4</v>
      </c>
      <c r="C10" s="217" t="s">
        <v>206</v>
      </c>
      <c r="D10" s="218">
        <v>414</v>
      </c>
      <c r="E10" s="219"/>
      <c r="F10" s="220" t="s">
        <v>189</v>
      </c>
      <c r="G10" s="87"/>
      <c r="H10" s="223"/>
      <c r="I10" s="224"/>
      <c r="J10" s="224"/>
      <c r="K10" s="225"/>
      <c r="L10" s="83"/>
      <c r="M10" s="31"/>
      <c r="N10" s="56"/>
      <c r="O10" s="86"/>
      <c r="P10" s="85"/>
    </row>
    <row r="11" spans="2:16" ht="15">
      <c r="B11" s="296">
        <v>5</v>
      </c>
      <c r="C11" s="217" t="s">
        <v>222</v>
      </c>
      <c r="D11" s="218">
        <v>481</v>
      </c>
      <c r="E11" s="219"/>
      <c r="F11" s="220" t="s">
        <v>189</v>
      </c>
      <c r="G11" s="87"/>
      <c r="H11" s="31"/>
      <c r="I11" s="88"/>
      <c r="J11" s="88"/>
      <c r="K11" s="89"/>
      <c r="L11" s="83"/>
      <c r="N11" s="56"/>
      <c r="O11" s="86"/>
      <c r="P11" s="85"/>
    </row>
    <row r="12" spans="2:16" ht="15">
      <c r="B12" s="216">
        <v>6</v>
      </c>
      <c r="C12" s="217" t="s">
        <v>260</v>
      </c>
      <c r="D12" s="218">
        <v>756</v>
      </c>
      <c r="E12" s="219"/>
      <c r="F12" s="220" t="s">
        <v>189</v>
      </c>
      <c r="G12" s="82"/>
      <c r="H12" s="31"/>
      <c r="I12" s="31"/>
      <c r="J12" s="31"/>
      <c r="K12" s="31"/>
      <c r="L12" s="83"/>
      <c r="N12" s="56"/>
      <c r="O12" s="84"/>
      <c r="P12" s="85"/>
    </row>
    <row r="13" spans="2:16" ht="15">
      <c r="B13" s="296">
        <v>7</v>
      </c>
      <c r="C13" s="217" t="s">
        <v>223</v>
      </c>
      <c r="D13" s="218">
        <v>479</v>
      </c>
      <c r="E13" s="219"/>
      <c r="F13" s="220" t="s">
        <v>189</v>
      </c>
      <c r="G13" s="31"/>
      <c r="L13" s="90"/>
      <c r="M13" s="31"/>
      <c r="N13" s="91"/>
      <c r="O13" s="92"/>
      <c r="P13" s="93"/>
    </row>
    <row r="14" spans="2:16" ht="15">
      <c r="B14" s="216">
        <v>8</v>
      </c>
      <c r="C14" s="217" t="s">
        <v>325</v>
      </c>
      <c r="D14" s="218">
        <v>144</v>
      </c>
      <c r="E14" s="219"/>
      <c r="F14" s="220" t="s">
        <v>190</v>
      </c>
      <c r="G14" s="31"/>
      <c r="L14" s="90"/>
      <c r="M14" s="31"/>
      <c r="N14" s="91"/>
      <c r="O14" s="92"/>
      <c r="P14" s="93"/>
    </row>
    <row r="15" spans="2:16" ht="15">
      <c r="B15" s="296">
        <v>9</v>
      </c>
      <c r="C15" s="217" t="s">
        <v>247</v>
      </c>
      <c r="D15" s="218">
        <v>979</v>
      </c>
      <c r="E15" s="219"/>
      <c r="F15" s="220" t="s">
        <v>190</v>
      </c>
      <c r="G15" s="94"/>
      <c r="L15" s="95"/>
    </row>
    <row r="16" spans="2:16" ht="15">
      <c r="B16" s="216">
        <v>10</v>
      </c>
      <c r="C16" s="217" t="s">
        <v>336</v>
      </c>
      <c r="D16" s="218">
        <v>128</v>
      </c>
      <c r="E16" s="219"/>
      <c r="F16" s="220" t="s">
        <v>190</v>
      </c>
      <c r="G16" s="31"/>
    </row>
    <row r="17" spans="2:11" ht="15">
      <c r="B17" s="296">
        <v>11</v>
      </c>
      <c r="C17" s="217" t="s">
        <v>227</v>
      </c>
      <c r="D17" s="218">
        <v>404</v>
      </c>
      <c r="E17" s="219"/>
      <c r="F17" s="220" t="s">
        <v>189</v>
      </c>
      <c r="G17" s="31"/>
    </row>
    <row r="18" spans="2:11" ht="15">
      <c r="B18" s="216">
        <v>12</v>
      </c>
      <c r="C18" s="217" t="s">
        <v>307</v>
      </c>
      <c r="D18" s="218">
        <v>423</v>
      </c>
      <c r="E18" s="219"/>
      <c r="F18" s="220" t="s">
        <v>189</v>
      </c>
      <c r="G18" s="31"/>
    </row>
    <row r="19" spans="2:11" ht="15">
      <c r="B19" s="296">
        <v>13</v>
      </c>
      <c r="C19" s="217" t="s">
        <v>308</v>
      </c>
      <c r="D19" s="218">
        <v>288</v>
      </c>
      <c r="E19" s="219"/>
      <c r="F19" s="220" t="s">
        <v>189</v>
      </c>
      <c r="G19" s="94"/>
    </row>
    <row r="20" spans="2:11" ht="15">
      <c r="B20" s="216">
        <v>14</v>
      </c>
      <c r="C20" s="217" t="s">
        <v>309</v>
      </c>
      <c r="D20" s="218">
        <v>205</v>
      </c>
      <c r="E20" s="219"/>
      <c r="F20" s="220" t="s">
        <v>188</v>
      </c>
      <c r="G20" s="94"/>
    </row>
    <row r="21" spans="2:11" ht="15">
      <c r="B21" s="296">
        <v>15</v>
      </c>
      <c r="C21" s="217" t="s">
        <v>277</v>
      </c>
      <c r="D21" s="218">
        <v>305</v>
      </c>
      <c r="E21" s="219"/>
      <c r="F21" s="220" t="s">
        <v>189</v>
      </c>
      <c r="G21" s="31"/>
    </row>
    <row r="22" spans="2:11" ht="15">
      <c r="B22" s="216">
        <v>16</v>
      </c>
      <c r="C22" s="217" t="s">
        <v>310</v>
      </c>
      <c r="D22" s="218">
        <v>432</v>
      </c>
      <c r="E22" s="219"/>
      <c r="F22" s="220" t="s">
        <v>189</v>
      </c>
      <c r="G22" s="31"/>
    </row>
    <row r="23" spans="2:11" ht="15">
      <c r="B23" s="296">
        <v>17</v>
      </c>
      <c r="C23" s="217" t="s">
        <v>306</v>
      </c>
      <c r="D23" s="218">
        <v>101</v>
      </c>
      <c r="E23" s="219"/>
      <c r="F23" s="220" t="s">
        <v>189</v>
      </c>
      <c r="G23" s="31"/>
    </row>
    <row r="24" spans="2:11" ht="15">
      <c r="B24" s="216">
        <v>18</v>
      </c>
      <c r="C24" s="217" t="s">
        <v>182</v>
      </c>
      <c r="D24" s="218">
        <v>680</v>
      </c>
      <c r="E24" s="219"/>
      <c r="F24" s="220" t="s">
        <v>190</v>
      </c>
      <c r="G24" s="31"/>
    </row>
    <row r="25" spans="2:11" ht="15">
      <c r="B25" s="296">
        <v>19</v>
      </c>
      <c r="C25" s="217" t="s">
        <v>215</v>
      </c>
      <c r="D25" s="218">
        <v>380</v>
      </c>
      <c r="E25" s="219"/>
      <c r="F25" s="220" t="s">
        <v>189</v>
      </c>
      <c r="G25" s="31"/>
    </row>
    <row r="26" spans="2:11" ht="15">
      <c r="B26" s="216">
        <v>20</v>
      </c>
      <c r="C26" s="217" t="s">
        <v>380</v>
      </c>
      <c r="D26" s="218">
        <v>30</v>
      </c>
      <c r="E26" s="219"/>
      <c r="F26" s="220" t="s">
        <v>189</v>
      </c>
      <c r="G26" s="31"/>
    </row>
    <row r="27" spans="2:11" ht="15">
      <c r="B27" s="296">
        <v>21</v>
      </c>
      <c r="C27" s="217" t="s">
        <v>381</v>
      </c>
      <c r="D27" s="218">
        <v>144</v>
      </c>
      <c r="E27" s="219"/>
      <c r="F27" s="220" t="s">
        <v>189</v>
      </c>
      <c r="G27" s="31"/>
    </row>
    <row r="28" spans="2:11" ht="15">
      <c r="B28" s="216">
        <v>22</v>
      </c>
      <c r="C28" s="217" t="s">
        <v>264</v>
      </c>
      <c r="D28" s="218">
        <v>630</v>
      </c>
      <c r="E28" s="219"/>
      <c r="F28" s="220" t="s">
        <v>189</v>
      </c>
      <c r="G28" s="31"/>
    </row>
    <row r="29" spans="2:11" ht="15">
      <c r="B29" s="296">
        <v>23</v>
      </c>
      <c r="C29" s="217" t="s">
        <v>265</v>
      </c>
      <c r="D29" s="408">
        <v>1080</v>
      </c>
      <c r="E29" s="219"/>
      <c r="F29" s="220" t="s">
        <v>189</v>
      </c>
      <c r="G29" s="31"/>
      <c r="K29" s="31"/>
    </row>
    <row r="30" spans="2:11" ht="15">
      <c r="B30" s="216">
        <v>24</v>
      </c>
      <c r="C30" s="217" t="s">
        <v>326</v>
      </c>
      <c r="D30" s="218">
        <v>420</v>
      </c>
      <c r="E30" s="219"/>
      <c r="F30" s="220" t="s">
        <v>189</v>
      </c>
      <c r="G30" s="31"/>
      <c r="H30" s="417" t="s">
        <v>248</v>
      </c>
      <c r="I30" s="417" t="s">
        <v>208</v>
      </c>
      <c r="J30" s="417" t="s">
        <v>207</v>
      </c>
      <c r="K30" s="417" t="s">
        <v>33</v>
      </c>
    </row>
    <row r="31" spans="2:11" ht="15">
      <c r="B31" s="296">
        <v>25</v>
      </c>
      <c r="C31" s="217" t="s">
        <v>266</v>
      </c>
      <c r="D31" s="218">
        <v>978</v>
      </c>
      <c r="E31" s="219"/>
      <c r="F31" s="220" t="s">
        <v>189</v>
      </c>
      <c r="G31" s="31"/>
      <c r="H31" s="301" t="s">
        <v>249</v>
      </c>
      <c r="I31" s="307">
        <v>64</v>
      </c>
      <c r="J31" s="307">
        <v>2</v>
      </c>
      <c r="K31" s="303">
        <f>I31/$I$39</f>
        <v>1.5196485812655823E-3</v>
      </c>
    </row>
    <row r="32" spans="2:11" ht="15">
      <c r="B32" s="216">
        <v>26</v>
      </c>
      <c r="C32" s="217" t="s">
        <v>195</v>
      </c>
      <c r="D32" s="218">
        <v>287</v>
      </c>
      <c r="E32" s="219"/>
      <c r="F32" s="220" t="s">
        <v>189</v>
      </c>
      <c r="G32" s="31"/>
      <c r="H32" s="221" t="s">
        <v>250</v>
      </c>
      <c r="I32" s="226">
        <v>435</v>
      </c>
      <c r="J32" s="226">
        <v>22</v>
      </c>
      <c r="K32" s="222">
        <f>I32/$I$39</f>
        <v>1.0328861450789505E-2</v>
      </c>
    </row>
    <row r="33" spans="2:12" ht="15">
      <c r="B33" s="296">
        <v>27</v>
      </c>
      <c r="C33" s="217" t="s">
        <v>217</v>
      </c>
      <c r="D33" s="218">
        <v>414</v>
      </c>
      <c r="E33" s="219"/>
      <c r="F33" s="220" t="s">
        <v>189</v>
      </c>
      <c r="G33" s="31"/>
      <c r="H33" s="221" t="s">
        <v>251</v>
      </c>
      <c r="I33" s="226">
        <v>2104</v>
      </c>
      <c r="J33" s="226">
        <v>85</v>
      </c>
      <c r="K33" s="222">
        <f t="shared" ref="K33:K38" si="0">I33/$I$39</f>
        <v>4.9958447109106019E-2</v>
      </c>
    </row>
    <row r="34" spans="2:12" ht="15">
      <c r="B34" s="216">
        <v>28</v>
      </c>
      <c r="C34" s="217" t="s">
        <v>218</v>
      </c>
      <c r="D34" s="218">
        <v>422</v>
      </c>
      <c r="E34" s="219"/>
      <c r="F34" s="220" t="s">
        <v>189</v>
      </c>
      <c r="G34" s="31"/>
      <c r="H34" s="221" t="s">
        <v>252</v>
      </c>
      <c r="I34" s="227">
        <v>3475</v>
      </c>
      <c r="J34" s="228">
        <v>46</v>
      </c>
      <c r="K34" s="222">
        <f t="shared" si="0"/>
        <v>8.2512169060904667E-2</v>
      </c>
    </row>
    <row r="35" spans="2:12" ht="15">
      <c r="B35" s="296">
        <v>29</v>
      </c>
      <c r="C35" s="217" t="s">
        <v>219</v>
      </c>
      <c r="D35" s="218">
        <v>324</v>
      </c>
      <c r="E35" s="219"/>
      <c r="F35" s="220" t="s">
        <v>189</v>
      </c>
      <c r="G35" s="31"/>
      <c r="H35" s="221" t="s">
        <v>253</v>
      </c>
      <c r="I35" s="227">
        <v>25049</v>
      </c>
      <c r="J35" s="228">
        <v>67</v>
      </c>
      <c r="K35" s="222">
        <f t="shared" si="0"/>
        <v>0.59477620800189956</v>
      </c>
    </row>
    <row r="36" spans="2:12" ht="15">
      <c r="B36" s="216">
        <v>30</v>
      </c>
      <c r="C36" s="217" t="s">
        <v>220</v>
      </c>
      <c r="D36" s="218">
        <v>264</v>
      </c>
      <c r="E36" s="219"/>
      <c r="F36" s="220" t="s">
        <v>189</v>
      </c>
      <c r="G36" s="31"/>
      <c r="H36" s="221" t="s">
        <v>254</v>
      </c>
      <c r="I36" s="227">
        <v>1474</v>
      </c>
      <c r="J36" s="228">
        <v>11</v>
      </c>
      <c r="K36" s="222">
        <f t="shared" si="0"/>
        <v>3.499940638727294E-2</v>
      </c>
    </row>
    <row r="37" spans="2:12" ht="15">
      <c r="B37" s="296">
        <v>31</v>
      </c>
      <c r="C37" s="217" t="s">
        <v>261</v>
      </c>
      <c r="D37" s="408">
        <v>1480</v>
      </c>
      <c r="E37" s="219"/>
      <c r="F37" s="220" t="s">
        <v>189</v>
      </c>
      <c r="G37" s="31"/>
      <c r="H37" s="221" t="s">
        <v>255</v>
      </c>
      <c r="I37" s="227">
        <v>7199</v>
      </c>
      <c r="J37" s="228">
        <v>20</v>
      </c>
      <c r="K37" s="222">
        <f t="shared" si="0"/>
        <v>0.17093672088329573</v>
      </c>
    </row>
    <row r="38" spans="2:12" ht="15">
      <c r="B38" s="216">
        <v>32</v>
      </c>
      <c r="C38" s="217" t="s">
        <v>262</v>
      </c>
      <c r="D38" s="218">
        <v>456</v>
      </c>
      <c r="E38" s="219"/>
      <c r="F38" s="220" t="s">
        <v>189</v>
      </c>
      <c r="G38" s="31"/>
      <c r="H38" s="304" t="s">
        <v>256</v>
      </c>
      <c r="I38" s="308">
        <v>2315</v>
      </c>
      <c r="J38" s="300">
        <v>143</v>
      </c>
      <c r="K38" s="306">
        <f t="shared" si="0"/>
        <v>5.4968538525465988E-2</v>
      </c>
    </row>
    <row r="39" spans="2:12" ht="15">
      <c r="B39" s="296">
        <v>33</v>
      </c>
      <c r="C39" s="217" t="s">
        <v>263</v>
      </c>
      <c r="D39" s="218">
        <v>504</v>
      </c>
      <c r="E39" s="219"/>
      <c r="F39" s="220" t="s">
        <v>189</v>
      </c>
      <c r="G39" s="31"/>
      <c r="H39" s="414" t="s">
        <v>18</v>
      </c>
      <c r="I39" s="415">
        <f>SUM(I31:I38)</f>
        <v>42115</v>
      </c>
      <c r="J39" s="415">
        <f>SUM(J31:J38)</f>
        <v>396</v>
      </c>
      <c r="K39" s="418">
        <f>SUM(K31:K38)</f>
        <v>1</v>
      </c>
    </row>
    <row r="40" spans="2:12" ht="15">
      <c r="B40" s="216">
        <v>34</v>
      </c>
      <c r="C40" s="217" t="s">
        <v>279</v>
      </c>
      <c r="D40" s="218">
        <v>539</v>
      </c>
      <c r="E40" s="219"/>
      <c r="F40" s="220" t="s">
        <v>278</v>
      </c>
      <c r="G40" s="94"/>
      <c r="L40" s="31"/>
    </row>
    <row r="41" spans="2:12" ht="15">
      <c r="B41" s="296">
        <v>35</v>
      </c>
      <c r="C41" s="217" t="s">
        <v>311</v>
      </c>
      <c r="D41" s="218">
        <v>320</v>
      </c>
      <c r="E41" s="219"/>
      <c r="F41" s="220" t="s">
        <v>189</v>
      </c>
      <c r="G41" s="87"/>
      <c r="L41" s="96"/>
    </row>
    <row r="42" spans="2:12" ht="15">
      <c r="B42" s="216">
        <v>36</v>
      </c>
      <c r="C42" s="217" t="s">
        <v>280</v>
      </c>
      <c r="D42" s="218">
        <v>259</v>
      </c>
      <c r="E42" s="219"/>
      <c r="F42" s="220" t="s">
        <v>190</v>
      </c>
      <c r="G42" s="82"/>
      <c r="L42" s="96"/>
    </row>
    <row r="43" spans="2:12" ht="15">
      <c r="B43" s="296">
        <v>37</v>
      </c>
      <c r="C43" s="217" t="s">
        <v>376</v>
      </c>
      <c r="D43" s="218">
        <v>1266</v>
      </c>
      <c r="E43" s="219"/>
      <c r="F43" s="220" t="s">
        <v>189</v>
      </c>
      <c r="G43" s="82"/>
      <c r="L43" s="96"/>
    </row>
    <row r="44" spans="2:12" ht="15">
      <c r="B44" s="216">
        <v>38</v>
      </c>
      <c r="C44" s="217" t="s">
        <v>196</v>
      </c>
      <c r="D44" s="218">
        <v>42</v>
      </c>
      <c r="E44" s="219"/>
      <c r="F44" s="220" t="s">
        <v>189</v>
      </c>
      <c r="G44" s="82"/>
      <c r="L44" s="96"/>
    </row>
    <row r="45" spans="2:12" ht="15">
      <c r="B45" s="296">
        <v>39</v>
      </c>
      <c r="C45" s="217" t="s">
        <v>246</v>
      </c>
      <c r="D45" s="218">
        <v>310</v>
      </c>
      <c r="E45" s="219"/>
      <c r="F45" s="220" t="s">
        <v>190</v>
      </c>
      <c r="G45" s="82"/>
      <c r="L45" s="96"/>
    </row>
    <row r="46" spans="2:12" ht="15">
      <c r="B46" s="216">
        <v>40</v>
      </c>
      <c r="C46" s="217" t="s">
        <v>186</v>
      </c>
      <c r="D46" s="218">
        <v>424</v>
      </c>
      <c r="E46" s="219"/>
      <c r="F46" s="220" t="s">
        <v>189</v>
      </c>
      <c r="G46" s="82"/>
      <c r="L46" s="96"/>
    </row>
    <row r="47" spans="2:12" ht="15">
      <c r="B47" s="296">
        <v>41</v>
      </c>
      <c r="C47" s="217" t="s">
        <v>185</v>
      </c>
      <c r="D47" s="218">
        <v>388</v>
      </c>
      <c r="E47" s="219"/>
      <c r="F47" s="220" t="s">
        <v>189</v>
      </c>
      <c r="G47" s="82"/>
      <c r="L47" s="31"/>
    </row>
    <row r="48" spans="2:12" ht="15">
      <c r="B48" s="216">
        <v>42</v>
      </c>
      <c r="C48" s="217" t="s">
        <v>202</v>
      </c>
      <c r="D48" s="218">
        <v>446</v>
      </c>
      <c r="E48" s="219"/>
      <c r="F48" s="220" t="s">
        <v>189</v>
      </c>
      <c r="G48" s="82"/>
      <c r="L48" s="31"/>
    </row>
    <row r="49" spans="1:12" ht="15">
      <c r="B49" s="296">
        <v>43</v>
      </c>
      <c r="C49" s="217" t="s">
        <v>212</v>
      </c>
      <c r="D49" s="218">
        <v>434</v>
      </c>
      <c r="E49" s="219"/>
      <c r="F49" s="220" t="s">
        <v>190</v>
      </c>
      <c r="G49" s="82"/>
      <c r="L49" s="31"/>
    </row>
    <row r="50" spans="1:12" ht="15">
      <c r="B50" s="216">
        <v>44</v>
      </c>
      <c r="C50" s="217" t="s">
        <v>168</v>
      </c>
      <c r="D50" s="218">
        <v>350</v>
      </c>
      <c r="E50" s="219"/>
      <c r="F50" s="220" t="s">
        <v>189</v>
      </c>
      <c r="G50" s="31"/>
      <c r="L50" s="96"/>
    </row>
    <row r="51" spans="1:12" ht="15">
      <c r="B51" s="296">
        <v>45</v>
      </c>
      <c r="C51" s="217" t="s">
        <v>166</v>
      </c>
      <c r="D51" s="218">
        <v>350</v>
      </c>
      <c r="E51" s="219"/>
      <c r="F51" s="220" t="s">
        <v>189</v>
      </c>
      <c r="G51" s="31"/>
      <c r="L51" s="96"/>
    </row>
    <row r="52" spans="1:12" ht="15">
      <c r="A52" s="31"/>
      <c r="B52" s="216">
        <v>46</v>
      </c>
      <c r="C52" s="217" t="s">
        <v>341</v>
      </c>
      <c r="D52" s="218">
        <v>310</v>
      </c>
      <c r="E52" s="219"/>
      <c r="F52" s="220" t="s">
        <v>189</v>
      </c>
      <c r="G52" s="94"/>
      <c r="L52" s="96"/>
    </row>
    <row r="53" spans="1:12" ht="15">
      <c r="A53" s="31"/>
      <c r="B53" s="296">
        <v>47</v>
      </c>
      <c r="C53" s="217" t="s">
        <v>377</v>
      </c>
      <c r="D53" s="218">
        <v>286</v>
      </c>
      <c r="E53" s="219"/>
      <c r="F53" s="220" t="s">
        <v>189</v>
      </c>
      <c r="G53" s="31"/>
      <c r="L53" s="96"/>
    </row>
    <row r="54" spans="1:12" ht="15">
      <c r="A54" s="31"/>
      <c r="B54" s="216">
        <v>48</v>
      </c>
      <c r="C54" s="217" t="s">
        <v>378</v>
      </c>
      <c r="D54" s="218">
        <v>750</v>
      </c>
      <c r="E54" s="219"/>
      <c r="F54" s="220" t="s">
        <v>189</v>
      </c>
      <c r="G54" s="31"/>
      <c r="L54" s="96"/>
    </row>
    <row r="55" spans="1:12" ht="15">
      <c r="A55" s="31"/>
      <c r="B55" s="296">
        <v>49</v>
      </c>
      <c r="C55" s="217" t="s">
        <v>267</v>
      </c>
      <c r="D55" s="218">
        <v>200</v>
      </c>
      <c r="E55" s="219"/>
      <c r="F55" s="220" t="s">
        <v>190</v>
      </c>
      <c r="G55" s="31"/>
    </row>
    <row r="56" spans="1:12" ht="15">
      <c r="A56" s="31"/>
      <c r="B56" s="216">
        <v>50</v>
      </c>
      <c r="C56" s="217" t="s">
        <v>323</v>
      </c>
      <c r="D56" s="218">
        <v>98</v>
      </c>
      <c r="E56" s="219"/>
      <c r="F56" s="220" t="s">
        <v>190</v>
      </c>
      <c r="G56" s="31"/>
    </row>
    <row r="57" spans="1:12" ht="15">
      <c r="A57" s="31"/>
      <c r="B57" s="296">
        <v>51</v>
      </c>
      <c r="C57" s="217" t="s">
        <v>327</v>
      </c>
      <c r="D57" s="218">
        <v>510</v>
      </c>
      <c r="E57" s="219"/>
      <c r="F57" s="220" t="s">
        <v>189</v>
      </c>
      <c r="G57" s="31"/>
    </row>
    <row r="58" spans="1:12" ht="15">
      <c r="A58" s="31"/>
      <c r="B58" s="216">
        <v>52</v>
      </c>
      <c r="C58" s="217" t="s">
        <v>328</v>
      </c>
      <c r="D58" s="218">
        <v>394</v>
      </c>
      <c r="E58" s="219"/>
      <c r="F58" s="220" t="s">
        <v>189</v>
      </c>
      <c r="G58" s="31"/>
    </row>
    <row r="59" spans="1:12" ht="15">
      <c r="A59" s="31"/>
      <c r="B59" s="296">
        <v>53</v>
      </c>
      <c r="C59" s="217" t="s">
        <v>342</v>
      </c>
      <c r="D59" s="218">
        <v>112</v>
      </c>
      <c r="E59" s="219"/>
      <c r="F59" s="220" t="s">
        <v>188</v>
      </c>
      <c r="G59" s="31"/>
    </row>
    <row r="60" spans="1:12" ht="15">
      <c r="A60" s="31"/>
      <c r="B60" s="216">
        <v>54</v>
      </c>
      <c r="C60" s="217" t="s">
        <v>423</v>
      </c>
      <c r="D60" s="218">
        <v>472</v>
      </c>
      <c r="E60" s="219"/>
      <c r="F60" s="220" t="s">
        <v>188</v>
      </c>
      <c r="G60" s="31"/>
    </row>
    <row r="61" spans="1:12" ht="15">
      <c r="A61" s="31"/>
      <c r="B61" s="296">
        <v>55</v>
      </c>
      <c r="C61" s="217" t="s">
        <v>211</v>
      </c>
      <c r="D61" s="218">
        <v>201</v>
      </c>
      <c r="E61" s="219"/>
      <c r="F61" s="220" t="s">
        <v>189</v>
      </c>
      <c r="G61" s="31"/>
    </row>
    <row r="62" spans="1:12" ht="15">
      <c r="A62" s="31"/>
      <c r="B62" s="216">
        <v>56</v>
      </c>
      <c r="C62" s="217" t="s">
        <v>216</v>
      </c>
      <c r="D62" s="218">
        <v>300</v>
      </c>
      <c r="E62" s="219"/>
      <c r="F62" s="220" t="s">
        <v>189</v>
      </c>
      <c r="G62" s="31"/>
    </row>
    <row r="63" spans="1:12" ht="15">
      <c r="A63" s="31"/>
      <c r="B63" s="296">
        <v>57</v>
      </c>
      <c r="C63" s="217" t="s">
        <v>281</v>
      </c>
      <c r="D63" s="218">
        <v>434</v>
      </c>
      <c r="E63" s="219"/>
      <c r="F63" s="220" t="s">
        <v>190</v>
      </c>
      <c r="G63" s="31"/>
      <c r="H63" s="417" t="s">
        <v>284</v>
      </c>
      <c r="I63" s="417" t="s">
        <v>208</v>
      </c>
      <c r="J63" s="417" t="s">
        <v>207</v>
      </c>
      <c r="K63" s="417" t="s">
        <v>33</v>
      </c>
    </row>
    <row r="64" spans="1:12" ht="15">
      <c r="A64" s="31"/>
      <c r="B64" s="216">
        <v>58</v>
      </c>
      <c r="C64" s="217" t="s">
        <v>224</v>
      </c>
      <c r="D64" s="218">
        <v>460</v>
      </c>
      <c r="E64" s="219"/>
      <c r="F64" s="220" t="s">
        <v>278</v>
      </c>
      <c r="G64" s="31"/>
      <c r="H64" s="301" t="s">
        <v>285</v>
      </c>
      <c r="I64" s="309">
        <v>7211</v>
      </c>
      <c r="J64" s="309">
        <v>313</v>
      </c>
      <c r="K64" s="303">
        <f>I64/$I$66</f>
        <v>0.17122165499228303</v>
      </c>
    </row>
    <row r="65" spans="1:11" ht="15">
      <c r="A65" s="31"/>
      <c r="B65" s="296">
        <v>59</v>
      </c>
      <c r="C65" s="217" t="s">
        <v>184</v>
      </c>
      <c r="D65" s="218">
        <v>388</v>
      </c>
      <c r="E65" s="219"/>
      <c r="F65" s="220" t="s">
        <v>189</v>
      </c>
      <c r="G65" s="31"/>
      <c r="H65" s="304" t="s">
        <v>286</v>
      </c>
      <c r="I65" s="305">
        <v>34904</v>
      </c>
      <c r="J65" s="305">
        <v>83</v>
      </c>
      <c r="K65" s="306">
        <f>I65/$I$66</f>
        <v>0.82877834500771697</v>
      </c>
    </row>
    <row r="66" spans="1:11" ht="15">
      <c r="A66" s="31"/>
      <c r="B66" s="216">
        <v>60</v>
      </c>
      <c r="C66" s="217" t="s">
        <v>167</v>
      </c>
      <c r="D66" s="218">
        <v>664</v>
      </c>
      <c r="E66" s="219"/>
      <c r="F66" s="220" t="s">
        <v>189</v>
      </c>
      <c r="G66" s="31"/>
      <c r="H66" s="414" t="s">
        <v>18</v>
      </c>
      <c r="I66" s="415">
        <f>SUM(I64:I65)</f>
        <v>42115</v>
      </c>
      <c r="J66" s="415">
        <f>SUM(J64:J65)</f>
        <v>396</v>
      </c>
      <c r="K66" s="416">
        <f>SUM(K64:K65)</f>
        <v>1</v>
      </c>
    </row>
    <row r="67" spans="1:11" ht="15">
      <c r="B67" s="296">
        <v>61</v>
      </c>
      <c r="C67" s="217" t="s">
        <v>165</v>
      </c>
      <c r="D67" s="218">
        <v>507</v>
      </c>
      <c r="E67" s="219"/>
      <c r="F67" s="220" t="s">
        <v>189</v>
      </c>
      <c r="G67" s="31"/>
    </row>
    <row r="68" spans="1:11" ht="15">
      <c r="B68" s="216">
        <v>62</v>
      </c>
      <c r="C68" s="217" t="s">
        <v>343</v>
      </c>
      <c r="D68" s="218">
        <v>956</v>
      </c>
      <c r="E68" s="219"/>
      <c r="F68" s="220" t="s">
        <v>189</v>
      </c>
      <c r="G68" s="31"/>
    </row>
    <row r="69" spans="1:11" ht="15">
      <c r="B69" s="296">
        <v>63</v>
      </c>
      <c r="C69" s="217" t="s">
        <v>344</v>
      </c>
      <c r="D69" s="218">
        <v>819</v>
      </c>
      <c r="E69" s="219"/>
      <c r="F69" s="220" t="s">
        <v>189</v>
      </c>
      <c r="G69" s="94"/>
    </row>
    <row r="70" spans="1:11" ht="15">
      <c r="B70" s="216">
        <v>64</v>
      </c>
      <c r="C70" s="217" t="s">
        <v>241</v>
      </c>
      <c r="D70" s="218">
        <v>291</v>
      </c>
      <c r="E70" s="219"/>
      <c r="F70" s="220" t="s">
        <v>190</v>
      </c>
      <c r="G70" s="94"/>
    </row>
    <row r="71" spans="1:11" ht="15">
      <c r="B71" s="296">
        <v>65</v>
      </c>
      <c r="C71" s="217" t="s">
        <v>282</v>
      </c>
      <c r="D71" s="218">
        <v>412</v>
      </c>
      <c r="E71" s="219"/>
      <c r="F71" s="220" t="s">
        <v>189</v>
      </c>
      <c r="G71" s="31"/>
    </row>
    <row r="72" spans="1:11" ht="15">
      <c r="B72" s="216">
        <v>66</v>
      </c>
      <c r="C72" s="217" t="s">
        <v>379</v>
      </c>
      <c r="D72" s="218">
        <v>94</v>
      </c>
      <c r="E72" s="219"/>
      <c r="F72" s="220" t="s">
        <v>189</v>
      </c>
      <c r="G72" s="31"/>
      <c r="H72" s="97"/>
    </row>
    <row r="73" spans="1:11" ht="15">
      <c r="B73" s="296">
        <v>67</v>
      </c>
      <c r="C73" s="217" t="s">
        <v>382</v>
      </c>
      <c r="D73" s="218">
        <v>196</v>
      </c>
      <c r="E73" s="219"/>
      <c r="F73" s="220" t="s">
        <v>189</v>
      </c>
      <c r="G73" s="31"/>
    </row>
    <row r="74" spans="1:11" ht="15">
      <c r="B74" s="216">
        <v>68</v>
      </c>
      <c r="C74" s="217" t="s">
        <v>203</v>
      </c>
      <c r="D74" s="218">
        <v>196</v>
      </c>
      <c r="E74" s="219"/>
      <c r="F74" s="220" t="s">
        <v>188</v>
      </c>
      <c r="G74" s="31"/>
    </row>
    <row r="75" spans="1:11" ht="15">
      <c r="B75" s="296">
        <v>69</v>
      </c>
      <c r="C75" s="217" t="s">
        <v>383</v>
      </c>
      <c r="D75" s="218">
        <v>513</v>
      </c>
      <c r="E75" s="219"/>
      <c r="F75" s="220" t="s">
        <v>190</v>
      </c>
      <c r="G75" s="31"/>
    </row>
    <row r="76" spans="1:11" ht="15">
      <c r="B76" s="216">
        <v>70</v>
      </c>
      <c r="C76" s="217" t="s">
        <v>329</v>
      </c>
      <c r="D76" s="218">
        <v>130</v>
      </c>
      <c r="E76" s="219"/>
      <c r="F76" s="220" t="s">
        <v>189</v>
      </c>
      <c r="G76" s="31"/>
    </row>
    <row r="77" spans="1:11" ht="15">
      <c r="B77" s="296">
        <v>71</v>
      </c>
      <c r="C77" s="217" t="s">
        <v>259</v>
      </c>
      <c r="D77" s="218">
        <v>540</v>
      </c>
      <c r="E77" s="219"/>
      <c r="F77" s="220" t="s">
        <v>189</v>
      </c>
      <c r="G77" s="31"/>
    </row>
    <row r="78" spans="1:11" ht="15">
      <c r="B78" s="216">
        <v>72</v>
      </c>
      <c r="C78" s="217" t="s">
        <v>209</v>
      </c>
      <c r="D78" s="218">
        <v>335</v>
      </c>
      <c r="E78" s="219"/>
      <c r="F78" s="220" t="s">
        <v>189</v>
      </c>
      <c r="G78" s="31"/>
    </row>
    <row r="79" spans="1:11" ht="15">
      <c r="B79" s="296">
        <v>73</v>
      </c>
      <c r="C79" s="297" t="s">
        <v>210</v>
      </c>
      <c r="D79" s="298">
        <v>604</v>
      </c>
      <c r="E79" s="299"/>
      <c r="F79" s="300" t="s">
        <v>188</v>
      </c>
    </row>
    <row r="80" spans="1:11" ht="15.75">
      <c r="B80" s="409"/>
      <c r="C80" s="410" t="s">
        <v>258</v>
      </c>
      <c r="D80" s="411">
        <f>SUM(D7:D79)</f>
        <v>31679</v>
      </c>
      <c r="E80" s="412"/>
      <c r="F80" s="413"/>
      <c r="G80" s="31"/>
    </row>
    <row r="89" spans="3:3">
      <c r="C89" s="31"/>
    </row>
  </sheetData>
  <sortState ref="B7:F78">
    <sortCondition ref="B7"/>
  </sortState>
  <mergeCells count="4">
    <mergeCell ref="B2:K2"/>
    <mergeCell ref="B3:K3"/>
    <mergeCell ref="B4:K4"/>
    <mergeCell ref="B6:C6"/>
  </mergeCells>
  <phoneticPr fontId="0" type="noConversion"/>
  <printOptions horizontalCentered="1" verticalCentered="1"/>
  <pageMargins left="0.27559055118110237" right="0" top="0" bottom="0.55118110236220474" header="0" footer="0.15748031496062992"/>
  <pageSetup scale="64" orientation="portrait" r:id="rId1"/>
  <headerFooter alignWithMargins="0">
    <oddFooter>&amp;CBARÓMETRO TURÍSTICO DE LA RIVIERA MAYA
FIDEICOMISO DE PROMOCIÓN TURÍSTICA DE LA RIVIERA MAYA&amp;R23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sheetPr codeName="Hoja24">
    <pageSetUpPr fitToPage="1"/>
  </sheetPr>
  <dimension ref="A1:I41"/>
  <sheetViews>
    <sheetView topLeftCell="A14" workbookViewId="0">
      <selection activeCell="E27" sqref="E27"/>
    </sheetView>
  </sheetViews>
  <sheetFormatPr baseColWidth="10" defaultRowHeight="12.75"/>
  <cols>
    <col min="1" max="1" width="3.5703125" style="9" customWidth="1"/>
    <col min="2" max="2" width="38.7109375" style="9" customWidth="1"/>
    <col min="3" max="3" width="11.28515625" style="9" bestFit="1" customWidth="1"/>
    <col min="4" max="4" width="8.28515625" style="9" bestFit="1" customWidth="1"/>
    <col min="5" max="5" width="11.7109375" style="9" bestFit="1" customWidth="1"/>
    <col min="6" max="6" width="8.28515625" style="9" bestFit="1" customWidth="1"/>
    <col min="7" max="16384" width="11.42578125" style="9"/>
  </cols>
  <sheetData>
    <row r="1" spans="1:8">
      <c r="B1" s="31"/>
      <c r="C1" s="31"/>
      <c r="D1" s="31"/>
      <c r="E1" s="31"/>
      <c r="F1" s="31"/>
    </row>
    <row r="2" spans="1:8">
      <c r="B2" s="31"/>
      <c r="C2" s="31"/>
      <c r="D2" s="31"/>
      <c r="E2" s="31"/>
      <c r="F2" s="31"/>
    </row>
    <row r="3" spans="1:8">
      <c r="B3" s="31"/>
      <c r="C3" s="31"/>
      <c r="D3" s="31"/>
      <c r="E3" s="31"/>
      <c r="F3" s="31"/>
    </row>
    <row r="4" spans="1:8">
      <c r="B4" s="31"/>
      <c r="C4" s="31"/>
      <c r="D4" s="31"/>
      <c r="E4" s="31"/>
      <c r="F4" s="31"/>
    </row>
    <row r="5" spans="1:8">
      <c r="B5" s="31"/>
      <c r="C5" s="31"/>
      <c r="D5" s="31"/>
      <c r="E5" s="31"/>
      <c r="F5" s="31"/>
    </row>
    <row r="6" spans="1:8" ht="21.75" customHeight="1">
      <c r="B6" s="531" t="s">
        <v>197</v>
      </c>
      <c r="C6" s="531"/>
      <c r="D6" s="531"/>
      <c r="E6" s="531"/>
      <c r="F6" s="531"/>
      <c r="G6" s="531"/>
    </row>
    <row r="7" spans="1:8" ht="18.75">
      <c r="B7" s="531" t="s">
        <v>204</v>
      </c>
      <c r="C7" s="531"/>
      <c r="D7" s="531"/>
      <c r="E7" s="531"/>
      <c r="F7" s="531"/>
      <c r="G7" s="531"/>
    </row>
    <row r="8" spans="1:8" ht="18.75">
      <c r="B8" s="531" t="s">
        <v>425</v>
      </c>
      <c r="C8" s="531"/>
      <c r="D8" s="531"/>
      <c r="E8" s="531"/>
      <c r="F8" s="531"/>
      <c r="G8" s="531"/>
    </row>
    <row r="9" spans="1:8" ht="4.5" customHeight="1">
      <c r="B9" s="532"/>
      <c r="C9" s="532"/>
      <c r="D9" s="532"/>
      <c r="E9" s="532"/>
      <c r="F9" s="532"/>
    </row>
    <row r="10" spans="1:8" ht="15.75">
      <c r="A10" s="31"/>
      <c r="B10" s="419" t="s">
        <v>205</v>
      </c>
      <c r="C10" s="419" t="s">
        <v>169</v>
      </c>
      <c r="D10" s="419" t="s">
        <v>33</v>
      </c>
      <c r="E10" s="419" t="s">
        <v>17</v>
      </c>
      <c r="F10" s="419" t="s">
        <v>33</v>
      </c>
      <c r="G10" s="31"/>
    </row>
    <row r="11" spans="1:8" ht="15.75">
      <c r="B11" s="229" t="s">
        <v>170</v>
      </c>
      <c r="C11" s="230">
        <v>24</v>
      </c>
      <c r="D11" s="231">
        <f>C11/$C$29</f>
        <v>6.0606060606060608E-2</v>
      </c>
      <c r="E11" s="243">
        <v>4000</v>
      </c>
      <c r="F11" s="231">
        <f>E11/$E$29</f>
        <v>9.4978036329098903E-2</v>
      </c>
      <c r="H11" s="99"/>
    </row>
    <row r="12" spans="1:8" ht="15.75">
      <c r="B12" s="229" t="s">
        <v>193</v>
      </c>
      <c r="C12" s="230">
        <v>2</v>
      </c>
      <c r="D12" s="231">
        <f t="shared" ref="D12:D28" si="0">C12/$C$29</f>
        <v>5.0505050505050509E-3</v>
      </c>
      <c r="E12" s="244">
        <v>49</v>
      </c>
      <c r="F12" s="231">
        <f t="shared" ref="F12:F28" si="1">E12/$E$29</f>
        <v>1.1634809450314614E-3</v>
      </c>
      <c r="H12" s="99"/>
    </row>
    <row r="13" spans="1:8" ht="15.75">
      <c r="A13" s="31"/>
      <c r="B13" s="229" t="s">
        <v>181</v>
      </c>
      <c r="C13" s="230">
        <v>9</v>
      </c>
      <c r="D13" s="231">
        <f t="shared" si="0"/>
        <v>2.2727272727272728E-2</v>
      </c>
      <c r="E13" s="244">
        <v>2936</v>
      </c>
      <c r="F13" s="231">
        <f t="shared" si="1"/>
        <v>6.9713878665558587E-2</v>
      </c>
      <c r="H13" s="99"/>
    </row>
    <row r="14" spans="1:8" ht="15.75">
      <c r="A14" s="31"/>
      <c r="B14" s="229" t="s">
        <v>171</v>
      </c>
      <c r="C14" s="230">
        <v>1</v>
      </c>
      <c r="D14" s="231">
        <f t="shared" si="0"/>
        <v>2.5252525252525255E-3</v>
      </c>
      <c r="E14" s="244">
        <v>20</v>
      </c>
      <c r="F14" s="231">
        <f t="shared" si="1"/>
        <v>4.7489018164549449E-4</v>
      </c>
      <c r="H14" s="99"/>
    </row>
    <row r="15" spans="1:8" ht="15.75">
      <c r="A15" s="31"/>
      <c r="B15" s="229" t="s">
        <v>172</v>
      </c>
      <c r="C15" s="230">
        <v>171</v>
      </c>
      <c r="D15" s="231">
        <f t="shared" si="0"/>
        <v>0.43181818181818182</v>
      </c>
      <c r="E15" s="244">
        <v>7745</v>
      </c>
      <c r="F15" s="231">
        <f t="shared" si="1"/>
        <v>0.18390122284221774</v>
      </c>
      <c r="H15" s="99"/>
    </row>
    <row r="16" spans="1:8" ht="15.75">
      <c r="A16" s="31"/>
      <c r="B16" s="229" t="s">
        <v>178</v>
      </c>
      <c r="C16" s="230">
        <v>1</v>
      </c>
      <c r="D16" s="231">
        <f t="shared" si="0"/>
        <v>2.5252525252525255E-3</v>
      </c>
      <c r="E16" s="244">
        <v>540</v>
      </c>
      <c r="F16" s="231">
        <f t="shared" si="1"/>
        <v>1.2822034904428351E-2</v>
      </c>
      <c r="H16" s="99"/>
    </row>
    <row r="17" spans="1:8" ht="15.75">
      <c r="A17" s="31"/>
      <c r="B17" s="229" t="s">
        <v>179</v>
      </c>
      <c r="C17" s="230">
        <v>11</v>
      </c>
      <c r="D17" s="231">
        <f t="shared" si="0"/>
        <v>2.7777777777777776E-2</v>
      </c>
      <c r="E17" s="244">
        <v>3817</v>
      </c>
      <c r="F17" s="231">
        <f t="shared" si="1"/>
        <v>9.063279116704262E-2</v>
      </c>
      <c r="H17" s="99"/>
    </row>
    <row r="18" spans="1:8" ht="15.75">
      <c r="A18" s="31"/>
      <c r="B18" s="229" t="s">
        <v>180</v>
      </c>
      <c r="C18" s="230">
        <v>23</v>
      </c>
      <c r="D18" s="231">
        <f t="shared" si="0"/>
        <v>5.808080808080808E-2</v>
      </c>
      <c r="E18" s="244">
        <v>6712</v>
      </c>
      <c r="F18" s="231">
        <f t="shared" si="1"/>
        <v>0.15937314496022795</v>
      </c>
      <c r="H18" s="99"/>
    </row>
    <row r="19" spans="1:8" ht="15.75">
      <c r="A19" s="31"/>
      <c r="B19" s="229" t="s">
        <v>173</v>
      </c>
      <c r="C19" s="230">
        <v>14</v>
      </c>
      <c r="D19" s="231">
        <f t="shared" si="0"/>
        <v>3.5353535353535352E-2</v>
      </c>
      <c r="E19" s="244">
        <v>5238</v>
      </c>
      <c r="F19" s="231">
        <f t="shared" si="1"/>
        <v>0.124373738572955</v>
      </c>
      <c r="H19" s="99"/>
    </row>
    <row r="20" spans="1:8" ht="15.75">
      <c r="B20" s="229" t="s">
        <v>214</v>
      </c>
      <c r="C20" s="230">
        <v>5</v>
      </c>
      <c r="D20" s="231">
        <f t="shared" si="0"/>
        <v>1.2626262626262626E-2</v>
      </c>
      <c r="E20" s="244">
        <v>47</v>
      </c>
      <c r="F20" s="231">
        <f t="shared" si="1"/>
        <v>1.115991926866912E-3</v>
      </c>
      <c r="H20" s="99"/>
    </row>
    <row r="21" spans="1:8" ht="15.75">
      <c r="B21" s="229" t="s">
        <v>192</v>
      </c>
      <c r="C21" s="230">
        <v>15</v>
      </c>
      <c r="D21" s="231">
        <f t="shared" si="0"/>
        <v>3.787878787878788E-2</v>
      </c>
      <c r="E21" s="244">
        <v>4669</v>
      </c>
      <c r="F21" s="231">
        <f t="shared" si="1"/>
        <v>0.11086311290514068</v>
      </c>
      <c r="H21" s="99"/>
    </row>
    <row r="22" spans="1:8" ht="15.75">
      <c r="B22" s="229" t="s">
        <v>183</v>
      </c>
      <c r="C22" s="230">
        <v>1</v>
      </c>
      <c r="D22" s="231">
        <f t="shared" si="0"/>
        <v>2.5252525252525255E-3</v>
      </c>
      <c r="E22" s="244">
        <v>680</v>
      </c>
      <c r="F22" s="231">
        <f t="shared" si="1"/>
        <v>1.6146266175946812E-2</v>
      </c>
      <c r="H22" s="99"/>
    </row>
    <row r="23" spans="1:8" ht="15.75">
      <c r="A23" s="31"/>
      <c r="B23" s="229" t="s">
        <v>174</v>
      </c>
      <c r="C23" s="230">
        <v>9</v>
      </c>
      <c r="D23" s="231">
        <f t="shared" si="0"/>
        <v>2.2727272727272728E-2</v>
      </c>
      <c r="E23" s="244">
        <v>2175</v>
      </c>
      <c r="F23" s="231">
        <f t="shared" si="1"/>
        <v>5.1644307253947523E-2</v>
      </c>
      <c r="H23" s="99"/>
    </row>
    <row r="24" spans="1:8" ht="15.75">
      <c r="B24" s="229" t="s">
        <v>213</v>
      </c>
      <c r="C24" s="230">
        <v>5</v>
      </c>
      <c r="D24" s="231">
        <f t="shared" si="0"/>
        <v>1.2626262626262626E-2</v>
      </c>
      <c r="E24" s="244">
        <v>76</v>
      </c>
      <c r="F24" s="231">
        <f t="shared" si="1"/>
        <v>1.804582690252879E-3</v>
      </c>
      <c r="H24" s="99"/>
    </row>
    <row r="25" spans="1:8" ht="15.75">
      <c r="B25" s="229" t="s">
        <v>191</v>
      </c>
      <c r="C25" s="230">
        <v>4</v>
      </c>
      <c r="D25" s="231">
        <f t="shared" si="0"/>
        <v>1.0101010101010102E-2</v>
      </c>
      <c r="E25" s="244">
        <v>140</v>
      </c>
      <c r="F25" s="231">
        <f t="shared" si="1"/>
        <v>3.3242312715184613E-3</v>
      </c>
      <c r="H25" s="99"/>
    </row>
    <row r="26" spans="1:8" ht="15.75">
      <c r="B26" s="229" t="s">
        <v>175</v>
      </c>
      <c r="C26" s="230">
        <v>96</v>
      </c>
      <c r="D26" s="231">
        <f t="shared" si="0"/>
        <v>0.24242424242424243</v>
      </c>
      <c r="E26" s="244">
        <v>2052</v>
      </c>
      <c r="F26" s="231">
        <f t="shared" si="1"/>
        <v>4.8723732636827735E-2</v>
      </c>
      <c r="H26" s="99"/>
    </row>
    <row r="27" spans="1:8" ht="15.75">
      <c r="A27" s="31"/>
      <c r="B27" s="229" t="s">
        <v>194</v>
      </c>
      <c r="C27" s="230">
        <v>1</v>
      </c>
      <c r="D27" s="231">
        <f t="shared" si="0"/>
        <v>2.5252525252525255E-3</v>
      </c>
      <c r="E27" s="244">
        <v>750</v>
      </c>
      <c r="F27" s="231">
        <f t="shared" si="1"/>
        <v>1.7808381811706044E-2</v>
      </c>
      <c r="H27" s="99"/>
    </row>
    <row r="28" spans="1:8" ht="15.75">
      <c r="B28" s="229" t="s">
        <v>176</v>
      </c>
      <c r="C28" s="230">
        <v>4</v>
      </c>
      <c r="D28" s="231">
        <f t="shared" si="0"/>
        <v>1.0101010101010102E-2</v>
      </c>
      <c r="E28" s="245">
        <v>469</v>
      </c>
      <c r="F28" s="231">
        <f t="shared" si="1"/>
        <v>1.1136174759586845E-2</v>
      </c>
      <c r="H28" s="99"/>
    </row>
    <row r="29" spans="1:8" ht="15.75">
      <c r="A29" s="98"/>
      <c r="B29" s="420" t="s">
        <v>6</v>
      </c>
      <c r="C29" s="421">
        <f>SUM(C11:C28)</f>
        <v>396</v>
      </c>
      <c r="D29" s="422">
        <f>SUM(D11:D28)</f>
        <v>0.99999999999999978</v>
      </c>
      <c r="E29" s="423">
        <f>SUM(E11:E28)</f>
        <v>42115</v>
      </c>
      <c r="F29" s="422">
        <f>SUM(F11:F28)</f>
        <v>1</v>
      </c>
      <c r="G29" s="31"/>
    </row>
    <row r="30" spans="1:8">
      <c r="B30" s="31"/>
      <c r="C30" s="100"/>
      <c r="D30" s="100"/>
      <c r="E30" s="100"/>
      <c r="F30" s="100"/>
    </row>
    <row r="31" spans="1:8">
      <c r="B31" s="101" t="s">
        <v>424</v>
      </c>
      <c r="C31" s="102"/>
      <c r="D31" s="102"/>
      <c r="E31" s="102"/>
      <c r="F31" s="102"/>
    </row>
    <row r="38" spans="8:9">
      <c r="I38" s="31"/>
    </row>
    <row r="39" spans="8:9">
      <c r="I39" s="31"/>
    </row>
    <row r="41" spans="8:9">
      <c r="H41" s="103"/>
    </row>
  </sheetData>
  <sortState ref="B12:F28">
    <sortCondition ref="B11"/>
  </sortState>
  <mergeCells count="4">
    <mergeCell ref="B8:G8"/>
    <mergeCell ref="B9:F9"/>
    <mergeCell ref="B6:G6"/>
    <mergeCell ref="B7:G7"/>
  </mergeCells>
  <phoneticPr fontId="0" type="noConversion"/>
  <pageMargins left="0.9055118110236221" right="0" top="0.39370078740157483" bottom="0.11811023622047245" header="0" footer="0.43307086614173229"/>
  <pageSetup orientation="portrait" r:id="rId1"/>
  <headerFooter alignWithMargins="0">
    <oddFooter>&amp;CBARÓMETRO TURÍSTICO DE LA RIVIERA MAYA
FIDEICOMISO DE PROMOCIÓN TURÍSTICA DE LA RIVIERA MAYA&amp;R24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25</vt:i4>
      </vt:variant>
      <vt:variant>
        <vt:lpstr>Rangos con nombre</vt:lpstr>
      </vt:variant>
      <vt:variant>
        <vt:i4>1</vt:i4>
      </vt:variant>
    </vt:vector>
  </HeadingPairs>
  <TitlesOfParts>
    <vt:vector size="26" baseType="lpstr">
      <vt:lpstr>PORTADA</vt:lpstr>
      <vt:lpstr>RESUMEN FEBRERO</vt:lpstr>
      <vt:lpstr>RESUMEN ENERO-FEBRERO</vt:lpstr>
      <vt:lpstr>COMPART. OCUP. AFLU. 2011-2015</vt:lpstr>
      <vt:lpstr>COMP.CTOS.NOCHE OCUP. 2011-2015</vt:lpstr>
      <vt:lpstr>ANUAL OCUPACIÓN</vt:lpstr>
      <vt:lpstr>RESUMEN OCUP. DIARIA FEBRERO</vt:lpstr>
      <vt:lpstr>RESUMEN OCUP. ANUAL</vt:lpstr>
      <vt:lpstr>PROCEDENCIA</vt:lpstr>
      <vt:lpstr>PROCEDENCIA FEBRERO</vt:lpstr>
      <vt:lpstr>PROCEDENCIA ENERO - FEBRERO</vt:lpstr>
      <vt:lpstr>REGIONES FEBRERO</vt:lpstr>
      <vt:lpstr>REGIONES ANUAL</vt:lpstr>
      <vt:lpstr>GRAFICA REGIONES </vt:lpstr>
      <vt:lpstr>EUROPA FEBRERO</vt:lpstr>
      <vt:lpstr>EUROPA ENERO-FEBRERO</vt:lpstr>
      <vt:lpstr>DESGLOSE EUROPA I</vt:lpstr>
      <vt:lpstr>PRINCIPALES MERCADOS I</vt:lpstr>
      <vt:lpstr>GRAFICA PRINC. MERCADOS</vt:lpstr>
      <vt:lpstr>PRINC. MDOS. PROD.CTOS. NOCH.I</vt:lpstr>
      <vt:lpstr>GRAFICA CTOS. NOCH.</vt:lpstr>
      <vt:lpstr>COMPARATIVO PAISES FEBRERO</vt:lpstr>
      <vt:lpstr>COMPARATIVO PAÍSES ENE-FEB</vt:lpstr>
      <vt:lpstr>CUARTOS POR PLAN</vt:lpstr>
      <vt:lpstr>CUARTOS POR LOCALIDAD</vt:lpstr>
      <vt:lpstr>PORTADA!OLE_LINK1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Jacobo González</dc:creator>
  <cp:lastModifiedBy>Marina</cp:lastModifiedBy>
  <cp:lastPrinted>2015-04-28T14:29:01Z</cp:lastPrinted>
  <dcterms:created xsi:type="dcterms:W3CDTF">1999-09-30T00:30:26Z</dcterms:created>
  <dcterms:modified xsi:type="dcterms:W3CDTF">2015-04-28T14:35:40Z</dcterms:modified>
</cp:coreProperties>
</file>