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905" yWindow="75" windowWidth="9735" windowHeight="7500" tabRatio="874"/>
  </bookViews>
  <sheets>
    <sheet name="PORTADA" sheetId="23" r:id="rId1"/>
    <sheet name="RESUMEN FEBRERO" sheetId="1" r:id="rId2"/>
    <sheet name="RESUMEN ENERO-FEBRERO" sheetId="47" r:id="rId3"/>
    <sheet name="COMPART. OCUP. AFLU. 2011-2015" sheetId="27" r:id="rId4"/>
    <sheet name="COMP.CTOS.NOCHE OCUP. 2011-2015" sheetId="46" r:id="rId5"/>
    <sheet name="ANUAL OCUPACIÓN" sheetId="2" r:id="rId6"/>
    <sheet name="RESUMEN OCUP. DIARIA FEBRERO" sheetId="3" r:id="rId7"/>
    <sheet name="RESUMEN OCUP. ANUAL" sheetId="51" r:id="rId8"/>
    <sheet name="PROCEDENCIA" sheetId="4" r:id="rId9"/>
    <sheet name="PROCEDENCIA FEBRERO" sheetId="5" r:id="rId10"/>
    <sheet name="PROCEDENCIA ENERO - FEBRERO" sheetId="48" r:id="rId11"/>
    <sheet name="REGIONES FEBRERO" sheetId="7" r:id="rId12"/>
    <sheet name="REGIONES ANUAL" sheetId="8" r:id="rId13"/>
    <sheet name="GRAFICA REGIONES " sheetId="9" r:id="rId14"/>
    <sheet name="EUROPA FEBRERO" sheetId="10" r:id="rId15"/>
    <sheet name="EUROPA ENERO-FEBRERO" sheetId="49" r:id="rId16"/>
    <sheet name="DESGLOSE EUROPA I" sheetId="11" r:id="rId17"/>
    <sheet name="PRINCIPALES MERCADOS I" sheetId="14" r:id="rId18"/>
    <sheet name="GRAFICA PRINC. MERCADOS" sheetId="41" r:id="rId19"/>
    <sheet name="PRINC. MDOS. PROD.CTOS. NOCH.I" sheetId="25" r:id="rId20"/>
    <sheet name="GRAFICA CTOS. NOCH." sheetId="35" r:id="rId21"/>
    <sheet name="COMPARATIVO PAISES FEBRERO" sheetId="45" r:id="rId22"/>
    <sheet name="COMPARATIVO PAÍSES ENE-FEB" sheetId="50" r:id="rId23"/>
    <sheet name="CUARTOS POR PLAN" sheetId="17" r:id="rId24"/>
    <sheet name="CUARTOS POR LOCALIDAD" sheetId="18" r:id="rId25"/>
  </sheets>
  <externalReferences>
    <externalReference r:id="rId26"/>
    <externalReference r:id="rId27"/>
    <externalReference r:id="rId28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E33" i="10"/>
  <c r="E31"/>
  <c r="O34" i="25"/>
  <c r="O27"/>
  <c r="F39"/>
  <c r="K11" i="46" l="1"/>
  <c r="J11"/>
  <c r="I11"/>
  <c r="H11"/>
  <c r="H10"/>
  <c r="T22" i="27"/>
  <c r="S22"/>
  <c r="R22"/>
  <c r="Q22"/>
  <c r="K22"/>
  <c r="J22"/>
  <c r="I22"/>
  <c r="H22"/>
  <c r="D80" i="17" l="1"/>
  <c r="E31" i="45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0"/>
  <c r="E17"/>
  <c r="E18"/>
  <c r="E19"/>
  <c r="E20"/>
  <c r="E21"/>
  <c r="E22"/>
  <c r="E23"/>
  <c r="E24"/>
  <c r="E25"/>
  <c r="E26"/>
  <c r="E16"/>
  <c r="E12"/>
  <c r="E11"/>
  <c r="E10"/>
  <c r="E34" i="25"/>
  <c r="E27"/>
  <c r="E14"/>
  <c r="O39"/>
  <c r="N39"/>
  <c r="J39"/>
  <c r="N36"/>
  <c r="M36"/>
  <c r="L36"/>
  <c r="K36"/>
  <c r="L39" s="1"/>
  <c r="J36"/>
  <c r="I36"/>
  <c r="H36"/>
  <c r="G36"/>
  <c r="H39" s="1"/>
  <c r="C34"/>
  <c r="O33"/>
  <c r="O32"/>
  <c r="O31"/>
  <c r="O30"/>
  <c r="C27"/>
  <c r="O26"/>
  <c r="O25"/>
  <c r="O24"/>
  <c r="O23"/>
  <c r="O22"/>
  <c r="O21"/>
  <c r="O20"/>
  <c r="O19"/>
  <c r="O18"/>
  <c r="O17"/>
  <c r="C14"/>
  <c r="C36" s="1"/>
  <c r="O13"/>
  <c r="O12"/>
  <c r="O11"/>
  <c r="G12" i="14"/>
  <c r="G13"/>
  <c r="G14"/>
  <c r="G15"/>
  <c r="G16"/>
  <c r="G17"/>
  <c r="G18"/>
  <c r="G19"/>
  <c r="G20"/>
  <c r="G21"/>
  <c r="G22"/>
  <c r="G23"/>
  <c r="G24"/>
  <c r="G25"/>
  <c r="G26"/>
  <c r="G27"/>
  <c r="G11"/>
  <c r="E36" i="25" l="1"/>
  <c r="F22"/>
  <c r="F18"/>
  <c r="F31"/>
  <c r="F17"/>
  <c r="F23"/>
  <c r="F19"/>
  <c r="F32"/>
  <c r="O14"/>
  <c r="D39"/>
  <c r="D32"/>
  <c r="D30"/>
  <c r="D25"/>
  <c r="D23"/>
  <c r="D21"/>
  <c r="D19"/>
  <c r="D17"/>
  <c r="D12"/>
  <c r="D33"/>
  <c r="D31"/>
  <c r="D26"/>
  <c r="D24"/>
  <c r="D22"/>
  <c r="D20"/>
  <c r="D18"/>
  <c r="D13"/>
  <c r="D11"/>
  <c r="D14" s="1"/>
  <c r="P34" i="14"/>
  <c r="Q14" s="1"/>
  <c r="O34"/>
  <c r="M34"/>
  <c r="K34"/>
  <c r="I34"/>
  <c r="G34"/>
  <c r="P27"/>
  <c r="Q27" s="1"/>
  <c r="E27"/>
  <c r="P26"/>
  <c r="Q26" s="1"/>
  <c r="E26"/>
  <c r="P25"/>
  <c r="Q25" s="1"/>
  <c r="E25"/>
  <c r="P24"/>
  <c r="Q24" s="1"/>
  <c r="E24"/>
  <c r="P23"/>
  <c r="Q23" s="1"/>
  <c r="E23"/>
  <c r="Q22"/>
  <c r="E22"/>
  <c r="P21"/>
  <c r="Q21" s="1"/>
  <c r="E21"/>
  <c r="P20"/>
  <c r="Q20" s="1"/>
  <c r="E20"/>
  <c r="P19"/>
  <c r="Q19" s="1"/>
  <c r="E19"/>
  <c r="Q18"/>
  <c r="P18"/>
  <c r="E18"/>
  <c r="P17"/>
  <c r="E17"/>
  <c r="P16"/>
  <c r="E16"/>
  <c r="P15"/>
  <c r="E15"/>
  <c r="P14"/>
  <c r="E14"/>
  <c r="P13"/>
  <c r="Q13" s="1"/>
  <c r="E13"/>
  <c r="P12"/>
  <c r="Q12" s="1"/>
  <c r="E12"/>
  <c r="P11"/>
  <c r="Q11" s="1"/>
  <c r="E11"/>
  <c r="O10" i="8"/>
  <c r="N10"/>
  <c r="L10"/>
  <c r="J10"/>
  <c r="H10"/>
  <c r="F10"/>
  <c r="D10"/>
  <c r="P10" s="1"/>
  <c r="AD15" i="3"/>
  <c r="AD14"/>
  <c r="AD13"/>
  <c r="AD12"/>
  <c r="AD11"/>
  <c r="AD10"/>
  <c r="K13" i="2"/>
  <c r="J13" s="1"/>
  <c r="H13"/>
  <c r="F13"/>
  <c r="K10" i="46"/>
  <c r="J10"/>
  <c r="I10"/>
  <c r="K11" i="27"/>
  <c r="J11"/>
  <c r="I11"/>
  <c r="H11"/>
  <c r="L22"/>
  <c r="T10"/>
  <c r="S10"/>
  <c r="R10"/>
  <c r="Q10"/>
  <c r="K10"/>
  <c r="J10"/>
  <c r="I10"/>
  <c r="H10"/>
  <c r="F30" i="25" l="1"/>
  <c r="F21"/>
  <c r="F25"/>
  <c r="F13"/>
  <c r="F33"/>
  <c r="F20"/>
  <c r="F24"/>
  <c r="F12"/>
  <c r="F26"/>
  <c r="F11"/>
  <c r="F34"/>
  <c r="Q15" i="14"/>
  <c r="Q16"/>
  <c r="Q34" s="1"/>
  <c r="Q17"/>
  <c r="O36" i="25"/>
  <c r="D34"/>
  <c r="D36"/>
  <c r="D27"/>
  <c r="E34" i="14"/>
  <c r="P12" i="25" l="1"/>
  <c r="P39"/>
  <c r="F14"/>
  <c r="F27"/>
  <c r="F36" s="1"/>
  <c r="P11"/>
  <c r="P22"/>
  <c r="P33"/>
  <c r="P32"/>
  <c r="P23"/>
  <c r="P18"/>
  <c r="P26"/>
  <c r="P25"/>
  <c r="P19"/>
  <c r="P13"/>
  <c r="P20"/>
  <c r="P24"/>
  <c r="P31"/>
  <c r="P21"/>
  <c r="P30"/>
  <c r="P17"/>
  <c r="E37" i="11"/>
  <c r="F12" s="1"/>
  <c r="E35" i="47"/>
  <c r="P14" i="25" l="1"/>
  <c r="P34"/>
  <c r="P27"/>
  <c r="F35" i="11"/>
  <c r="F31"/>
  <c r="F27"/>
  <c r="F23"/>
  <c r="F19"/>
  <c r="F15"/>
  <c r="F11"/>
  <c r="F10"/>
  <c r="F33"/>
  <c r="F29"/>
  <c r="F25"/>
  <c r="F21"/>
  <c r="F17"/>
  <c r="F13"/>
  <c r="F36"/>
  <c r="F34"/>
  <c r="F32"/>
  <c r="F30"/>
  <c r="F28"/>
  <c r="F26"/>
  <c r="F24"/>
  <c r="F22"/>
  <c r="F20"/>
  <c r="F18"/>
  <c r="F16"/>
  <c r="F14"/>
  <c r="Q11" i="27"/>
  <c r="R11"/>
  <c r="S11"/>
  <c r="T11"/>
  <c r="P36" i="25" l="1"/>
  <c r="E29" i="18"/>
  <c r="F27" s="1"/>
  <c r="C29"/>
  <c r="D28" s="1"/>
  <c r="D27"/>
  <c r="D26"/>
  <c r="D25"/>
  <c r="D24"/>
  <c r="D23"/>
  <c r="D22"/>
  <c r="D21"/>
  <c r="D20"/>
  <c r="D19"/>
  <c r="D18"/>
  <c r="D17"/>
  <c r="D16"/>
  <c r="D15"/>
  <c r="D14"/>
  <c r="D13"/>
  <c r="D12"/>
  <c r="D11"/>
  <c r="J66" i="17"/>
  <c r="I66"/>
  <c r="K65" s="1"/>
  <c r="J39"/>
  <c r="I39"/>
  <c r="K38" s="1"/>
  <c r="J9"/>
  <c r="K8"/>
  <c r="I7"/>
  <c r="I9" s="1"/>
  <c r="F28" i="18" l="1"/>
  <c r="F11"/>
  <c r="F12"/>
  <c r="F13"/>
  <c r="F14"/>
  <c r="F15"/>
  <c r="F16"/>
  <c r="F17"/>
  <c r="F18"/>
  <c r="F19"/>
  <c r="F20"/>
  <c r="F21"/>
  <c r="F22"/>
  <c r="F23"/>
  <c r="F24"/>
  <c r="F25"/>
  <c r="F26"/>
  <c r="K31" i="17"/>
  <c r="D29" i="18"/>
  <c r="K35" i="17"/>
  <c r="K64"/>
  <c r="K66" s="1"/>
  <c r="K33"/>
  <c r="K37"/>
  <c r="K32"/>
  <c r="K34"/>
  <c r="K36"/>
  <c r="K7"/>
  <c r="K9" s="1"/>
  <c r="F29" i="18" l="1"/>
  <c r="K39" i="17"/>
  <c r="N37" i="11" l="1"/>
  <c r="M37"/>
  <c r="L37"/>
  <c r="K37"/>
  <c r="J37"/>
  <c r="I37"/>
  <c r="H37"/>
  <c r="G37"/>
  <c r="F37"/>
  <c r="C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G44" i="5"/>
  <c r="G37"/>
  <c r="I31" i="4"/>
  <c r="I32"/>
  <c r="I33"/>
  <c r="H9"/>
  <c r="H8"/>
  <c r="F9"/>
  <c r="F8"/>
  <c r="F7" s="1"/>
  <c r="D9"/>
  <c r="D8"/>
  <c r="D7" s="1"/>
  <c r="H7" l="1"/>
  <c r="D12" i="11"/>
  <c r="D14"/>
  <c r="D16"/>
  <c r="D18"/>
  <c r="D20"/>
  <c r="D22"/>
  <c r="D24"/>
  <c r="D26"/>
  <c r="D28"/>
  <c r="D30"/>
  <c r="D32"/>
  <c r="D34"/>
  <c r="D36"/>
  <c r="D11"/>
  <c r="D13"/>
  <c r="D15"/>
  <c r="D17"/>
  <c r="D19"/>
  <c r="D21"/>
  <c r="D23"/>
  <c r="D25"/>
  <c r="D27"/>
  <c r="D29"/>
  <c r="D31"/>
  <c r="D33"/>
  <c r="D35"/>
  <c r="D10"/>
  <c r="O37"/>
  <c r="P11" s="1"/>
  <c r="O12" i="51"/>
  <c r="O13"/>
  <c r="O14"/>
  <c r="O15"/>
  <c r="O16"/>
  <c r="F14" i="2"/>
  <c r="P32" i="11" l="1"/>
  <c r="P36"/>
  <c r="P28"/>
  <c r="P34"/>
  <c r="P30"/>
  <c r="P26"/>
  <c r="P22"/>
  <c r="P18"/>
  <c r="P14"/>
  <c r="P10"/>
  <c r="P33"/>
  <c r="P29"/>
  <c r="P25"/>
  <c r="P21"/>
  <c r="P17"/>
  <c r="P13"/>
  <c r="D37"/>
  <c r="P24"/>
  <c r="P20"/>
  <c r="P16"/>
  <c r="P12"/>
  <c r="P35"/>
  <c r="P31"/>
  <c r="P27"/>
  <c r="P23"/>
  <c r="P19"/>
  <c r="P15"/>
  <c r="L29" i="2"/>
  <c r="C25" i="46"/>
  <c r="P22" i="27"/>
  <c r="O22"/>
  <c r="N22"/>
  <c r="M22"/>
  <c r="O11" i="8"/>
  <c r="D11" s="1"/>
  <c r="P37" i="11" l="1"/>
  <c r="L11" i="8"/>
  <c r="F11"/>
  <c r="J11"/>
  <c r="N11"/>
  <c r="H11"/>
  <c r="P11" l="1"/>
  <c r="K14" i="2"/>
  <c r="J14" s="1"/>
  <c r="H14" l="1"/>
  <c r="M25" i="8" l="1"/>
  <c r="K25"/>
  <c r="I25"/>
  <c r="G25"/>
  <c r="E25"/>
  <c r="C25"/>
  <c r="K8" i="4"/>
  <c r="M8" s="1"/>
  <c r="K9"/>
  <c r="M9" s="1"/>
  <c r="K7"/>
  <c r="I9"/>
  <c r="I8"/>
  <c r="I7"/>
  <c r="I29" i="2"/>
  <c r="G29"/>
  <c r="E29"/>
  <c r="D29"/>
  <c r="C29"/>
  <c r="C10" i="4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0" i="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4"/>
  <c r="E35"/>
  <c r="E9"/>
  <c r="C7" i="7"/>
  <c r="E7"/>
  <c r="C8"/>
  <c r="E8"/>
  <c r="C9"/>
  <c r="E9"/>
  <c r="C10"/>
  <c r="E10"/>
  <c r="G10" s="1"/>
  <c r="C11"/>
  <c r="E11"/>
  <c r="C12"/>
  <c r="E12"/>
  <c r="C13"/>
  <c r="D8" s="1"/>
  <c r="N9" i="4"/>
  <c r="P8"/>
  <c r="G25" i="46"/>
  <c r="E31" i="50"/>
  <c r="E10" i="49" s="1"/>
  <c r="E32" i="50"/>
  <c r="E11" i="49" s="1"/>
  <c r="E33" i="50"/>
  <c r="E12" i="49" s="1"/>
  <c r="E34" i="50"/>
  <c r="E13" i="49" s="1"/>
  <c r="E35" i="50"/>
  <c r="E14" i="49" s="1"/>
  <c r="E36" i="50"/>
  <c r="E15" i="49" s="1"/>
  <c r="E37" i="50"/>
  <c r="E16" i="49" s="1"/>
  <c r="E38" i="50"/>
  <c r="E17" i="49" s="1"/>
  <c r="E39" i="50"/>
  <c r="E18" i="49" s="1"/>
  <c r="E40" i="50"/>
  <c r="E19" i="49" s="1"/>
  <c r="E41" i="50"/>
  <c r="E20" i="49" s="1"/>
  <c r="E42" i="50"/>
  <c r="E21" i="49" s="1"/>
  <c r="E43" i="50"/>
  <c r="E22" i="49" s="1"/>
  <c r="E44" i="50"/>
  <c r="E23" i="49" s="1"/>
  <c r="E45" i="50"/>
  <c r="E24" i="49" s="1"/>
  <c r="E46" i="50"/>
  <c r="E25" i="49" s="1"/>
  <c r="E47" i="50"/>
  <c r="E26" i="49" s="1"/>
  <c r="E48" i="50"/>
  <c r="E27" i="49" s="1"/>
  <c r="E49" i="50"/>
  <c r="E28" i="49" s="1"/>
  <c r="E50" i="50"/>
  <c r="E29" i="49" s="1"/>
  <c r="E51" i="50"/>
  <c r="E30" i="49" s="1"/>
  <c r="E52" i="50"/>
  <c r="E31" i="49" s="1"/>
  <c r="E53" i="50"/>
  <c r="E32" i="49" s="1"/>
  <c r="E54" i="50"/>
  <c r="E33" i="49" s="1"/>
  <c r="E55" i="50"/>
  <c r="E34" i="49" s="1"/>
  <c r="E56" i="50"/>
  <c r="E35" i="49" s="1"/>
  <c r="E30" i="50"/>
  <c r="E9" i="49" s="1"/>
  <c r="E17" i="50"/>
  <c r="E18"/>
  <c r="E19"/>
  <c r="E20"/>
  <c r="E21"/>
  <c r="E22"/>
  <c r="E23"/>
  <c r="E24"/>
  <c r="E25"/>
  <c r="E26"/>
  <c r="E16"/>
  <c r="G16" s="1"/>
  <c r="H16" s="1"/>
  <c r="E12"/>
  <c r="E11"/>
  <c r="E10"/>
  <c r="G10" s="1"/>
  <c r="H10" s="1"/>
  <c r="D25" i="46"/>
  <c r="E25"/>
  <c r="F25"/>
  <c r="O9" i="4" l="1"/>
  <c r="G12" i="7"/>
  <c r="G11"/>
  <c r="J8" i="4"/>
  <c r="J9"/>
  <c r="P7"/>
  <c r="L9"/>
  <c r="L8"/>
  <c r="C36" i="10"/>
  <c r="D35" s="1"/>
  <c r="O25" i="8"/>
  <c r="L25" s="1"/>
  <c r="D9" i="7"/>
  <c r="D7"/>
  <c r="D11"/>
  <c r="G9"/>
  <c r="G8"/>
  <c r="G7"/>
  <c r="E36" i="10"/>
  <c r="F32" s="1"/>
  <c r="D25" i="8"/>
  <c r="J25" i="46"/>
  <c r="H25"/>
  <c r="K25"/>
  <c r="I25"/>
  <c r="E13" i="7"/>
  <c r="F8" s="1"/>
  <c r="M7" i="4"/>
  <c r="O7"/>
  <c r="N7"/>
  <c r="K29" i="2"/>
  <c r="J29" s="1"/>
  <c r="F29"/>
  <c r="D10" i="10"/>
  <c r="D18"/>
  <c r="D26"/>
  <c r="D34"/>
  <c r="D12" i="7"/>
  <c r="D10"/>
  <c r="O8" i="4"/>
  <c r="P9"/>
  <c r="N8"/>
  <c r="C14" i="48"/>
  <c r="G19"/>
  <c r="G24"/>
  <c r="C26"/>
  <c r="G37"/>
  <c r="K37"/>
  <c r="C41"/>
  <c r="G44"/>
  <c r="D30" i="10" l="1"/>
  <c r="D22"/>
  <c r="D14"/>
  <c r="D32"/>
  <c r="D28"/>
  <c r="D24"/>
  <c r="D20"/>
  <c r="D16"/>
  <c r="D12"/>
  <c r="J7" i="4"/>
  <c r="F17" i="10"/>
  <c r="F33"/>
  <c r="F18"/>
  <c r="H25" i="8"/>
  <c r="F25"/>
  <c r="L7" i="4"/>
  <c r="D33" i="10"/>
  <c r="D31"/>
  <c r="D29"/>
  <c r="D27"/>
  <c r="D25"/>
  <c r="D23"/>
  <c r="D21"/>
  <c r="D19"/>
  <c r="D17"/>
  <c r="D15"/>
  <c r="D13"/>
  <c r="D11"/>
  <c r="D9"/>
  <c r="F25"/>
  <c r="F10"/>
  <c r="F34"/>
  <c r="N25" i="8"/>
  <c r="J25"/>
  <c r="F10" i="7"/>
  <c r="F12"/>
  <c r="F7"/>
  <c r="D13"/>
  <c r="F11"/>
  <c r="F26" i="10"/>
  <c r="F9"/>
  <c r="F29"/>
  <c r="F21"/>
  <c r="F13"/>
  <c r="F14"/>
  <c r="F22"/>
  <c r="F30"/>
  <c r="F35"/>
  <c r="F31"/>
  <c r="F27"/>
  <c r="F23"/>
  <c r="F19"/>
  <c r="F15"/>
  <c r="F11"/>
  <c r="F12"/>
  <c r="F16"/>
  <c r="F20"/>
  <c r="F24"/>
  <c r="F28"/>
  <c r="F9" i="7"/>
  <c r="G13"/>
  <c r="H29" i="2"/>
  <c r="K42" i="48"/>
  <c r="F13" i="7" l="1"/>
  <c r="D36" i="10"/>
  <c r="P25" i="8"/>
  <c r="H29" i="48"/>
  <c r="H30"/>
  <c r="D26"/>
  <c r="F36" i="10"/>
  <c r="D14" i="48"/>
  <c r="L10"/>
  <c r="H11"/>
  <c r="D12"/>
  <c r="L12"/>
  <c r="H13"/>
  <c r="H14"/>
  <c r="H15"/>
  <c r="H16"/>
  <c r="H17"/>
  <c r="H18"/>
  <c r="D19"/>
  <c r="H19"/>
  <c r="D20"/>
  <c r="D21"/>
  <c r="D22"/>
  <c r="L22"/>
  <c r="H23"/>
  <c r="D24"/>
  <c r="H24"/>
  <c r="D25"/>
  <c r="L26"/>
  <c r="L27"/>
  <c r="L28"/>
  <c r="L29"/>
  <c r="H31"/>
  <c r="D31"/>
  <c r="L31"/>
  <c r="H33"/>
  <c r="D33"/>
  <c r="L33"/>
  <c r="H35"/>
  <c r="D35"/>
  <c r="L35"/>
  <c r="L36"/>
  <c r="D38"/>
  <c r="H40"/>
  <c r="H41"/>
  <c r="D41"/>
  <c r="H43"/>
  <c r="L42"/>
  <c r="H44"/>
  <c r="H10"/>
  <c r="D11"/>
  <c r="L11"/>
  <c r="H12"/>
  <c r="D13"/>
  <c r="L13"/>
  <c r="L14"/>
  <c r="L15"/>
  <c r="L16"/>
  <c r="L17"/>
  <c r="L18"/>
  <c r="L19"/>
  <c r="L20"/>
  <c r="L21"/>
  <c r="H22"/>
  <c r="D23"/>
  <c r="L23"/>
  <c r="L24"/>
  <c r="L25"/>
  <c r="H27"/>
  <c r="H28"/>
  <c r="D30"/>
  <c r="L30"/>
  <c r="H32"/>
  <c r="D32"/>
  <c r="L32"/>
  <c r="H34"/>
  <c r="D34"/>
  <c r="L34"/>
  <c r="H36"/>
  <c r="D36"/>
  <c r="D37"/>
  <c r="D39"/>
  <c r="D40"/>
  <c r="H42"/>
  <c r="H37"/>
  <c r="L37"/>
  <c r="G59" i="50" l="1"/>
  <c r="H59" s="1"/>
  <c r="C57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38"/>
  <c r="H38" s="1"/>
  <c r="G36"/>
  <c r="H36" s="1"/>
  <c r="G34"/>
  <c r="H34" s="1"/>
  <c r="G33"/>
  <c r="H33" s="1"/>
  <c r="G32"/>
  <c r="H32" s="1"/>
  <c r="E57"/>
  <c r="C27"/>
  <c r="G25"/>
  <c r="H25" s="1"/>
  <c r="G23"/>
  <c r="H23" s="1"/>
  <c r="G21"/>
  <c r="H21" s="1"/>
  <c r="G19"/>
  <c r="H19" s="1"/>
  <c r="G17"/>
  <c r="H17" s="1"/>
  <c r="C13"/>
  <c r="G12"/>
  <c r="H12" s="1"/>
  <c r="E13"/>
  <c r="E35" i="7"/>
  <c r="E33"/>
  <c r="E34"/>
  <c r="E32"/>
  <c r="E37"/>
  <c r="E36"/>
  <c r="C37"/>
  <c r="C36"/>
  <c r="C35"/>
  <c r="C33"/>
  <c r="C34"/>
  <c r="C32"/>
  <c r="G35"/>
  <c r="H33" i="4"/>
  <c r="H32"/>
  <c r="F33"/>
  <c r="F32"/>
  <c r="D33"/>
  <c r="D32"/>
  <c r="K32"/>
  <c r="K33"/>
  <c r="K31"/>
  <c r="J33"/>
  <c r="F31" l="1"/>
  <c r="L32"/>
  <c r="C38" i="7"/>
  <c r="D35" s="1"/>
  <c r="G37"/>
  <c r="G34"/>
  <c r="G36"/>
  <c r="G32"/>
  <c r="G33"/>
  <c r="J32" i="4"/>
  <c r="J31" s="1"/>
  <c r="P31"/>
  <c r="L33"/>
  <c r="N31"/>
  <c r="M31"/>
  <c r="O31"/>
  <c r="C61" i="50"/>
  <c r="D27" s="1"/>
  <c r="G13"/>
  <c r="H13" s="1"/>
  <c r="G57"/>
  <c r="H57" s="1"/>
  <c r="G11"/>
  <c r="H11" s="1"/>
  <c r="G18"/>
  <c r="H18" s="1"/>
  <c r="G20"/>
  <c r="H20" s="1"/>
  <c r="G22"/>
  <c r="H22" s="1"/>
  <c r="G24"/>
  <c r="H24" s="1"/>
  <c r="G26"/>
  <c r="H26" s="1"/>
  <c r="E27"/>
  <c r="E61" s="1"/>
  <c r="G31"/>
  <c r="H31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30"/>
  <c r="H30" s="1"/>
  <c r="C36" i="49"/>
  <c r="D10" s="1"/>
  <c r="E36"/>
  <c r="F9" s="1"/>
  <c r="E38" i="7"/>
  <c r="L31" i="4" l="1"/>
  <c r="D17" i="50"/>
  <c r="D25"/>
  <c r="D12"/>
  <c r="D21"/>
  <c r="D32"/>
  <c r="D42"/>
  <c r="D36"/>
  <c r="D50"/>
  <c r="D57"/>
  <c r="D20"/>
  <c r="D31"/>
  <c r="D39"/>
  <c r="D10"/>
  <c r="D13"/>
  <c r="D19"/>
  <c r="D23"/>
  <c r="D30"/>
  <c r="D34"/>
  <c r="D38"/>
  <c r="D46"/>
  <c r="D54"/>
  <c r="D16"/>
  <c r="D24"/>
  <c r="D35"/>
  <c r="D43"/>
  <c r="G38" i="7"/>
  <c r="D33"/>
  <c r="D36"/>
  <c r="D32"/>
  <c r="D37"/>
  <c r="D34"/>
  <c r="F33"/>
  <c r="F32"/>
  <c r="F36"/>
  <c r="F34"/>
  <c r="F37"/>
  <c r="F35"/>
  <c r="D35" i="49"/>
  <c r="D27"/>
  <c r="D19"/>
  <c r="D11"/>
  <c r="D31"/>
  <c r="D23"/>
  <c r="D15"/>
  <c r="D47" i="50"/>
  <c r="D51"/>
  <c r="D55"/>
  <c r="D40"/>
  <c r="D44"/>
  <c r="D48"/>
  <c r="D52"/>
  <c r="D56"/>
  <c r="D11"/>
  <c r="D18"/>
  <c r="D22"/>
  <c r="D26"/>
  <c r="D33"/>
  <c r="D37"/>
  <c r="D41"/>
  <c r="D45"/>
  <c r="D49"/>
  <c r="D53"/>
  <c r="D59"/>
  <c r="F31"/>
  <c r="F57"/>
  <c r="F45"/>
  <c r="F20"/>
  <c r="F37"/>
  <c r="F53"/>
  <c r="F30"/>
  <c r="F32"/>
  <c r="F56"/>
  <c r="F24"/>
  <c r="F16"/>
  <c r="F49"/>
  <c r="F41"/>
  <c r="G61"/>
  <c r="H61" s="1"/>
  <c r="F33"/>
  <c r="F59"/>
  <c r="F54"/>
  <c r="F25"/>
  <c r="F23"/>
  <c r="F21"/>
  <c r="F19"/>
  <c r="F17"/>
  <c r="F12"/>
  <c r="F10"/>
  <c r="F27"/>
  <c r="G27"/>
  <c r="H27" s="1"/>
  <c r="F52"/>
  <c r="F50"/>
  <c r="F48"/>
  <c r="F46"/>
  <c r="F44"/>
  <c r="F42"/>
  <c r="F40"/>
  <c r="F38"/>
  <c r="F36"/>
  <c r="F34"/>
  <c r="F26"/>
  <c r="F22"/>
  <c r="F18"/>
  <c r="F55"/>
  <c r="F51"/>
  <c r="F47"/>
  <c r="F43"/>
  <c r="F39"/>
  <c r="F35"/>
  <c r="F11"/>
  <c r="F13"/>
  <c r="D33" i="49"/>
  <c r="D29"/>
  <c r="D25"/>
  <c r="D21"/>
  <c r="D17"/>
  <c r="D13"/>
  <c r="D9"/>
  <c r="F34"/>
  <c r="F32"/>
  <c r="F30"/>
  <c r="F28"/>
  <c r="F26"/>
  <c r="F24"/>
  <c r="F22"/>
  <c r="F20"/>
  <c r="F18"/>
  <c r="F16"/>
  <c r="F14"/>
  <c r="F12"/>
  <c r="F10"/>
  <c r="D34"/>
  <c r="D32"/>
  <c r="D30"/>
  <c r="D28"/>
  <c r="D26"/>
  <c r="D24"/>
  <c r="D22"/>
  <c r="D20"/>
  <c r="D18"/>
  <c r="D16"/>
  <c r="D14"/>
  <c r="D12"/>
  <c r="F35"/>
  <c r="F33"/>
  <c r="F31"/>
  <c r="F29"/>
  <c r="F27"/>
  <c r="F25"/>
  <c r="F23"/>
  <c r="F21"/>
  <c r="F19"/>
  <c r="F17"/>
  <c r="F15"/>
  <c r="F13"/>
  <c r="F11"/>
  <c r="O33" i="4"/>
  <c r="H31"/>
  <c r="D61" i="50" l="1"/>
  <c r="D38" i="7"/>
  <c r="F38"/>
  <c r="D36" i="49"/>
  <c r="F36"/>
  <c r="F61" i="50"/>
  <c r="D31" i="4"/>
  <c r="N33"/>
  <c r="P33"/>
  <c r="M33"/>
  <c r="E48" i="47" l="1"/>
  <c r="F47" s="1"/>
  <c r="C48"/>
  <c r="D47" s="1"/>
  <c r="F40"/>
  <c r="E40"/>
  <c r="F39"/>
  <c r="E39"/>
  <c r="F38"/>
  <c r="E38"/>
  <c r="F34"/>
  <c r="C35"/>
  <c r="D34" s="1"/>
  <c r="F27"/>
  <c r="E27"/>
  <c r="F26"/>
  <c r="E26"/>
  <c r="F25"/>
  <c r="E25"/>
  <c r="F22"/>
  <c r="E22"/>
  <c r="E20"/>
  <c r="E19"/>
  <c r="E18"/>
  <c r="E15"/>
  <c r="D13"/>
  <c r="C13"/>
  <c r="F12"/>
  <c r="E12"/>
  <c r="F11"/>
  <c r="E11"/>
  <c r="F9"/>
  <c r="E9"/>
  <c r="D30" l="1"/>
  <c r="O11" i="51"/>
  <c r="G22" i="27"/>
  <c r="D31" i="47"/>
  <c r="D44"/>
  <c r="D46"/>
  <c r="F30"/>
  <c r="D33"/>
  <c r="D43"/>
  <c r="D45"/>
  <c r="D32"/>
  <c r="E13"/>
  <c r="F31"/>
  <c r="F32"/>
  <c r="F33"/>
  <c r="F43"/>
  <c r="F44"/>
  <c r="F45"/>
  <c r="F46"/>
  <c r="D35" l="1"/>
  <c r="F35"/>
  <c r="D48"/>
  <c r="F48"/>
  <c r="E35" i="1" l="1"/>
  <c r="E18"/>
  <c r="F25"/>
  <c r="G19" i="5"/>
  <c r="G32" i="45" l="1"/>
  <c r="H32" s="1"/>
  <c r="G33"/>
  <c r="H33" s="1"/>
  <c r="G34"/>
  <c r="H34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G48"/>
  <c r="H48" s="1"/>
  <c r="G49"/>
  <c r="H49" s="1"/>
  <c r="G50"/>
  <c r="H50" s="1"/>
  <c r="G52"/>
  <c r="H52" s="1"/>
  <c r="G53"/>
  <c r="H53" s="1"/>
  <c r="G54"/>
  <c r="H54" s="1"/>
  <c r="G56"/>
  <c r="H56" s="1"/>
  <c r="G17"/>
  <c r="H17" s="1"/>
  <c r="G19"/>
  <c r="H19" s="1"/>
  <c r="G21"/>
  <c r="H21" s="1"/>
  <c r="G23"/>
  <c r="H23" s="1"/>
  <c r="G25"/>
  <c r="H25" s="1"/>
  <c r="G26"/>
  <c r="H26" s="1"/>
  <c r="G12"/>
  <c r="H12" s="1"/>
  <c r="C57"/>
  <c r="G55"/>
  <c r="H55" s="1"/>
  <c r="G51"/>
  <c r="H51" s="1"/>
  <c r="G47"/>
  <c r="H47" s="1"/>
  <c r="G35"/>
  <c r="H35" s="1"/>
  <c r="G31"/>
  <c r="H31" s="1"/>
  <c r="C27"/>
  <c r="G24"/>
  <c r="H24" s="1"/>
  <c r="G22"/>
  <c r="H22" s="1"/>
  <c r="G20"/>
  <c r="H20" s="1"/>
  <c r="G18"/>
  <c r="H18" s="1"/>
  <c r="C13"/>
  <c r="G11"/>
  <c r="H11" s="1"/>
  <c r="F11" i="1"/>
  <c r="G10" i="45" l="1"/>
  <c r="H10" s="1"/>
  <c r="E27"/>
  <c r="G27" s="1"/>
  <c r="H27" s="1"/>
  <c r="E13"/>
  <c r="G13" s="1"/>
  <c r="H13" s="1"/>
  <c r="E57"/>
  <c r="G57" s="1"/>
  <c r="H57" s="1"/>
  <c r="C61"/>
  <c r="G30"/>
  <c r="H30" s="1"/>
  <c r="G16"/>
  <c r="H16" s="1"/>
  <c r="G59"/>
  <c r="H59" s="1"/>
  <c r="D46" l="1"/>
  <c r="D16"/>
  <c r="D31"/>
  <c r="D27"/>
  <c r="D10"/>
  <c r="D57"/>
  <c r="D20"/>
  <c r="D39"/>
  <c r="D55"/>
  <c r="D13"/>
  <c r="D24"/>
  <c r="D35"/>
  <c r="D43"/>
  <c r="D50"/>
  <c r="D25"/>
  <c r="D19"/>
  <c r="D36"/>
  <c r="E61"/>
  <c r="D45"/>
  <c r="D53"/>
  <c r="D11"/>
  <c r="D18"/>
  <c r="D22"/>
  <c r="D26"/>
  <c r="D33"/>
  <c r="D37"/>
  <c r="D41"/>
  <c r="D44"/>
  <c r="D48"/>
  <c r="D52"/>
  <c r="D59"/>
  <c r="D12"/>
  <c r="D17"/>
  <c r="D21"/>
  <c r="D32"/>
  <c r="D40"/>
  <c r="D49"/>
  <c r="D56"/>
  <c r="D23"/>
  <c r="D30"/>
  <c r="D34"/>
  <c r="D38"/>
  <c r="D42"/>
  <c r="D47"/>
  <c r="D51"/>
  <c r="D54"/>
  <c r="F27" l="1"/>
  <c r="F10"/>
  <c r="F33"/>
  <c r="F34"/>
  <c r="F12"/>
  <c r="F51"/>
  <c r="F23"/>
  <c r="F42"/>
  <c r="G61"/>
  <c r="H61" s="1"/>
  <c r="F18"/>
  <c r="F46"/>
  <c r="F50"/>
  <c r="F13"/>
  <c r="F19"/>
  <c r="F30"/>
  <c r="F38"/>
  <c r="F47"/>
  <c r="F54"/>
  <c r="F20"/>
  <c r="F41"/>
  <c r="F31"/>
  <c r="F35"/>
  <c r="F52"/>
  <c r="D61"/>
  <c r="F57"/>
  <c r="F17"/>
  <c r="F21"/>
  <c r="F25"/>
  <c r="F32"/>
  <c r="F36"/>
  <c r="F40"/>
  <c r="F45"/>
  <c r="F49"/>
  <c r="F53"/>
  <c r="F56"/>
  <c r="F16"/>
  <c r="F24"/>
  <c r="F37"/>
  <c r="F44"/>
  <c r="F26"/>
  <c r="F39"/>
  <c r="F22"/>
  <c r="F48"/>
  <c r="F59"/>
  <c r="F55"/>
  <c r="F11"/>
  <c r="F43"/>
  <c r="F61" l="1"/>
  <c r="C41" i="5" l="1"/>
  <c r="K37"/>
  <c r="C26"/>
  <c r="G24"/>
  <c r="C14"/>
  <c r="E48" i="1"/>
  <c r="C48"/>
  <c r="D46" s="1"/>
  <c r="F40"/>
  <c r="E40"/>
  <c r="F39"/>
  <c r="E39"/>
  <c r="F38"/>
  <c r="E38"/>
  <c r="F30"/>
  <c r="C35"/>
  <c r="D34" s="1"/>
  <c r="F27"/>
  <c r="E27"/>
  <c r="F26"/>
  <c r="E26"/>
  <c r="E25"/>
  <c r="F22"/>
  <c r="E22"/>
  <c r="E20"/>
  <c r="E19"/>
  <c r="E15"/>
  <c r="D13"/>
  <c r="C13"/>
  <c r="F12"/>
  <c r="E12"/>
  <c r="E11"/>
  <c r="F9"/>
  <c r="E9"/>
  <c r="K42" i="5" l="1"/>
  <c r="H27" s="1"/>
  <c r="E13" i="1"/>
  <c r="D43"/>
  <c r="D45"/>
  <c r="D44"/>
  <c r="D32"/>
  <c r="D31"/>
  <c r="D33"/>
  <c r="F34"/>
  <c r="F47"/>
  <c r="D47" s="1"/>
  <c r="F43"/>
  <c r="F44"/>
  <c r="F45"/>
  <c r="F46"/>
  <c r="D30"/>
  <c r="F31"/>
  <c r="F32"/>
  <c r="F33"/>
  <c r="H42" i="5" l="1"/>
  <c r="H40"/>
  <c r="H35"/>
  <c r="H33"/>
  <c r="H31"/>
  <c r="H29"/>
  <c r="H43"/>
  <c r="H41"/>
  <c r="H36"/>
  <c r="H34"/>
  <c r="H32"/>
  <c r="H30"/>
  <c r="H28"/>
  <c r="H37"/>
  <c r="H44"/>
  <c r="D48" i="1"/>
  <c r="D35"/>
  <c r="L25" i="5"/>
  <c r="L11"/>
  <c r="D37"/>
  <c r="F48" i="1"/>
  <c r="F35"/>
  <c r="L18" i="5"/>
  <c r="D32"/>
  <c r="L10"/>
  <c r="L14"/>
  <c r="H22"/>
  <c r="L34"/>
  <c r="D41"/>
  <c r="H13"/>
  <c r="H10"/>
  <c r="D13"/>
  <c r="L16"/>
  <c r="L20"/>
  <c r="L23"/>
  <c r="L30"/>
  <c r="D36"/>
  <c r="L42"/>
  <c r="D12"/>
  <c r="H15"/>
  <c r="H17"/>
  <c r="D19"/>
  <c r="D20"/>
  <c r="D22"/>
  <c r="D14"/>
  <c r="D11"/>
  <c r="H12"/>
  <c r="L13"/>
  <c r="L15"/>
  <c r="L17"/>
  <c r="L19"/>
  <c r="L21"/>
  <c r="D23"/>
  <c r="L24"/>
  <c r="D26"/>
  <c r="D30"/>
  <c r="L32"/>
  <c r="D34"/>
  <c r="D38"/>
  <c r="L37" s="1"/>
  <c r="H11"/>
  <c r="L12"/>
  <c r="H14"/>
  <c r="H16"/>
  <c r="H18"/>
  <c r="H19"/>
  <c r="D21"/>
  <c r="L22"/>
  <c r="H23"/>
  <c r="H24"/>
  <c r="L26"/>
  <c r="D24"/>
  <c r="D25"/>
  <c r="L28"/>
  <c r="L27"/>
  <c r="L29"/>
  <c r="D31"/>
  <c r="L31"/>
  <c r="D33"/>
  <c r="L35"/>
  <c r="L33"/>
  <c r="D35"/>
  <c r="L36"/>
  <c r="D40"/>
  <c r="D39"/>
  <c r="P32" i="4" l="1"/>
  <c r="O32"/>
  <c r="N32"/>
  <c r="M32"/>
</calcChain>
</file>

<file path=xl/sharedStrings.xml><?xml version="1.0" encoding="utf-8"?>
<sst xmlns="http://schemas.openxmlformats.org/spreadsheetml/2006/main" count="1160" uniqueCount="429">
  <si>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</si>
  <si>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</si>
  <si>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</si>
  <si>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</si>
  <si>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</si>
  <si>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</si>
  <si>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</si>
  <si>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</si>
  <si>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</si>
  <si>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</si>
  <si>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</si>
  <si>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</si>
  <si>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</si>
  <si>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</si>
  <si>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</si>
  <si>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</si>
  <si>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</si>
  <si>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CUARTOS</t>
  </si>
  <si>
    <t>SUMAS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</si>
  <si>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</si>
  <si>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</si>
  <si>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</si>
  <si>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</si>
  <si>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</si>
  <si>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</si>
  <si>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</si>
  <si>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</si>
  <si>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</si>
  <si>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</si>
  <si>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</si>
  <si>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</si>
  <si>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</si>
  <si>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</si>
  <si>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</si>
  <si>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</si>
  <si>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</si>
  <si>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</si>
  <si>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</si>
  <si>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</si>
  <si>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</si>
  <si>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</si>
  <si>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</si>
  <si>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</si>
  <si>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</si>
  <si>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</si>
  <si>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</si>
  <si>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</si>
  <si>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</si>
  <si>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</si>
  <si>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</si>
  <si>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</si>
  <si>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</si>
  <si>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</si>
  <si>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</si>
  <si>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</si>
  <si>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</si>
  <si>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</si>
  <si>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</si>
  <si>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</si>
  <si>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</si>
  <si>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</si>
  <si>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</si>
  <si>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</si>
  <si>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</si>
  <si>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</si>
  <si>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</si>
  <si>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</si>
  <si>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</si>
  <si>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</si>
  <si>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</si>
  <si>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</si>
  <si>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</si>
  <si>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</si>
  <si>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</si>
  <si>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</si>
  <si>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</si>
  <si>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</si>
  <si>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</si>
  <si>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</si>
  <si>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</si>
  <si>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</si>
  <si>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</si>
  <si>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</si>
  <si>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</si>
  <si>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</si>
  <si>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</si>
  <si>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</si>
  <si>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</si>
  <si>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</si>
  <si>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</si>
  <si>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</si>
  <si>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</si>
  <si>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</si>
  <si>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</si>
  <si>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</si>
  <si>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</si>
  <si>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</si>
  <si>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</si>
  <si>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</si>
  <si>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</si>
  <si>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</si>
  <si>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</si>
  <si>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</si>
  <si>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</si>
  <si>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</si>
  <si>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</si>
  <si>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</si>
  <si>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</si>
  <si>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</si>
  <si>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</si>
  <si>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</si>
  <si>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</si>
  <si>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</si>
  <si>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</si>
  <si>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</si>
  <si>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</si>
  <si>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</si>
  <si>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</si>
  <si>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</si>
  <si>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</si>
  <si>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</si>
  <si>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</si>
  <si>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</si>
  <si>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</si>
  <si>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</si>
  <si>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</si>
  <si>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</si>
  <si>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</si>
  <si>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</si>
  <si>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</si>
  <si>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</si>
  <si>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</si>
  <si>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</si>
  <si>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</si>
  <si>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</si>
  <si>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</si>
  <si>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</si>
  <si>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</si>
  <si>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</si>
  <si>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</si>
  <si>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</si>
  <si>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</si>
  <si>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</si>
  <si>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</si>
  <si>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</si>
  <si>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</si>
  <si>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</si>
  <si>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</si>
  <si>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</si>
  <si>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</si>
  <si>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</si>
  <si>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</si>
  <si>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</si>
  <si>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</si>
  <si>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</si>
  <si>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</si>
  <si>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</si>
  <si>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</si>
  <si>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</si>
  <si>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</si>
  <si>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</si>
  <si>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</si>
  <si>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</si>
  <si>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</si>
  <si>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</si>
  <si>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</si>
  <si>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</si>
  <si>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</si>
  <si>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</si>
  <si>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</si>
  <si>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</si>
  <si>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</si>
  <si>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</si>
  <si>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</si>
  <si>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</si>
  <si>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</si>
  <si>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</si>
  <si>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</si>
  <si>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</si>
  <si>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</si>
  <si>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</si>
  <si>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</si>
  <si>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</si>
  <si>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</si>
  <si>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</si>
  <si>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</si>
  <si>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</si>
  <si>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</si>
  <si>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</si>
  <si>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</si>
  <si>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</si>
  <si>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</si>
  <si>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</si>
  <si>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</si>
  <si>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</si>
  <si>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</si>
  <si>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</si>
  <si>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</si>
  <si>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</si>
  <si>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</si>
  <si>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</si>
  <si>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</si>
  <si>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</si>
  <si>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</si>
  <si>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</si>
  <si>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</si>
  <si>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</si>
  <si>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</si>
  <si>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</si>
  <si>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</si>
  <si>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</si>
  <si>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</si>
  <si>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</si>
  <si>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</si>
  <si>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</si>
  <si>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</si>
  <si>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</si>
  <si>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</si>
  <si>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</si>
  <si>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</si>
  <si>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</si>
  <si>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</si>
  <si>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</si>
  <si>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</si>
  <si>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</si>
  <si>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</si>
  <si>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</si>
  <si>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</si>
  <si>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</si>
  <si>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</si>
  <si>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</si>
  <si>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</si>
  <si>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</si>
  <si>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</si>
  <si>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</si>
  <si>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</si>
  <si>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</si>
  <si>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</si>
  <si>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</si>
  <si>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</si>
  <si>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</si>
  <si>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</si>
  <si>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</si>
  <si>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</si>
  <si>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</si>
  <si>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</si>
  <si>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</si>
  <si>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</si>
  <si>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</si>
  <si>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</si>
  <si>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</si>
  <si>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</si>
  <si>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</si>
  <si>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</si>
  <si>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</si>
  <si>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</si>
  <si>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</si>
  <si>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</si>
  <si>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</si>
  <si>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</si>
  <si>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</si>
  <si>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</si>
  <si>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</si>
  <si>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</si>
  <si>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</si>
  <si>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</si>
  <si>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</si>
  <si>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</si>
  <si>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</si>
  <si>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</si>
  <si>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</si>
  <si>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</si>
  <si>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</si>
  <si>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</si>
  <si>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</si>
  <si>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</si>
  <si>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</si>
  <si>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</si>
  <si>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</si>
  <si>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</si>
  <si>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</si>
  <si>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</si>
  <si>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</si>
  <si>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</si>
  <si>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</si>
  <si>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</si>
  <si>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</si>
  <si>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</si>
  <si>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</si>
  <si>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Viernes</t>
  </si>
  <si>
    <t>Sábado</t>
  </si>
  <si>
    <t>Domingo</t>
  </si>
  <si>
    <t>Lunes</t>
  </si>
  <si>
    <t>Martes</t>
  </si>
  <si>
    <t>Miércoles</t>
  </si>
  <si>
    <t>Jueves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</si>
  <si>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</si>
  <si>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</si>
  <si>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</si>
  <si>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</si>
  <si>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</si>
  <si>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</si>
  <si>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</si>
  <si>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</si>
  <si>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</si>
  <si>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</si>
  <si>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</si>
  <si>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</si>
  <si>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</si>
  <si>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</si>
  <si>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</si>
  <si>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</si>
  <si>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</si>
  <si>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</si>
  <si>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</si>
  <si>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</si>
  <si>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</si>
  <si>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</si>
  <si>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</si>
  <si>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</si>
  <si>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</si>
  <si>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</si>
  <si>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AZUL FIVES</t>
  </si>
  <si>
    <t>OCEAN BREEZE</t>
  </si>
  <si>
    <t xml:space="preserve">RESTO DEL MUNDO 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</si>
  <si>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</si>
  <si>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</si>
  <si>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</si>
  <si>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</si>
  <si>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</si>
  <si>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ENERO - FEBRERO</t>
  </si>
  <si>
    <t>F  E  B  R  E  R  O</t>
  </si>
  <si>
    <t>CANADA</t>
  </si>
  <si>
    <t>MEXICO</t>
  </si>
  <si>
    <t>E  N  E  R  O     -     F  E  B  R  E  R  O</t>
  </si>
  <si>
    <t xml:space="preserve">E N E R O - F E B R E R O </t>
  </si>
  <si>
    <t>BLUE DIAMOND RIVIERA MAYA</t>
  </si>
  <si>
    <t>PROCEDENCIA DEL TURISMO EXTRANJERO POR REGIÓN</t>
  </si>
  <si>
    <t>CUARTOS NOCHE OCUPADOS ACUMULADO</t>
  </si>
  <si>
    <t>Aniversario de la Constitución Mexicana</t>
  </si>
  <si>
    <t>E N E R O - F E B R E R O</t>
  </si>
  <si>
    <t>OASIS TULUM (antes Be live Riviera Maya)</t>
  </si>
  <si>
    <t>PAVO REAL BEACH RESORT</t>
  </si>
  <si>
    <t>SANDOS CARACOL ECO RESORTS &amp; SPA</t>
  </si>
  <si>
    <t>SANDOS PLAYACAR BEACH RESORTS &amp; SPA</t>
  </si>
  <si>
    <t>2014-10</t>
  </si>
  <si>
    <t>2014-11</t>
  </si>
  <si>
    <t>2014-12</t>
  </si>
  <si>
    <t>2014-13</t>
  </si>
  <si>
    <t>FIDEICOMISO DE PROMOCION TURISTICA RIVIERA MAYA</t>
  </si>
  <si>
    <t>DEPARTAMENTO DE ESTADÍSTICA</t>
  </si>
  <si>
    <t>OCUPACIÓN HOTELERA MENSUAL</t>
  </si>
  <si>
    <t>SEP</t>
  </si>
  <si>
    <t>ACUMULADO</t>
  </si>
  <si>
    <t xml:space="preserve">OCUP. HOTELES PEQ. </t>
  </si>
  <si>
    <t>Corea</t>
  </si>
  <si>
    <t>ENE - FEB 2014</t>
  </si>
  <si>
    <t xml:space="preserve"> FEBRERO  2014</t>
  </si>
  <si>
    <t>ENE-FEB  2014</t>
  </si>
  <si>
    <t>Posición 2014</t>
  </si>
  <si>
    <t>ITALIA</t>
  </si>
  <si>
    <t>BÉLGICA</t>
  </si>
  <si>
    <t>ESPAÑA</t>
  </si>
  <si>
    <t>FRANCIA</t>
  </si>
  <si>
    <t>GRAN BRETAÑA</t>
  </si>
  <si>
    <t>HOLANDA</t>
  </si>
  <si>
    <t>RUSIA</t>
  </si>
  <si>
    <t>SUIZA</t>
  </si>
  <si>
    <t>ARGENTINA</t>
  </si>
  <si>
    <t>BRASIL</t>
  </si>
  <si>
    <t>CHILE</t>
  </si>
  <si>
    <t>TOTAL PRIN. MDOS.</t>
  </si>
  <si>
    <t>TOTAL DESTINO</t>
  </si>
  <si>
    <t>Ctos. Ocup.</t>
  </si>
  <si>
    <t>%PART.</t>
  </si>
  <si>
    <t>SUECIA</t>
  </si>
  <si>
    <t>HARD ROCK RIVIERA MAYA</t>
  </si>
  <si>
    <t>OCCIDENTAL ALLEGRO PLAYACAR</t>
  </si>
  <si>
    <t>OCCIDENTAL GRAND XCARET</t>
  </si>
  <si>
    <t>SEN SERENITY (antes ADONIS TULUM)</t>
  </si>
  <si>
    <t>GENERATIONS MAROMA</t>
  </si>
  <si>
    <t>GENERATIONS RIVIERA MAYA</t>
  </si>
  <si>
    <t>THE REEF COCO BEACH</t>
  </si>
  <si>
    <t>THE ROYAL IN PLAYA DEL CARMEN</t>
  </si>
  <si>
    <t>ALEMANIA</t>
  </si>
  <si>
    <t>F  E  B  R  E  R  O       2   0   1   5</t>
  </si>
  <si>
    <r>
      <t xml:space="preserve">El Barómetro Turístico de la Riviera Maya en su </t>
    </r>
    <r>
      <rPr>
        <b/>
        <sz val="10"/>
        <rFont val="Calibri"/>
        <family val="2"/>
        <scheme val="minor"/>
      </rPr>
      <t>Du</t>
    </r>
    <r>
      <rPr>
        <b/>
        <sz val="10"/>
        <rFont val="Calibri"/>
        <family val="2"/>
      </rPr>
      <t xml:space="preserve">centésima Quinta </t>
    </r>
    <r>
      <rPr>
        <sz val="10"/>
        <rFont val="Calibri"/>
        <family val="2"/>
      </rPr>
      <t>edición correspondiente</t>
    </r>
  </si>
  <si>
    <t>MES  DE  FEBRERO  DE  2015</t>
  </si>
  <si>
    <t>ENERO - FEBRERO  DE  2015</t>
  </si>
  <si>
    <t>2015-11</t>
  </si>
  <si>
    <t>2015-12</t>
  </si>
  <si>
    <t>2015-13</t>
  </si>
  <si>
    <t>2015-14</t>
  </si>
  <si>
    <t>COMPARATIVO OCUPACIÓN Y AFLUENCIA 2011-2015</t>
  </si>
  <si>
    <t>2011-2015</t>
  </si>
  <si>
    <t>TABLA DE OCUPACION HOTELERA AÑO 2015</t>
  </si>
  <si>
    <t>F  E  B  R  E  R  O     D E      2  0  1  5</t>
  </si>
  <si>
    <t>ENERO - DICIEMBRE      2 0 1 5</t>
  </si>
  <si>
    <t>F  E  B  R  E  R  O     2 0 1 5</t>
  </si>
  <si>
    <t>E N E R O - F E B R E R O     2 0 15</t>
  </si>
  <si>
    <t xml:space="preserve"> FEBRERO  2015</t>
  </si>
  <si>
    <t>ENE - FEB 2015</t>
  </si>
  <si>
    <t>2015-2014</t>
  </si>
  <si>
    <t>AÑO 2015</t>
  </si>
  <si>
    <t>DESGLOSE MENSUAL 2015</t>
  </si>
  <si>
    <t>FEBRERO  2015  VS  2014</t>
  </si>
  <si>
    <t>ENERO - FEBRERO  2015  VS  2014</t>
  </si>
  <si>
    <t>ENE-FEB  2015</t>
  </si>
  <si>
    <t xml:space="preserve"> ENE 2015</t>
  </si>
  <si>
    <t xml:space="preserve"> FEB 2015</t>
  </si>
  <si>
    <t xml:space="preserve"> MAR 2015</t>
  </si>
  <si>
    <t xml:space="preserve"> ABR 2015</t>
  </si>
  <si>
    <t xml:space="preserve"> MAY 2015</t>
  </si>
  <si>
    <t xml:space="preserve"> JUN 2015</t>
  </si>
  <si>
    <t>PRIMER SEMESTRE 2015</t>
  </si>
  <si>
    <t>Posición 2015</t>
  </si>
  <si>
    <t>PRIMER SEMESTRE AÑO 2015</t>
  </si>
  <si>
    <t>2 0 1 5</t>
  </si>
  <si>
    <t>Acumulado Ene-Jun</t>
  </si>
  <si>
    <t>COLOMBIA</t>
  </si>
  <si>
    <t>COMPARATIVO POR PAISES DE LOS AÑOS 2015 VS 2014</t>
  </si>
  <si>
    <t>F  E  B  R  E  R  O    2 0 1 5</t>
  </si>
  <si>
    <t>AKUMAL BAY RESORT</t>
  </si>
  <si>
    <t>PLATINUM YUCATAN PRINCESS</t>
  </si>
  <si>
    <t>394 Hoteles distribuidos en los direrentes Microdestinos de la Riviera Maya a lo largo de 120 kms. de costa</t>
  </si>
  <si>
    <t>F  E  B  R  E  R  O      2  0  1  5</t>
  </si>
  <si>
    <r>
      <t>Febrero del año 2015, fue elaborado con un muestreo de</t>
    </r>
    <r>
      <rPr>
        <b/>
        <sz val="10"/>
        <rFont val="Calibri"/>
        <family val="2"/>
      </rPr>
      <t xml:space="preserve"> 33,561 </t>
    </r>
    <r>
      <rPr>
        <sz val="10"/>
        <rFont val="Calibri"/>
        <family val="2"/>
      </rPr>
      <t>cuartos, que corresponde</t>
    </r>
  </si>
  <si>
    <r>
      <t>al</t>
    </r>
    <r>
      <rPr>
        <sz val="10"/>
        <rFont val="Calibri"/>
        <family val="2"/>
      </rPr>
      <t xml:space="preserve"> 79.69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42,115 </t>
    </r>
    <r>
      <rPr>
        <sz val="10"/>
        <rFont val="Calibri"/>
        <family val="2"/>
      </rPr>
      <t>de acuerdo al inventario</t>
    </r>
  </si>
  <si>
    <r>
      <t>Nota: Los principales mercados para Riviera Maya de Enero-Febrero representan el</t>
    </r>
    <r>
      <rPr>
        <sz val="9"/>
        <rFont val="Calibri"/>
        <family val="2"/>
      </rPr>
      <t xml:space="preserve"> 95.74% del total de turistas que visitaron el destino.</t>
    </r>
  </si>
</sst>
</file>

<file path=xl/styles.xml><?xml version="1.0" encoding="utf-8"?>
<styleSheet xmlns="http://schemas.openxmlformats.org/spreadsheetml/2006/main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7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color indexed="53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3" fillId="0" borderId="0" applyFill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60" fillId="0" borderId="0"/>
  </cellStyleXfs>
  <cellXfs count="533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18" fillId="0" borderId="0" xfId="0" applyFont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/>
    <xf numFmtId="17" fontId="20" fillId="0" borderId="0" xfId="0" applyNumberFormat="1" applyFont="1"/>
    <xf numFmtId="0" fontId="19" fillId="0" borderId="0" xfId="0" applyFont="1" applyFill="1"/>
    <xf numFmtId="0" fontId="21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0" fontId="23" fillId="0" borderId="0" xfId="0" applyNumberFormat="1" applyFont="1"/>
    <xf numFmtId="3" fontId="23" fillId="0" borderId="0" xfId="0" applyNumberFormat="1" applyFont="1"/>
    <xf numFmtId="0" fontId="20" fillId="0" borderId="0" xfId="0" applyFont="1" applyAlignment="1">
      <alignment horizontal="center"/>
    </xf>
    <xf numFmtId="10" fontId="23" fillId="0" borderId="0" xfId="0" applyNumberFormat="1" applyFont="1" applyAlignment="1">
      <alignment horizontal="center"/>
    </xf>
    <xf numFmtId="10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19" fillId="0" borderId="0" xfId="0" applyFont="1" applyBorder="1" applyAlignment="1">
      <alignment horizontal="left"/>
    </xf>
    <xf numFmtId="17" fontId="25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4" fillId="0" borderId="0" xfId="0" applyFont="1"/>
    <xf numFmtId="0" fontId="27" fillId="0" borderId="0" xfId="0" applyFont="1" applyFill="1" applyBorder="1" applyAlignment="1">
      <alignment horizontal="left"/>
    </xf>
    <xf numFmtId="10" fontId="20" fillId="0" borderId="0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10" fontId="19" fillId="0" borderId="0" xfId="0" applyNumberFormat="1" applyFont="1" applyFill="1" applyBorder="1"/>
    <xf numFmtId="166" fontId="19" fillId="0" borderId="0" xfId="0" applyNumberFormat="1" applyFont="1" applyFill="1" applyBorder="1"/>
    <xf numFmtId="0" fontId="20" fillId="0" borderId="0" xfId="0" applyFont="1" applyFill="1"/>
    <xf numFmtId="0" fontId="22" fillId="0" borderId="0" xfId="0" applyFont="1" applyFill="1" applyBorder="1" applyAlignment="1"/>
    <xf numFmtId="0" fontId="23" fillId="0" borderId="0" xfId="0" applyFont="1" applyBorder="1"/>
    <xf numFmtId="17" fontId="19" fillId="0" borderId="0" xfId="0" applyNumberFormat="1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72" fontId="24" fillId="0" borderId="0" xfId="0" applyNumberFormat="1" applyFont="1" applyAlignment="1">
      <alignment horizontal="left"/>
    </xf>
    <xf numFmtId="0" fontId="24" fillId="0" borderId="11" xfId="0" applyFont="1" applyBorder="1"/>
    <xf numFmtId="3" fontId="23" fillId="0" borderId="11" xfId="0" applyNumberFormat="1" applyFont="1" applyBorder="1"/>
    <xf numFmtId="3" fontId="19" fillId="0" borderId="0" xfId="0" applyNumberFormat="1" applyFont="1"/>
    <xf numFmtId="17" fontId="25" fillId="0" borderId="0" xfId="0" applyNumberFormat="1" applyFont="1" applyAlignment="1">
      <alignment horizontal="center"/>
    </xf>
    <xf numFmtId="17" fontId="25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0" xfId="0" applyFont="1" applyAlignment="1"/>
    <xf numFmtId="0" fontId="19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3" fontId="19" fillId="0" borderId="0" xfId="0" applyNumberFormat="1" applyFont="1" applyBorder="1"/>
    <xf numFmtId="10" fontId="19" fillId="0" borderId="0" xfId="0" applyNumberFormat="1" applyFont="1" applyFill="1" applyBorder="1" applyAlignment="1"/>
    <xf numFmtId="1" fontId="19" fillId="0" borderId="0" xfId="0" applyNumberFormat="1" applyFont="1"/>
    <xf numFmtId="0" fontId="20" fillId="0" borderId="0" xfId="0" applyFont="1" applyFill="1" applyBorder="1" applyAlignment="1">
      <alignment horizontal="left"/>
    </xf>
    <xf numFmtId="1" fontId="19" fillId="0" borderId="0" xfId="0" applyNumberFormat="1" applyFont="1" applyFill="1" applyBorder="1" applyAlignment="1"/>
    <xf numFmtId="0" fontId="19" fillId="0" borderId="0" xfId="0" applyFont="1" applyFill="1" applyBorder="1" applyAlignment="1"/>
    <xf numFmtId="1" fontId="20" fillId="0" borderId="0" xfId="0" applyNumberFormat="1" applyFont="1" applyFill="1" applyBorder="1" applyAlignment="1"/>
    <xf numFmtId="10" fontId="20" fillId="0" borderId="0" xfId="0" applyNumberFormat="1" applyFont="1" applyFill="1" applyBorder="1" applyAlignment="1"/>
    <xf numFmtId="0" fontId="29" fillId="0" borderId="0" xfId="0" applyFont="1"/>
    <xf numFmtId="0" fontId="22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/>
    <xf numFmtId="167" fontId="19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0" fontId="31" fillId="0" borderId="0" xfId="2" applyFont="1" applyAlignment="1" applyProtection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3" fontId="19" fillId="0" borderId="17" xfId="0" applyNumberFormat="1" applyFont="1" applyBorder="1"/>
    <xf numFmtId="3" fontId="19" fillId="0" borderId="16" xfId="0" applyNumberFormat="1" applyFont="1" applyBorder="1"/>
    <xf numFmtId="0" fontId="19" fillId="0" borderId="18" xfId="0" applyFont="1" applyBorder="1"/>
    <xf numFmtId="3" fontId="19" fillId="0" borderId="18" xfId="0" applyNumberFormat="1" applyFont="1" applyBorder="1"/>
    <xf numFmtId="10" fontId="19" fillId="0" borderId="18" xfId="0" applyNumberFormat="1" applyFont="1" applyBorder="1"/>
    <xf numFmtId="0" fontId="20" fillId="0" borderId="18" xfId="0" applyFont="1" applyBorder="1"/>
    <xf numFmtId="3" fontId="20" fillId="0" borderId="18" xfId="0" applyNumberFormat="1" applyFont="1" applyBorder="1"/>
    <xf numFmtId="10" fontId="20" fillId="0" borderId="18" xfId="0" applyNumberFormat="1" applyFont="1" applyBorder="1"/>
    <xf numFmtId="10" fontId="19" fillId="0" borderId="0" xfId="0" applyNumberFormat="1" applyFont="1"/>
    <xf numFmtId="0" fontId="19" fillId="0" borderId="17" xfId="0" applyFont="1" applyBorder="1"/>
    <xf numFmtId="10" fontId="19" fillId="0" borderId="17" xfId="0" applyNumberFormat="1" applyFont="1" applyBorder="1"/>
    <xf numFmtId="3" fontId="24" fillId="0" borderId="0" xfId="0" applyNumberFormat="1" applyFont="1" applyFill="1"/>
    <xf numFmtId="17" fontId="2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/>
    <xf numFmtId="3" fontId="36" fillId="0" borderId="0" xfId="0" applyNumberFormat="1" applyFont="1" applyFill="1" applyBorder="1" applyAlignment="1">
      <alignment horizontal="right"/>
    </xf>
    <xf numFmtId="37" fontId="36" fillId="0" borderId="0" xfId="0" applyNumberFormat="1" applyFont="1" applyFill="1" applyBorder="1" applyAlignment="1"/>
    <xf numFmtId="0" fontId="36" fillId="0" borderId="0" xfId="0" applyFont="1" applyFill="1" applyBorder="1" applyAlignment="1">
      <alignment horizontal="right"/>
    </xf>
    <xf numFmtId="1" fontId="19" fillId="0" borderId="0" xfId="0" applyNumberFormat="1" applyFont="1" applyFill="1" applyBorder="1" applyAlignment="1">
      <alignment horizontal="left"/>
    </xf>
    <xf numFmtId="37" fontId="37" fillId="0" borderId="0" xfId="0" applyNumberFormat="1" applyFont="1" applyFill="1" applyBorder="1"/>
    <xf numFmtId="167" fontId="37" fillId="0" borderId="0" xfId="0" applyNumberFormat="1" applyFont="1" applyFill="1" applyBorder="1"/>
    <xf numFmtId="167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37" fontId="20" fillId="0" borderId="0" xfId="0" applyNumberFormat="1" applyFont="1" applyFill="1" applyBorder="1"/>
    <xf numFmtId="1" fontId="19" fillId="0" borderId="0" xfId="0" applyNumberFormat="1" applyFont="1" applyFill="1" applyBorder="1"/>
    <xf numFmtId="37" fontId="19" fillId="0" borderId="0" xfId="0" applyNumberFormat="1" applyFont="1" applyFill="1"/>
    <xf numFmtId="167" fontId="20" fillId="0" borderId="0" xfId="0" applyNumberFormat="1" applyFont="1" applyFill="1" applyBorder="1" applyAlignment="1">
      <alignment horizontal="right"/>
    </xf>
    <xf numFmtId="0" fontId="38" fillId="0" borderId="0" xfId="0" applyFont="1" applyFill="1" applyBorder="1"/>
    <xf numFmtId="0" fontId="35" fillId="0" borderId="0" xfId="0" applyFont="1" applyFill="1" applyBorder="1"/>
    <xf numFmtId="1" fontId="39" fillId="0" borderId="0" xfId="0" applyNumberFormat="1" applyFont="1" applyFill="1" applyBorder="1" applyAlignment="1"/>
    <xf numFmtId="0" fontId="40" fillId="0" borderId="0" xfId="0" applyFont="1" applyFill="1" applyBorder="1"/>
    <xf numFmtId="0" fontId="35" fillId="0" borderId="0" xfId="0" applyFont="1" applyFill="1" applyBorder="1" applyAlignment="1">
      <alignment horizontal="left"/>
    </xf>
    <xf numFmtId="0" fontId="40" fillId="0" borderId="0" xfId="0" applyFont="1" applyFill="1"/>
    <xf numFmtId="0" fontId="41" fillId="0" borderId="0" xfId="0" applyFont="1" applyFill="1"/>
    <xf numFmtId="166" fontId="24" fillId="2" borderId="0" xfId="0" applyNumberFormat="1" applyFont="1" applyFill="1" applyBorder="1"/>
    <xf numFmtId="166" fontId="23" fillId="2" borderId="0" xfId="0" applyNumberFormat="1" applyFont="1" applyFill="1" applyBorder="1"/>
    <xf numFmtId="3" fontId="24" fillId="2" borderId="0" xfId="0" applyNumberFormat="1" applyFont="1" applyFill="1" applyBorder="1"/>
    <xf numFmtId="3" fontId="23" fillId="2" borderId="0" xfId="0" applyNumberFormat="1" applyFont="1" applyFill="1" applyBorder="1"/>
    <xf numFmtId="10" fontId="23" fillId="2" borderId="0" xfId="0" applyNumberFormat="1" applyFont="1" applyFill="1" applyBorder="1"/>
    <xf numFmtId="167" fontId="23" fillId="2" borderId="0" xfId="0" applyNumberFormat="1" applyFont="1" applyFill="1" applyBorder="1"/>
    <xf numFmtId="0" fontId="25" fillId="0" borderId="0" xfId="0" applyFont="1" applyAlignment="1">
      <alignment horizontal="center"/>
    </xf>
    <xf numFmtId="0" fontId="0" fillId="0" borderId="0" xfId="0" applyFill="1" applyBorder="1"/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7" fillId="0" borderId="0" xfId="0" applyNumberFormat="1" applyFont="1" applyFill="1" applyBorder="1" applyAlignment="1"/>
    <xf numFmtId="10" fontId="23" fillId="0" borderId="0" xfId="0" applyNumberFormat="1" applyFont="1" applyBorder="1"/>
    <xf numFmtId="0" fontId="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Fill="1" applyBorder="1" applyAlignment="1"/>
    <xf numFmtId="0" fontId="14" fillId="0" borderId="0" xfId="0" applyFont="1" applyAlignment="1"/>
    <xf numFmtId="0" fontId="44" fillId="0" borderId="0" xfId="0" applyFont="1" applyBorder="1"/>
    <xf numFmtId="167" fontId="15" fillId="0" borderId="0" xfId="0" applyNumberFormat="1" applyFont="1" applyBorder="1"/>
    <xf numFmtId="0" fontId="15" fillId="0" borderId="0" xfId="0" applyFont="1" applyBorder="1"/>
    <xf numFmtId="0" fontId="1" fillId="0" borderId="0" xfId="0" applyFont="1" applyBorder="1"/>
    <xf numFmtId="0" fontId="45" fillId="0" borderId="0" xfId="0" applyFont="1" applyAlignment="1">
      <alignment horizontal="center"/>
    </xf>
    <xf numFmtId="1" fontId="23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48" fillId="0" borderId="0" xfId="0" applyFont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0" fontId="24" fillId="0" borderId="22" xfId="0" applyFont="1" applyBorder="1"/>
    <xf numFmtId="0" fontId="23" fillId="0" borderId="22" xfId="0" applyFont="1" applyBorder="1"/>
    <xf numFmtId="3" fontId="23" fillId="0" borderId="22" xfId="0" applyNumberFormat="1" applyFont="1" applyBorder="1"/>
    <xf numFmtId="2" fontId="23" fillId="0" borderId="22" xfId="0" applyNumberFormat="1" applyFont="1" applyBorder="1"/>
    <xf numFmtId="0" fontId="19" fillId="0" borderId="22" xfId="0" applyFont="1" applyBorder="1"/>
    <xf numFmtId="3" fontId="24" fillId="0" borderId="22" xfId="0" applyNumberFormat="1" applyFont="1" applyBorder="1"/>
    <xf numFmtId="2" fontId="24" fillId="0" borderId="22" xfId="0" applyNumberFormat="1" applyFont="1" applyBorder="1"/>
    <xf numFmtId="10" fontId="23" fillId="0" borderId="10" xfId="2" applyNumberFormat="1" applyFont="1" applyFill="1" applyBorder="1" applyAlignment="1" applyProtection="1">
      <alignment horizontal="center"/>
    </xf>
    <xf numFmtId="0" fontId="19" fillId="0" borderId="10" xfId="0" applyFont="1" applyBorder="1"/>
    <xf numFmtId="10" fontId="24" fillId="0" borderId="10" xfId="0" applyNumberFormat="1" applyFont="1" applyFill="1" applyBorder="1"/>
    <xf numFmtId="3" fontId="23" fillId="0" borderId="10" xfId="0" applyNumberFormat="1" applyFont="1" applyFill="1" applyBorder="1"/>
    <xf numFmtId="10" fontId="24" fillId="0" borderId="10" xfId="0" applyNumberFormat="1" applyFont="1" applyFill="1" applyBorder="1" applyAlignment="1"/>
    <xf numFmtId="10" fontId="23" fillId="0" borderId="10" xfId="0" applyNumberFormat="1" applyFont="1" applyBorder="1" applyAlignment="1">
      <alignment horizontal="center"/>
    </xf>
    <xf numFmtId="10" fontId="23" fillId="0" borderId="10" xfId="0" applyNumberFormat="1" applyFont="1" applyFill="1" applyBorder="1" applyAlignment="1">
      <alignment horizontal="center"/>
    </xf>
    <xf numFmtId="10" fontId="24" fillId="0" borderId="10" xfId="0" applyNumberFormat="1" applyFont="1" applyFill="1" applyBorder="1" applyAlignment="1">
      <alignment horizontal="right"/>
    </xf>
    <xf numFmtId="0" fontId="24" fillId="0" borderId="10" xfId="0" applyFont="1" applyBorder="1"/>
    <xf numFmtId="0" fontId="20" fillId="0" borderId="10" xfId="0" applyFont="1" applyFill="1" applyBorder="1"/>
    <xf numFmtId="37" fontId="19" fillId="0" borderId="10" xfId="0" applyNumberFormat="1" applyFont="1" applyFill="1" applyBorder="1"/>
    <xf numFmtId="10" fontId="19" fillId="0" borderId="10" xfId="0" applyNumberFormat="1" applyFont="1" applyFill="1" applyBorder="1"/>
    <xf numFmtId="166" fontId="19" fillId="0" borderId="10" xfId="0" applyNumberFormat="1" applyFont="1" applyFill="1" applyBorder="1"/>
    <xf numFmtId="0" fontId="23" fillId="0" borderId="10" xfId="0" applyFont="1" applyBorder="1"/>
    <xf numFmtId="2" fontId="23" fillId="0" borderId="10" xfId="0" applyNumberFormat="1" applyFont="1" applyBorder="1"/>
    <xf numFmtId="2" fontId="24" fillId="0" borderId="10" xfId="0" applyNumberFormat="1" applyFont="1" applyBorder="1"/>
    <xf numFmtId="3" fontId="23" fillId="0" borderId="10" xfId="0" applyNumberFormat="1" applyFont="1" applyBorder="1"/>
    <xf numFmtId="3" fontId="24" fillId="0" borderId="10" xfId="0" applyNumberFormat="1" applyFont="1" applyBorder="1"/>
    <xf numFmtId="3" fontId="19" fillId="0" borderId="10" xfId="0" applyNumberFormat="1" applyFont="1" applyFill="1" applyBorder="1" applyAlignment="1"/>
    <xf numFmtId="10" fontId="19" fillId="0" borderId="10" xfId="0" applyNumberFormat="1" applyFont="1" applyFill="1" applyBorder="1" applyAlignment="1"/>
    <xf numFmtId="0" fontId="19" fillId="0" borderId="10" xfId="0" applyFont="1" applyFill="1" applyBorder="1"/>
    <xf numFmtId="38" fontId="19" fillId="0" borderId="10" xfId="0" applyNumberFormat="1" applyFont="1" applyFill="1" applyBorder="1"/>
    <xf numFmtId="171" fontId="19" fillId="0" borderId="10" xfId="0" applyNumberFormat="1" applyFont="1" applyFill="1" applyBorder="1"/>
    <xf numFmtId="0" fontId="19" fillId="0" borderId="10" xfId="0" applyFont="1" applyFill="1" applyBorder="1" applyAlignment="1"/>
    <xf numFmtId="0" fontId="5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22" xfId="0" applyFont="1" applyFill="1" applyBorder="1" applyAlignment="1">
      <alignment horizontal="left"/>
    </xf>
    <xf numFmtId="3" fontId="23" fillId="0" borderId="22" xfId="0" applyNumberFormat="1" applyFont="1" applyFill="1" applyBorder="1"/>
    <xf numFmtId="10" fontId="24" fillId="0" borderId="22" xfId="0" applyNumberFormat="1" applyFont="1" applyFill="1" applyBorder="1" applyAlignment="1"/>
    <xf numFmtId="10" fontId="23" fillId="0" borderId="22" xfId="2" applyNumberFormat="1" applyFont="1" applyFill="1" applyBorder="1" applyAlignment="1" applyProtection="1">
      <alignment horizontal="center"/>
    </xf>
    <xf numFmtId="10" fontId="23" fillId="0" borderId="22" xfId="0" applyNumberFormat="1" applyFont="1" applyFill="1" applyBorder="1" applyAlignment="1">
      <alignment horizontal="center"/>
    </xf>
    <xf numFmtId="10" fontId="24" fillId="0" borderId="22" xfId="0" applyNumberFormat="1" applyFont="1" applyFill="1" applyBorder="1"/>
    <xf numFmtId="3" fontId="23" fillId="0" borderId="11" xfId="0" applyNumberFormat="1" applyFont="1" applyFill="1" applyBorder="1"/>
    <xf numFmtId="10" fontId="24" fillId="0" borderId="13" xfId="0" applyNumberFormat="1" applyFont="1" applyFill="1" applyBorder="1" applyAlignment="1"/>
    <xf numFmtId="10" fontId="23" fillId="0" borderId="27" xfId="2" applyNumberFormat="1" applyFont="1" applyFill="1" applyBorder="1" applyAlignment="1" applyProtection="1">
      <alignment horizontal="center"/>
    </xf>
    <xf numFmtId="0" fontId="57" fillId="0" borderId="0" xfId="0" applyFont="1" applyAlignment="1"/>
    <xf numFmtId="0" fontId="25" fillId="0" borderId="0" xfId="0" applyFont="1" applyAlignment="1"/>
    <xf numFmtId="17" fontId="25" fillId="0" borderId="0" xfId="0" applyNumberFormat="1" applyFont="1" applyBorder="1" applyAlignment="1">
      <alignment horizontal="center"/>
    </xf>
    <xf numFmtId="0" fontId="24" fillId="2" borderId="28" xfId="0" applyFont="1" applyFill="1" applyBorder="1"/>
    <xf numFmtId="0" fontId="23" fillId="2" borderId="29" xfId="0" applyFont="1" applyFill="1" applyBorder="1"/>
    <xf numFmtId="0" fontId="23" fillId="2" borderId="30" xfId="0" applyFont="1" applyFill="1" applyBorder="1"/>
    <xf numFmtId="0" fontId="23" fillId="2" borderId="31" xfId="0" applyFont="1" applyFill="1" applyBorder="1"/>
    <xf numFmtId="3" fontId="24" fillId="2" borderId="32" xfId="0" applyNumberFormat="1" applyFont="1" applyFill="1" applyBorder="1"/>
    <xf numFmtId="3" fontId="23" fillId="2" borderId="32" xfId="0" applyNumberFormat="1" applyFont="1" applyFill="1" applyBorder="1"/>
    <xf numFmtId="10" fontId="23" fillId="2" borderId="33" xfId="0" applyNumberFormat="1" applyFont="1" applyFill="1" applyBorder="1"/>
    <xf numFmtId="0" fontId="23" fillId="2" borderId="28" xfId="0" applyFont="1" applyFill="1" applyBorder="1"/>
    <xf numFmtId="3" fontId="23" fillId="2" borderId="29" xfId="0" applyNumberFormat="1" applyFont="1" applyFill="1" applyBorder="1"/>
    <xf numFmtId="10" fontId="23" fillId="2" borderId="30" xfId="0" applyNumberFormat="1" applyFont="1" applyFill="1" applyBorder="1"/>
    <xf numFmtId="0" fontId="23" fillId="2" borderId="14" xfId="0" applyFont="1" applyFill="1" applyBorder="1"/>
    <xf numFmtId="10" fontId="23" fillId="2" borderId="34" xfId="0" applyNumberFormat="1" applyFont="1" applyFill="1" applyBorder="1"/>
    <xf numFmtId="10" fontId="23" fillId="2" borderId="32" xfId="0" applyNumberFormat="1" applyFont="1" applyFill="1" applyBorder="1"/>
    <xf numFmtId="10" fontId="24" fillId="2" borderId="32" xfId="0" applyNumberFormat="1" applyFont="1" applyFill="1" applyBorder="1"/>
    <xf numFmtId="0" fontId="23" fillId="2" borderId="11" xfId="0" applyFont="1" applyFill="1" applyBorder="1"/>
    <xf numFmtId="10" fontId="24" fillId="2" borderId="12" xfId="0" applyNumberFormat="1" applyFont="1" applyFill="1" applyBorder="1"/>
    <xf numFmtId="10" fontId="23" fillId="2" borderId="13" xfId="0" applyNumberFormat="1" applyFont="1" applyFill="1" applyBorder="1"/>
    <xf numFmtId="169" fontId="23" fillId="2" borderId="34" xfId="0" applyNumberFormat="1" applyFont="1" applyFill="1" applyBorder="1"/>
    <xf numFmtId="166" fontId="23" fillId="2" borderId="32" xfId="0" applyNumberFormat="1" applyFont="1" applyFill="1" applyBorder="1"/>
    <xf numFmtId="169" fontId="23" fillId="2" borderId="33" xfId="0" applyNumberFormat="1" applyFont="1" applyFill="1" applyBorder="1"/>
    <xf numFmtId="0" fontId="24" fillId="2" borderId="11" xfId="0" applyFont="1" applyFill="1" applyBorder="1"/>
    <xf numFmtId="168" fontId="24" fillId="2" borderId="12" xfId="0" applyNumberFormat="1" applyFont="1" applyFill="1" applyBorder="1"/>
    <xf numFmtId="170" fontId="23" fillId="2" borderId="12" xfId="0" applyNumberFormat="1" applyFont="1" applyFill="1" applyBorder="1"/>
    <xf numFmtId="0" fontId="24" fillId="2" borderId="29" xfId="0" applyFont="1" applyFill="1" applyBorder="1" applyAlignment="1">
      <alignment horizontal="center" vertical="center"/>
    </xf>
    <xf numFmtId="0" fontId="20" fillId="2" borderId="28" xfId="0" applyFont="1" applyFill="1" applyBorder="1"/>
    <xf numFmtId="0" fontId="24" fillId="2" borderId="30" xfId="0" applyFont="1" applyFill="1" applyBorder="1" applyAlignment="1">
      <alignment horizontal="center"/>
    </xf>
    <xf numFmtId="0" fontId="27" fillId="2" borderId="28" xfId="0" applyFont="1" applyFill="1" applyBorder="1"/>
    <xf numFmtId="0" fontId="24" fillId="2" borderId="29" xfId="0" applyFont="1" applyFill="1" applyBorder="1"/>
    <xf numFmtId="0" fontId="23" fillId="2" borderId="29" xfId="0" applyFont="1" applyFill="1" applyBorder="1" applyAlignment="1">
      <alignment horizontal="center"/>
    </xf>
    <xf numFmtId="0" fontId="23" fillId="2" borderId="30" xfId="0" applyFont="1" applyFill="1" applyBorder="1" applyAlignment="1">
      <alignment horizontal="center"/>
    </xf>
    <xf numFmtId="167" fontId="23" fillId="2" borderId="34" xfId="0" applyNumberFormat="1" applyFont="1" applyFill="1" applyBorder="1"/>
    <xf numFmtId="0" fontId="23" fillId="0" borderId="14" xfId="0" applyFont="1" applyBorder="1"/>
    <xf numFmtId="3" fontId="23" fillId="2" borderId="31" xfId="0" applyNumberFormat="1" applyFont="1" applyFill="1" applyBorder="1"/>
    <xf numFmtId="0" fontId="34" fillId="0" borderId="22" xfId="0" applyFont="1" applyFill="1" applyBorder="1" applyAlignment="1">
      <alignment horizontal="right" wrapText="1"/>
    </xf>
    <xf numFmtId="0" fontId="59" fillId="0" borderId="22" xfId="0" applyFont="1" applyFill="1" applyBorder="1" applyAlignment="1">
      <alignment horizontal="left" wrapText="1"/>
    </xf>
    <xf numFmtId="1" fontId="59" fillId="0" borderId="22" xfId="0" applyNumberFormat="1" applyFont="1" applyFill="1" applyBorder="1" applyAlignment="1">
      <alignment wrapText="1"/>
    </xf>
    <xf numFmtId="1" fontId="59" fillId="0" borderId="22" xfId="0" applyNumberFormat="1" applyFont="1" applyFill="1" applyBorder="1" applyAlignment="1"/>
    <xf numFmtId="0" fontId="59" fillId="0" borderId="22" xfId="0" applyFont="1" applyFill="1" applyBorder="1"/>
    <xf numFmtId="0" fontId="42" fillId="0" borderId="22" xfId="0" applyFont="1" applyFill="1" applyBorder="1" applyAlignment="1">
      <alignment horizontal="left"/>
    </xf>
    <xf numFmtId="167" fontId="59" fillId="0" borderId="22" xfId="0" applyNumberFormat="1" applyFont="1" applyFill="1" applyBorder="1" applyAlignment="1"/>
    <xf numFmtId="0" fontId="42" fillId="0" borderId="0" xfId="0" applyFont="1" applyFill="1" applyBorder="1"/>
    <xf numFmtId="37" fontId="42" fillId="0" borderId="0" xfId="0" applyNumberFormat="1" applyFont="1" applyFill="1" applyBorder="1"/>
    <xf numFmtId="167" fontId="42" fillId="0" borderId="0" xfId="0" applyNumberFormat="1" applyFont="1" applyFill="1" applyBorder="1"/>
    <xf numFmtId="37" fontId="59" fillId="0" borderId="22" xfId="0" applyNumberFormat="1" applyFont="1" applyFill="1" applyBorder="1" applyAlignment="1">
      <alignment horizontal="right"/>
    </xf>
    <xf numFmtId="3" fontId="59" fillId="0" borderId="22" xfId="0" applyNumberFormat="1" applyFont="1" applyFill="1" applyBorder="1" applyAlignment="1">
      <alignment horizontal="right"/>
    </xf>
    <xf numFmtId="0" fontId="59" fillId="0" borderId="22" xfId="0" applyFont="1" applyFill="1" applyBorder="1" applyAlignment="1">
      <alignment horizontal="right"/>
    </xf>
    <xf numFmtId="0" fontId="48" fillId="0" borderId="22" xfId="0" applyFont="1" applyFill="1" applyBorder="1" applyAlignment="1">
      <alignment horizontal="left"/>
    </xf>
    <xf numFmtId="1" fontId="48" fillId="0" borderId="22" xfId="0" applyNumberFormat="1" applyFont="1" applyFill="1" applyBorder="1" applyAlignment="1"/>
    <xf numFmtId="167" fontId="48" fillId="0" borderId="22" xfId="0" applyNumberFormat="1" applyFont="1" applyFill="1" applyBorder="1" applyAlignment="1"/>
    <xf numFmtId="0" fontId="19" fillId="0" borderId="13" xfId="0" applyFont="1" applyBorder="1"/>
    <xf numFmtId="10" fontId="24" fillId="2" borderId="10" xfId="0" applyNumberFormat="1" applyFont="1" applyFill="1" applyBorder="1"/>
    <xf numFmtId="10" fontId="23" fillId="0" borderId="22" xfId="0" applyNumberFormat="1" applyFont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Alignment="1"/>
    <xf numFmtId="0" fontId="58" fillId="3" borderId="21" xfId="0" applyFont="1" applyFill="1" applyBorder="1" applyAlignment="1">
      <alignment horizontal="center"/>
    </xf>
    <xf numFmtId="0" fontId="63" fillId="0" borderId="0" xfId="0" applyFont="1" applyAlignment="1">
      <alignment horizontal="left"/>
    </xf>
    <xf numFmtId="164" fontId="23" fillId="0" borderId="22" xfId="0" applyNumberFormat="1" applyFont="1" applyFill="1" applyBorder="1" applyAlignment="1"/>
    <xf numFmtId="3" fontId="23" fillId="0" borderId="22" xfId="0" applyNumberFormat="1" applyFont="1" applyFill="1" applyBorder="1" applyAlignment="1"/>
    <xf numFmtId="10" fontId="23" fillId="0" borderId="22" xfId="0" applyNumberFormat="1" applyFont="1" applyFill="1" applyBorder="1" applyAlignment="1"/>
    <xf numFmtId="165" fontId="23" fillId="0" borderId="22" xfId="0" applyNumberFormat="1" applyFont="1" applyFill="1" applyBorder="1" applyAlignment="1"/>
    <xf numFmtId="3" fontId="48" fillId="0" borderId="39" xfId="0" applyNumberFormat="1" applyFont="1" applyFill="1" applyBorder="1" applyAlignment="1"/>
    <xf numFmtId="3" fontId="48" fillId="0" borderId="40" xfId="0" applyNumberFormat="1" applyFont="1" applyFill="1" applyBorder="1" applyAlignment="1"/>
    <xf numFmtId="3" fontId="48" fillId="0" borderId="41" xfId="0" applyNumberFormat="1" applyFont="1" applyFill="1" applyBorder="1" applyAlignment="1"/>
    <xf numFmtId="3" fontId="23" fillId="2" borderId="10" xfId="0" applyNumberFormat="1" applyFont="1" applyFill="1" applyBorder="1"/>
    <xf numFmtId="37" fontId="23" fillId="0" borderId="10" xfId="0" applyNumberFormat="1" applyFont="1" applyFill="1" applyBorder="1"/>
    <xf numFmtId="10" fontId="23" fillId="0" borderId="10" xfId="0" applyNumberFormat="1" applyFont="1" applyFill="1" applyBorder="1"/>
    <xf numFmtId="166" fontId="23" fillId="0" borderId="10" xfId="0" applyNumberFormat="1" applyFont="1" applyFill="1" applyBorder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3" fontId="19" fillId="0" borderId="22" xfId="0" applyNumberFormat="1" applyFont="1" applyFill="1" applyBorder="1" applyAlignment="1"/>
    <xf numFmtId="0" fontId="19" fillId="0" borderId="16" xfId="0" applyFont="1" applyBorder="1"/>
    <xf numFmtId="10" fontId="19" fillId="0" borderId="16" xfId="0" applyNumberFormat="1" applyFont="1" applyBorder="1"/>
    <xf numFmtId="10" fontId="20" fillId="0" borderId="17" xfId="0" applyNumberFormat="1" applyFont="1" applyBorder="1"/>
    <xf numFmtId="172" fontId="64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17" fontId="25" fillId="0" borderId="0" xfId="0" applyNumberFormat="1" applyFont="1" applyBorder="1" applyAlignment="1">
      <alignment horizontal="center"/>
    </xf>
    <xf numFmtId="0" fontId="24" fillId="2" borderId="29" xfId="0" applyFont="1" applyFill="1" applyBorder="1" applyAlignment="1">
      <alignment horizontal="right"/>
    </xf>
    <xf numFmtId="0" fontId="24" fillId="2" borderId="29" xfId="0" applyFont="1" applyFill="1" applyBorder="1" applyAlignment="1">
      <alignment horizontal="right" vertical="center"/>
    </xf>
    <xf numFmtId="0" fontId="23" fillId="2" borderId="29" xfId="0" applyFont="1" applyFill="1" applyBorder="1" applyAlignment="1">
      <alignment horizontal="right"/>
    </xf>
    <xf numFmtId="0" fontId="24" fillId="0" borderId="10" xfId="0" applyFont="1" applyFill="1" applyBorder="1" applyAlignment="1">
      <alignment horizontal="left"/>
    </xf>
    <xf numFmtId="0" fontId="62" fillId="0" borderId="38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51" fillId="0" borderId="23" xfId="0" applyFont="1" applyFill="1" applyBorder="1"/>
    <xf numFmtId="0" fontId="52" fillId="0" borderId="18" xfId="0" applyFont="1" applyFill="1" applyBorder="1"/>
    <xf numFmtId="0" fontId="53" fillId="0" borderId="18" xfId="0" applyFont="1" applyFill="1" applyBorder="1"/>
    <xf numFmtId="0" fontId="54" fillId="0" borderId="18" xfId="0" applyFont="1" applyBorder="1"/>
    <xf numFmtId="0" fontId="56" fillId="0" borderId="18" xfId="0" applyFont="1" applyBorder="1"/>
    <xf numFmtId="0" fontId="55" fillId="0" borderId="18" xfId="0" applyFont="1" applyBorder="1"/>
    <xf numFmtId="164" fontId="23" fillId="0" borderId="22" xfId="0" applyNumberFormat="1" applyFont="1" applyFill="1" applyBorder="1" applyAlignment="1">
      <alignment horizontal="left"/>
    </xf>
    <xf numFmtId="165" fontId="23" fillId="0" borderId="22" xfId="0" applyNumberFormat="1" applyFont="1" applyFill="1" applyBorder="1" applyAlignment="1">
      <alignment horizontal="left"/>
    </xf>
    <xf numFmtId="0" fontId="23" fillId="0" borderId="1" xfId="0" applyFont="1" applyFill="1" applyBorder="1"/>
    <xf numFmtId="38" fontId="23" fillId="0" borderId="2" xfId="0" applyNumberFormat="1" applyFont="1" applyFill="1" applyBorder="1"/>
    <xf numFmtId="171" fontId="23" fillId="0" borderId="2" xfId="0" applyNumberFormat="1" applyFont="1" applyFill="1" applyBorder="1"/>
    <xf numFmtId="166" fontId="23" fillId="0" borderId="3" xfId="0" applyNumberFormat="1" applyFont="1" applyFill="1" applyBorder="1"/>
    <xf numFmtId="0" fontId="23" fillId="0" borderId="4" xfId="0" applyFont="1" applyFill="1" applyBorder="1"/>
    <xf numFmtId="38" fontId="23" fillId="0" borderId="5" xfId="0" applyNumberFormat="1" applyFont="1" applyFill="1" applyBorder="1"/>
    <xf numFmtId="171" fontId="23" fillId="0" borderId="5" xfId="0" applyNumberFormat="1" applyFont="1" applyFill="1" applyBorder="1"/>
    <xf numFmtId="166" fontId="23" fillId="0" borderId="6" xfId="0" applyNumberFormat="1" applyFont="1" applyFill="1" applyBorder="1"/>
    <xf numFmtId="0" fontId="23" fillId="0" borderId="7" xfId="0" applyFont="1" applyFill="1" applyBorder="1"/>
    <xf numFmtId="38" fontId="23" fillId="0" borderId="8" xfId="0" applyNumberFormat="1" applyFont="1" applyFill="1" applyBorder="1"/>
    <xf numFmtId="171" fontId="23" fillId="0" borderId="8" xfId="0" applyNumberFormat="1" applyFont="1" applyFill="1" applyBorder="1"/>
    <xf numFmtId="0" fontId="23" fillId="0" borderId="8" xfId="0" applyFont="1" applyFill="1" applyBorder="1"/>
    <xf numFmtId="166" fontId="23" fillId="0" borderId="9" xfId="0" applyNumberFormat="1" applyFont="1" applyFill="1" applyBorder="1"/>
    <xf numFmtId="0" fontId="23" fillId="0" borderId="10" xfId="0" applyFont="1" applyFill="1" applyBorder="1"/>
    <xf numFmtId="1" fontId="19" fillId="0" borderId="22" xfId="0" applyNumberFormat="1" applyFont="1" applyFill="1" applyBorder="1" applyAlignment="1"/>
    <xf numFmtId="0" fontId="19" fillId="0" borderId="22" xfId="0" applyFont="1" applyFill="1" applyBorder="1" applyAlignment="1"/>
    <xf numFmtId="167" fontId="19" fillId="0" borderId="22" xfId="3" applyNumberFormat="1" applyFont="1" applyFill="1" applyBorder="1"/>
    <xf numFmtId="167" fontId="19" fillId="0" borderId="22" xfId="0" applyNumberFormat="1" applyFont="1" applyFill="1" applyBorder="1" applyAlignment="1"/>
    <xf numFmtId="0" fontId="22" fillId="0" borderId="22" xfId="0" applyFont="1" applyFill="1" applyBorder="1" applyAlignment="1"/>
    <xf numFmtId="3" fontId="20" fillId="0" borderId="22" xfId="0" applyNumberFormat="1" applyFont="1" applyFill="1" applyBorder="1" applyAlignment="1"/>
    <xf numFmtId="167" fontId="22" fillId="0" borderId="22" xfId="0" applyNumberFormat="1" applyFont="1" applyFill="1" applyBorder="1" applyAlignment="1"/>
    <xf numFmtId="0" fontId="19" fillId="0" borderId="22" xfId="0" applyFont="1" applyFill="1" applyBorder="1"/>
    <xf numFmtId="0" fontId="34" fillId="0" borderId="27" xfId="0" applyFont="1" applyFill="1" applyBorder="1" applyAlignment="1">
      <alignment horizontal="right" wrapText="1"/>
    </xf>
    <xf numFmtId="0" fontId="59" fillId="0" borderId="21" xfId="0" applyFont="1" applyFill="1" applyBorder="1" applyAlignment="1">
      <alignment horizontal="left" wrapText="1"/>
    </xf>
    <xf numFmtId="1" fontId="59" fillId="0" borderId="21" xfId="0" applyNumberFormat="1" applyFont="1" applyFill="1" applyBorder="1" applyAlignment="1">
      <alignment wrapText="1"/>
    </xf>
    <xf numFmtId="1" fontId="59" fillId="0" borderId="21" xfId="0" applyNumberFormat="1" applyFont="1" applyFill="1" applyBorder="1" applyAlignment="1"/>
    <xf numFmtId="0" fontId="59" fillId="0" borderId="21" xfId="0" applyFont="1" applyFill="1" applyBorder="1"/>
    <xf numFmtId="0" fontId="42" fillId="0" borderId="27" xfId="0" applyFont="1" applyFill="1" applyBorder="1" applyAlignment="1">
      <alignment horizontal="left"/>
    </xf>
    <xf numFmtId="37" fontId="59" fillId="0" borderId="27" xfId="0" applyNumberFormat="1" applyFont="1" applyFill="1" applyBorder="1" applyAlignment="1"/>
    <xf numFmtId="167" fontId="59" fillId="0" borderId="27" xfId="0" applyNumberFormat="1" applyFont="1" applyFill="1" applyBorder="1" applyAlignment="1"/>
    <xf numFmtId="0" fontId="42" fillId="0" borderId="21" xfId="0" applyFont="1" applyFill="1" applyBorder="1" applyAlignment="1">
      <alignment horizontal="left"/>
    </xf>
    <xf numFmtId="37" fontId="59" fillId="2" borderId="21" xfId="4" applyNumberFormat="1" applyFont="1" applyFill="1" applyBorder="1" applyAlignment="1"/>
    <xf numFmtId="167" fontId="59" fillId="0" borderId="21" xfId="0" applyNumberFormat="1" applyFont="1" applyFill="1" applyBorder="1" applyAlignment="1"/>
    <xf numFmtId="37" fontId="59" fillId="0" borderId="27" xfId="0" applyNumberFormat="1" applyFont="1" applyFill="1" applyBorder="1" applyAlignment="1">
      <alignment horizontal="right"/>
    </xf>
    <xf numFmtId="3" fontId="59" fillId="0" borderId="21" xfId="0" applyNumberFormat="1" applyFont="1" applyFill="1" applyBorder="1"/>
    <xf numFmtId="37" fontId="59" fillId="2" borderId="27" xfId="4" applyNumberFormat="1" applyFont="1" applyFill="1" applyBorder="1" applyAlignment="1"/>
    <xf numFmtId="37" fontId="24" fillId="0" borderId="10" xfId="0" applyNumberFormat="1" applyFont="1" applyFill="1" applyBorder="1"/>
    <xf numFmtId="173" fontId="23" fillId="0" borderId="10" xfId="0" applyNumberFormat="1" applyFont="1" applyFill="1" applyBorder="1"/>
    <xf numFmtId="0" fontId="24" fillId="0" borderId="19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1" fillId="4" borderId="28" xfId="0" applyFont="1" applyFill="1" applyBorder="1" applyAlignment="1">
      <alignment horizontal="center"/>
    </xf>
    <xf numFmtId="0" fontId="21" fillId="4" borderId="31" xfId="0" applyFont="1" applyFill="1" applyBorder="1" applyAlignment="1">
      <alignment horizontal="center"/>
    </xf>
    <xf numFmtId="0" fontId="24" fillId="4" borderId="32" xfId="0" applyFont="1" applyFill="1" applyBorder="1" applyAlignment="1">
      <alignment horizontal="right" vertical="center"/>
    </xf>
    <xf numFmtId="0" fontId="24" fillId="4" borderId="32" xfId="0" applyFont="1" applyFill="1" applyBorder="1" applyAlignment="1">
      <alignment horizontal="right"/>
    </xf>
    <xf numFmtId="0" fontId="24" fillId="4" borderId="33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left"/>
    </xf>
    <xf numFmtId="10" fontId="24" fillId="4" borderId="10" xfId="0" applyNumberFormat="1" applyFont="1" applyFill="1" applyBorder="1" applyAlignment="1">
      <alignment horizontal="center"/>
    </xf>
    <xf numFmtId="10" fontId="24" fillId="4" borderId="10" xfId="0" applyNumberFormat="1" applyFont="1" applyFill="1" applyBorder="1"/>
    <xf numFmtId="3" fontId="24" fillId="4" borderId="10" xfId="0" applyNumberFormat="1" applyFont="1" applyFill="1" applyBorder="1"/>
    <xf numFmtId="10" fontId="24" fillId="4" borderId="10" xfId="0" applyNumberFormat="1" applyFont="1" applyFill="1" applyBorder="1" applyAlignment="1"/>
    <xf numFmtId="0" fontId="24" fillId="4" borderId="22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27" fillId="4" borderId="10" xfId="0" applyFont="1" applyFill="1" applyBorder="1"/>
    <xf numFmtId="0" fontId="27" fillId="4" borderId="10" xfId="0" applyFont="1" applyFill="1" applyBorder="1" applyAlignment="1">
      <alignment horizontal="center"/>
    </xf>
    <xf numFmtId="167" fontId="24" fillId="0" borderId="27" xfId="0" applyNumberFormat="1" applyFont="1" applyFill="1" applyBorder="1"/>
    <xf numFmtId="167" fontId="24" fillId="0" borderId="27" xfId="0" applyNumberFormat="1" applyFont="1" applyFill="1" applyBorder="1" applyAlignment="1"/>
    <xf numFmtId="167" fontId="23" fillId="0" borderId="22" xfId="0" applyNumberFormat="1" applyFont="1" applyFill="1" applyBorder="1"/>
    <xf numFmtId="167" fontId="23" fillId="0" borderId="22" xfId="0" applyNumberFormat="1" applyFont="1" applyFill="1" applyBorder="1" applyAlignment="1"/>
    <xf numFmtId="0" fontId="21" fillId="0" borderId="0" xfId="0" applyFont="1"/>
    <xf numFmtId="10" fontId="21" fillId="0" borderId="0" xfId="0" applyNumberFormat="1" applyFont="1"/>
    <xf numFmtId="10" fontId="21" fillId="0" borderId="0" xfId="0" applyNumberFormat="1" applyFont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17" fontId="21" fillId="0" borderId="0" xfId="0" applyNumberFormat="1" applyFont="1" applyAlignment="1">
      <alignment horizontal="center"/>
    </xf>
    <xf numFmtId="0" fontId="48" fillId="0" borderId="0" xfId="0" applyFont="1" applyBorder="1"/>
    <xf numFmtId="0" fontId="21" fillId="0" borderId="0" xfId="0" applyFont="1" applyFill="1" applyBorder="1" applyAlignment="1">
      <alignment horizontal="center"/>
    </xf>
    <xf numFmtId="10" fontId="48" fillId="0" borderId="0" xfId="0" applyNumberFormat="1" applyFont="1"/>
    <xf numFmtId="0" fontId="48" fillId="0" borderId="0" xfId="0" applyFont="1" applyBorder="1" applyAlignment="1">
      <alignment wrapText="1"/>
    </xf>
    <xf numFmtId="0" fontId="48" fillId="0" borderId="0" xfId="0" applyFont="1" applyFill="1" applyBorder="1"/>
    <xf numFmtId="0" fontId="21" fillId="0" borderId="18" xfId="0" applyFont="1" applyFill="1" applyBorder="1" applyAlignment="1">
      <alignment horizontal="center"/>
    </xf>
    <xf numFmtId="0" fontId="65" fillId="0" borderId="18" xfId="0" applyFont="1" applyFill="1" applyBorder="1" applyAlignment="1"/>
    <xf numFmtId="0" fontId="33" fillId="0" borderId="0" xfId="0" applyFont="1" applyFill="1"/>
    <xf numFmtId="0" fontId="21" fillId="0" borderId="18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10" fontId="33" fillId="0" borderId="18" xfId="0" applyNumberFormat="1" applyFont="1" applyBorder="1" applyAlignment="1">
      <alignment horizontal="center"/>
    </xf>
    <xf numFmtId="0" fontId="33" fillId="0" borderId="18" xfId="0" applyFont="1" applyBorder="1"/>
    <xf numFmtId="0" fontId="33" fillId="0" borderId="0" xfId="0" applyFont="1"/>
    <xf numFmtId="0" fontId="66" fillId="0" borderId="18" xfId="0" applyFont="1" applyBorder="1"/>
    <xf numFmtId="10" fontId="21" fillId="0" borderId="18" xfId="0" applyNumberFormat="1" applyFont="1" applyBorder="1" applyAlignment="1">
      <alignment vertical="center"/>
    </xf>
    <xf numFmtId="10" fontId="21" fillId="0" borderId="18" xfId="0" applyNumberFormat="1" applyFont="1" applyBorder="1" applyAlignment="1">
      <alignment horizontal="center" vertical="center"/>
    </xf>
    <xf numFmtId="10" fontId="2" fillId="0" borderId="0" xfId="0" applyNumberFormat="1" applyFont="1" applyBorder="1"/>
    <xf numFmtId="0" fontId="67" fillId="0" borderId="0" xfId="0" applyFont="1" applyFill="1" applyBorder="1"/>
    <xf numFmtId="0" fontId="68" fillId="0" borderId="18" xfId="0" applyFont="1" applyFill="1" applyBorder="1"/>
    <xf numFmtId="10" fontId="48" fillId="0" borderId="18" xfId="0" applyNumberFormat="1" applyFont="1" applyBorder="1" applyAlignment="1">
      <alignment vertical="center"/>
    </xf>
    <xf numFmtId="10" fontId="48" fillId="0" borderId="18" xfId="0" applyNumberFormat="1" applyFont="1" applyBorder="1" applyAlignment="1">
      <alignment horizontal="center" vertical="center"/>
    </xf>
    <xf numFmtId="0" fontId="69" fillId="0" borderId="0" xfId="0" applyFont="1" applyFill="1"/>
    <xf numFmtId="0" fontId="52" fillId="0" borderId="18" xfId="0" applyFont="1" applyBorder="1"/>
    <xf numFmtId="0" fontId="70" fillId="0" borderId="0" xfId="0" applyFont="1" applyFill="1"/>
    <xf numFmtId="0" fontId="71" fillId="0" borderId="18" xfId="0" applyFont="1" applyBorder="1"/>
    <xf numFmtId="0" fontId="71" fillId="0" borderId="0" xfId="0" applyFont="1"/>
    <xf numFmtId="0" fontId="53" fillId="0" borderId="18" xfId="0" applyFont="1" applyBorder="1"/>
    <xf numFmtId="10" fontId="48" fillId="0" borderId="18" xfId="0" applyNumberFormat="1" applyFont="1" applyFill="1" applyBorder="1" applyAlignment="1">
      <alignment horizontal="center" vertical="center"/>
    </xf>
    <xf numFmtId="0" fontId="72" fillId="0" borderId="0" xfId="0" applyFont="1"/>
    <xf numFmtId="0" fontId="73" fillId="0" borderId="18" xfId="0" applyFont="1" applyBorder="1"/>
    <xf numFmtId="0" fontId="74" fillId="0" borderId="0" xfId="0" applyFont="1"/>
    <xf numFmtId="167" fontId="21" fillId="0" borderId="0" xfId="0" applyNumberFormat="1" applyFont="1" applyAlignment="1"/>
    <xf numFmtId="0" fontId="75" fillId="0" borderId="0" xfId="0" applyFont="1" applyBorder="1"/>
    <xf numFmtId="0" fontId="76" fillId="0" borderId="0" xfId="0" applyFont="1" applyBorder="1"/>
    <xf numFmtId="0" fontId="23" fillId="4" borderId="10" xfId="0" applyFont="1" applyFill="1" applyBorder="1"/>
    <xf numFmtId="2" fontId="24" fillId="4" borderId="10" xfId="0" applyNumberFormat="1" applyFont="1" applyFill="1" applyBorder="1"/>
    <xf numFmtId="165" fontId="24" fillId="4" borderId="22" xfId="0" applyNumberFormat="1" applyFont="1" applyFill="1" applyBorder="1" applyAlignment="1"/>
    <xf numFmtId="3" fontId="24" fillId="4" borderId="22" xfId="0" applyNumberFormat="1" applyFont="1" applyFill="1" applyBorder="1" applyAlignment="1"/>
    <xf numFmtId="10" fontId="24" fillId="4" borderId="22" xfId="0" applyNumberFormat="1" applyFont="1" applyFill="1" applyBorder="1" applyAlignment="1"/>
    <xf numFmtId="165" fontId="24" fillId="4" borderId="22" xfId="0" applyNumberFormat="1" applyFont="1" applyFill="1" applyBorder="1" applyAlignment="1">
      <alignment horizontal="left"/>
    </xf>
    <xf numFmtId="0" fontId="24" fillId="4" borderId="36" xfId="0" applyFont="1" applyFill="1" applyBorder="1" applyAlignment="1">
      <alignment horizontal="center"/>
    </xf>
    <xf numFmtId="0" fontId="24" fillId="4" borderId="37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left"/>
    </xf>
    <xf numFmtId="3" fontId="20" fillId="4" borderId="10" xfId="0" applyNumberFormat="1" applyFont="1" applyFill="1" applyBorder="1" applyAlignment="1"/>
    <xf numFmtId="10" fontId="20" fillId="4" borderId="10" xfId="0" applyNumberFormat="1" applyFont="1" applyFill="1" applyBorder="1" applyAlignment="1"/>
    <xf numFmtId="0" fontId="20" fillId="4" borderId="10" xfId="0" applyFont="1" applyFill="1" applyBorder="1" applyAlignment="1">
      <alignment horizontal="center"/>
    </xf>
    <xf numFmtId="0" fontId="23" fillId="0" borderId="22" xfId="0" applyFont="1" applyFill="1" applyBorder="1" applyAlignment="1"/>
    <xf numFmtId="0" fontId="32" fillId="4" borderId="22" xfId="0" applyFont="1" applyFill="1" applyBorder="1" applyAlignment="1">
      <alignment horizontal="left"/>
    </xf>
    <xf numFmtId="10" fontId="19" fillId="0" borderId="22" xfId="0" applyNumberFormat="1" applyFont="1" applyFill="1" applyBorder="1" applyAlignment="1"/>
    <xf numFmtId="3" fontId="19" fillId="0" borderId="22" xfId="0" applyNumberFormat="1" applyFont="1" applyFill="1" applyBorder="1"/>
    <xf numFmtId="0" fontId="30" fillId="4" borderId="22" xfId="0" applyFont="1" applyFill="1" applyBorder="1" applyAlignment="1">
      <alignment horizontal="center" vertical="center"/>
    </xf>
    <xf numFmtId="3" fontId="20" fillId="4" borderId="22" xfId="0" applyNumberFormat="1" applyFont="1" applyFill="1" applyBorder="1" applyAlignment="1">
      <alignment horizontal="right" vertical="center"/>
    </xf>
    <xf numFmtId="10" fontId="20" fillId="4" borderId="22" xfId="0" applyNumberFormat="1" applyFont="1" applyFill="1" applyBorder="1" applyAlignment="1">
      <alignment horizontal="right" vertical="center"/>
    </xf>
    <xf numFmtId="10" fontId="20" fillId="4" borderId="22" xfId="0" applyNumberFormat="1" applyFont="1" applyFill="1" applyBorder="1" applyAlignment="1">
      <alignment horizontal="center"/>
    </xf>
    <xf numFmtId="167" fontId="20" fillId="4" borderId="22" xfId="0" applyNumberFormat="1" applyFont="1" applyFill="1" applyBorder="1" applyAlignment="1">
      <alignment horizontal="right"/>
    </xf>
    <xf numFmtId="3" fontId="20" fillId="4" borderId="13" xfId="0" applyNumberFormat="1" applyFont="1" applyFill="1" applyBorder="1" applyAlignment="1">
      <alignment horizontal="right" vertical="center"/>
    </xf>
    <xf numFmtId="0" fontId="19" fillId="5" borderId="46" xfId="0" applyFont="1" applyFill="1" applyBorder="1"/>
    <xf numFmtId="0" fontId="19" fillId="5" borderId="47" xfId="0" applyFont="1" applyFill="1" applyBorder="1"/>
    <xf numFmtId="0" fontId="19" fillId="5" borderId="47" xfId="0" applyFont="1" applyFill="1" applyBorder="1" applyAlignment="1">
      <alignment horizontal="center"/>
    </xf>
    <xf numFmtId="0" fontId="20" fillId="5" borderId="19" xfId="0" applyFont="1" applyFill="1" applyBorder="1"/>
    <xf numFmtId="3" fontId="20" fillId="5" borderId="15" xfId="0" applyNumberFormat="1" applyFont="1" applyFill="1" applyBorder="1"/>
    <xf numFmtId="10" fontId="20" fillId="5" borderId="15" xfId="0" applyNumberFormat="1" applyFont="1" applyFill="1" applyBorder="1"/>
    <xf numFmtId="10" fontId="20" fillId="5" borderId="20" xfId="0" applyNumberFormat="1" applyFont="1" applyFill="1" applyBorder="1"/>
    <xf numFmtId="0" fontId="33" fillId="5" borderId="18" xfId="0" applyFont="1" applyFill="1" applyBorder="1"/>
    <xf numFmtId="3" fontId="33" fillId="5" borderId="18" xfId="0" applyNumberFormat="1" applyFont="1" applyFill="1" applyBorder="1"/>
    <xf numFmtId="10" fontId="21" fillId="5" borderId="18" xfId="0" applyNumberFormat="1" applyFont="1" applyFill="1" applyBorder="1"/>
    <xf numFmtId="3" fontId="21" fillId="5" borderId="18" xfId="0" applyNumberFormat="1" applyFont="1" applyFill="1" applyBorder="1"/>
    <xf numFmtId="0" fontId="42" fillId="4" borderId="10" xfId="0" applyFont="1" applyFill="1" applyBorder="1" applyAlignment="1">
      <alignment horizontal="center" vertical="center"/>
    </xf>
    <xf numFmtId="3" fontId="59" fillId="0" borderId="22" xfId="0" applyNumberFormat="1" applyFont="1" applyFill="1" applyBorder="1" applyAlignment="1">
      <alignment wrapText="1"/>
    </xf>
    <xf numFmtId="0" fontId="35" fillId="4" borderId="19" xfId="0" applyFont="1" applyFill="1" applyBorder="1"/>
    <xf numFmtId="0" fontId="43" fillId="4" borderId="15" xfId="0" applyFont="1" applyFill="1" applyBorder="1" applyAlignment="1">
      <alignment horizontal="center" vertical="top" wrapText="1"/>
    </xf>
    <xf numFmtId="3" fontId="43" fillId="4" borderId="15" xfId="0" applyNumberFormat="1" applyFont="1" applyFill="1" applyBorder="1" applyAlignment="1">
      <alignment horizontal="center" vertical="center"/>
    </xf>
    <xf numFmtId="0" fontId="35" fillId="4" borderId="15" xfId="0" applyFont="1" applyFill="1" applyBorder="1"/>
    <xf numFmtId="0" fontId="35" fillId="4" borderId="20" xfId="0" applyFont="1" applyFill="1" applyBorder="1"/>
    <xf numFmtId="0" fontId="42" fillId="4" borderId="10" xfId="0" applyFont="1" applyFill="1" applyBorder="1"/>
    <xf numFmtId="37" fontId="42" fillId="4" borderId="10" xfId="0" applyNumberFormat="1" applyFont="1" applyFill="1" applyBorder="1"/>
    <xf numFmtId="167" fontId="42" fillId="4" borderId="10" xfId="0" applyNumberFormat="1" applyFont="1" applyFill="1" applyBorder="1"/>
    <xf numFmtId="0" fontId="42" fillId="4" borderId="10" xfId="0" applyFont="1" applyFill="1" applyBorder="1" applyAlignment="1">
      <alignment horizontal="center"/>
    </xf>
    <xf numFmtId="167" fontId="42" fillId="4" borderId="10" xfId="0" applyNumberFormat="1" applyFont="1" applyFill="1" applyBorder="1" applyAlignment="1"/>
    <xf numFmtId="0" fontId="43" fillId="4" borderId="22" xfId="0" applyFont="1" applyFill="1" applyBorder="1" applyAlignment="1">
      <alignment horizontal="center"/>
    </xf>
    <xf numFmtId="0" fontId="43" fillId="4" borderId="22" xfId="0" applyFont="1" applyFill="1" applyBorder="1" applyAlignment="1">
      <alignment horizontal="left"/>
    </xf>
    <xf numFmtId="1" fontId="43" fillId="4" borderId="22" xfId="0" applyNumberFormat="1" applyFont="1" applyFill="1" applyBorder="1" applyAlignment="1"/>
    <xf numFmtId="167" fontId="43" fillId="4" borderId="22" xfId="0" applyNumberFormat="1" applyFont="1" applyFill="1" applyBorder="1" applyAlignment="1"/>
    <xf numFmtId="3" fontId="43" fillId="4" borderId="22" xfId="0" applyNumberFormat="1" applyFont="1" applyFill="1" applyBorder="1" applyAlignment="1"/>
    <xf numFmtId="10" fontId="15" fillId="0" borderId="0" xfId="3" applyNumberFormat="1" applyFont="1" applyBorder="1"/>
    <xf numFmtId="0" fontId="24" fillId="4" borderId="22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/>
    </xf>
    <xf numFmtId="0" fontId="22" fillId="0" borderId="38" xfId="0" applyFont="1" applyFill="1" applyBorder="1" applyAlignment="1">
      <alignment horizontal="center" vertical="center"/>
    </xf>
    <xf numFmtId="167" fontId="24" fillId="0" borderId="27" xfId="0" applyNumberFormat="1" applyFont="1" applyBorder="1" applyAlignment="1"/>
    <xf numFmtId="167" fontId="24" fillId="0" borderId="22" xfId="0" applyNumberFormat="1" applyFont="1" applyBorder="1" applyAlignment="1"/>
    <xf numFmtId="0" fontId="20" fillId="0" borderId="22" xfId="0" applyFont="1" applyBorder="1"/>
    <xf numFmtId="0" fontId="22" fillId="4" borderId="22" xfId="0" applyFont="1" applyFill="1" applyBorder="1" applyAlignment="1">
      <alignment horizontal="left"/>
    </xf>
    <xf numFmtId="3" fontId="20" fillId="4" borderId="22" xfId="0" applyNumberFormat="1" applyFont="1" applyFill="1" applyBorder="1" applyAlignment="1"/>
    <xf numFmtId="10" fontId="20" fillId="4" borderId="22" xfId="0" applyNumberFormat="1" applyFont="1" applyFill="1" applyBorder="1" applyAlignment="1"/>
    <xf numFmtId="0" fontId="23" fillId="0" borderId="27" xfId="0" applyFont="1" applyFill="1" applyBorder="1" applyAlignment="1">
      <alignment horizontal="left" wrapText="1"/>
    </xf>
    <xf numFmtId="1" fontId="23" fillId="0" borderId="27" xfId="0" applyNumberFormat="1" applyFont="1" applyFill="1" applyBorder="1" applyAlignment="1">
      <alignment wrapText="1"/>
    </xf>
    <xf numFmtId="1" fontId="23" fillId="0" borderId="27" xfId="0" applyNumberFormat="1" applyFont="1" applyFill="1" applyBorder="1" applyAlignment="1"/>
    <xf numFmtId="0" fontId="23" fillId="0" borderId="27" xfId="0" applyFont="1" applyFill="1" applyBorder="1"/>
    <xf numFmtId="0" fontId="24" fillId="0" borderId="22" xfId="0" applyFont="1" applyBorder="1" applyAlignment="1">
      <alignment horizontal="center"/>
    </xf>
    <xf numFmtId="38" fontId="23" fillId="0" borderId="10" xfId="0" applyNumberFormat="1" applyFont="1" applyFill="1" applyBorder="1"/>
    <xf numFmtId="0" fontId="23" fillId="4" borderId="11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17" fontId="28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4" fillId="4" borderId="29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/>
    </xf>
    <xf numFmtId="0" fontId="24" fillId="4" borderId="12" xfId="0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 vertical="center" wrapText="1"/>
    </xf>
    <xf numFmtId="17" fontId="25" fillId="0" borderId="0" xfId="0" applyNumberFormat="1" applyFont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3" fillId="4" borderId="22" xfId="0" applyFont="1" applyFill="1" applyBorder="1" applyAlignment="1"/>
    <xf numFmtId="0" fontId="20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27" fillId="4" borderId="10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4" fillId="4" borderId="26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0" fillId="0" borderId="20" xfId="0" applyBorder="1" applyAlignment="1"/>
    <xf numFmtId="0" fontId="0" fillId="0" borderId="20" xfId="0" applyBorder="1" applyAlignment="1">
      <alignment horizont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0" fillId="0" borderId="22" xfId="0" applyBorder="1" applyAlignment="1"/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4" borderId="15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 wrapText="1"/>
    </xf>
    <xf numFmtId="17" fontId="24" fillId="4" borderId="11" xfId="0" applyNumberFormat="1" applyFont="1" applyFill="1" applyBorder="1" applyAlignment="1">
      <alignment horizontal="center"/>
    </xf>
    <xf numFmtId="17" fontId="24" fillId="4" borderId="13" xfId="0" applyNumberFormat="1" applyFont="1" applyFill="1" applyBorder="1" applyAlignment="1">
      <alignment horizontal="center"/>
    </xf>
    <xf numFmtId="17" fontId="24" fillId="4" borderId="22" xfId="0" applyNumberFormat="1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/>
    </xf>
    <xf numFmtId="0" fontId="32" fillId="5" borderId="15" xfId="0" applyFont="1" applyFill="1" applyBorder="1" applyAlignment="1">
      <alignment horizontal="center"/>
    </xf>
    <xf numFmtId="0" fontId="32" fillId="5" borderId="20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20" fillId="5" borderId="43" xfId="0" applyFont="1" applyFill="1" applyBorder="1" applyAlignment="1">
      <alignment horizontal="center"/>
    </xf>
    <xf numFmtId="0" fontId="20" fillId="5" borderId="44" xfId="0" applyFont="1" applyFill="1" applyBorder="1" applyAlignment="1">
      <alignment horizontal="center"/>
    </xf>
    <xf numFmtId="0" fontId="32" fillId="5" borderId="11" xfId="0" applyFont="1" applyFill="1" applyBorder="1" applyAlignment="1">
      <alignment horizontal="center"/>
    </xf>
    <xf numFmtId="0" fontId="32" fillId="5" borderId="12" xfId="0" applyFont="1" applyFill="1" applyBorder="1" applyAlignment="1">
      <alignment horizontal="center"/>
    </xf>
    <xf numFmtId="0" fontId="32" fillId="5" borderId="1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" fontId="25" fillId="0" borderId="0" xfId="0" applyNumberFormat="1" applyFont="1" applyFill="1" applyBorder="1" applyAlignment="1">
      <alignment horizontal="center"/>
    </xf>
    <xf numFmtId="0" fontId="42" fillId="4" borderId="1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</cellXfs>
  <cellStyles count="5">
    <cellStyle name="Estilo 1" xfId="1"/>
    <cellStyle name="Hipervínculo" xfId="2" builtinId="8"/>
    <cellStyle name="Normal" xfId="0" builtinId="0"/>
    <cellStyle name="Normal 2" xfId="4"/>
    <cellStyle name="Porcentual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CCCCFF"/>
      <color rgb="FF9999FF"/>
      <color rgb="FFFFFF99"/>
      <color rgb="FFFFFFCC"/>
      <color rgb="FFF0F9E7"/>
      <color rgb="FFCC9900"/>
      <color rgb="FFFF3300"/>
      <color rgb="FFFF9900"/>
      <color rgb="FFFFC46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0.82620000000000005</c:v>
                </c:pt>
                <c:pt idx="1">
                  <c:v>0.83809999999999996</c:v>
                </c:pt>
                <c:pt idx="2">
                  <c:v>0.87960000000000005</c:v>
                </c:pt>
                <c:pt idx="3">
                  <c:v>0.87909999999999999</c:v>
                </c:pt>
                <c:pt idx="4">
                  <c:v>0.89240972106839356</c:v>
                </c:pt>
              </c:numCache>
            </c:numRef>
          </c:val>
        </c:ser>
        <c:dLbls>
          <c:showVal val="1"/>
        </c:dLbls>
        <c:marker val="1"/>
        <c:axId val="65871872"/>
        <c:axId val="65873408"/>
      </c:lineChart>
      <c:catAx>
        <c:axId val="65871872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65873408"/>
        <c:crossesAt val="0.1"/>
        <c:lblAlgn val="ctr"/>
        <c:lblOffset val="100"/>
        <c:tickLblSkip val="1"/>
        <c:tickMarkSkip val="1"/>
      </c:catAx>
      <c:valAx>
        <c:axId val="65873408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58718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2015
OCUPACIÓN RIVIERA MAYA</a:t>
            </a:r>
          </a:p>
        </c:rich>
      </c:tx>
      <c:layout>
        <c:manualLayout>
          <c:xMode val="edge"/>
          <c:yMode val="edge"/>
          <c:x val="0.38685601445957146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7599252694537917E-2"/>
          <c:y val="0.16408841433147991"/>
          <c:w val="0.93196208546118353"/>
          <c:h val="0.6855088929614267"/>
        </c:manualLayout>
      </c:layout>
      <c:lineChart>
        <c:grouping val="standard"/>
        <c:ser>
          <c:idx val="1"/>
          <c:order val="0"/>
          <c:tx>
            <c:strRef>
              <c:f>'RESUMEN OCUP. ANUAL'!$B$11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ANUAL'!$C$11:$N$11</c:f>
              <c:numCache>
                <c:formatCode>0.00%</c:formatCode>
                <c:ptCount val="12"/>
                <c:pt idx="0">
                  <c:v>0.87617096774193526</c:v>
                </c:pt>
                <c:pt idx="1">
                  <c:v>0.91029285714285713</c:v>
                </c:pt>
              </c:numCache>
            </c:numRef>
          </c:val>
        </c:ser>
        <c:ser>
          <c:idx val="2"/>
          <c:order val="1"/>
          <c:tx>
            <c:strRef>
              <c:f>'RESUMEN OCUP. ANUAL'!$B$12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ANUAL'!$C$12:$N$12</c:f>
              <c:numCache>
                <c:formatCode>0.00%</c:formatCode>
                <c:ptCount val="12"/>
                <c:pt idx="0">
                  <c:v>0.92295483870967743</c:v>
                </c:pt>
                <c:pt idx="1">
                  <c:v>0.94016785714285711</c:v>
                </c:pt>
              </c:numCache>
            </c:numRef>
          </c:val>
        </c:ser>
        <c:ser>
          <c:idx val="3"/>
          <c:order val="2"/>
          <c:tx>
            <c:strRef>
              <c:f>'RESUMEN OCUP. ANUAL'!$B$13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ANUAL'!$C$13:$N$13</c:f>
              <c:numCache>
                <c:formatCode>0.00%</c:formatCode>
                <c:ptCount val="12"/>
                <c:pt idx="0">
                  <c:v>0.85156129032258077</c:v>
                </c:pt>
                <c:pt idx="1">
                  <c:v>0.87939642857142852</c:v>
                </c:pt>
              </c:numCache>
            </c:numRef>
          </c:val>
        </c:ser>
        <c:ser>
          <c:idx val="4"/>
          <c:order val="3"/>
          <c:tx>
            <c:strRef>
              <c:f>'RESUMEN OCUP. ANUAL'!$B$14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ANUAL'!$C$14:$N$14</c:f>
              <c:numCache>
                <c:formatCode>0.00%</c:formatCode>
                <c:ptCount val="12"/>
                <c:pt idx="0">
                  <c:v>0.83409677419354844</c:v>
                </c:pt>
                <c:pt idx="1">
                  <c:v>0.84513928571428565</c:v>
                </c:pt>
              </c:numCache>
            </c:numRef>
          </c:val>
        </c:ser>
        <c:ser>
          <c:idx val="5"/>
          <c:order val="4"/>
          <c:tx>
            <c:strRef>
              <c:f>'RESUMEN OCUP. ANUAL'!$B$15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ANUAL'!$C$15:$N$15</c:f>
              <c:numCache>
                <c:formatCode>0.00%</c:formatCode>
                <c:ptCount val="12"/>
                <c:pt idx="0">
                  <c:v>0.88253225806451596</c:v>
                </c:pt>
                <c:pt idx="1">
                  <c:v>0.91911428571428577</c:v>
                </c:pt>
              </c:numCache>
            </c:numRef>
          </c:val>
        </c:ser>
        <c:ser>
          <c:idx val="6"/>
          <c:order val="5"/>
          <c:tx>
            <c:strRef>
              <c:f>'RESUMEN OCUP. ANUAL'!$B$16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'RESUMEN OCUP. ANUAL'!$C$9:$N$9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'RESUMEN OCUP. ANUAL'!$C$16:$N$16</c:f>
              <c:numCache>
                <c:formatCode>0.00%</c:formatCode>
                <c:ptCount val="12"/>
                <c:pt idx="0">
                  <c:v>0.76198064516129016</c:v>
                </c:pt>
                <c:pt idx="1">
                  <c:v>0.79592142857142856</c:v>
                </c:pt>
              </c:numCache>
            </c:numRef>
          </c:val>
        </c:ser>
        <c:marker val="1"/>
        <c:axId val="68968448"/>
        <c:axId val="68970368"/>
      </c:lineChart>
      <c:catAx>
        <c:axId val="68968448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68970368"/>
        <c:crosses val="autoZero"/>
        <c:auto val="1"/>
        <c:lblAlgn val="ctr"/>
        <c:lblOffset val="100"/>
        <c:tickLblSkip val="1"/>
        <c:tickMarkSkip val="1"/>
      </c:catAx>
      <c:valAx>
        <c:axId val="68970368"/>
        <c:scaling>
          <c:orientation val="minMax"/>
          <c:max val="1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68968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69635E-2"/>
          <c:y val="2.7642276422765611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346915</c:v>
                </c:pt>
                <c:pt idx="1">
                  <c:v>37779</c:v>
                </c:pt>
                <c:pt idx="2">
                  <c:v>309136</c:v>
                </c:pt>
              </c:numCache>
            </c:numRef>
          </c:val>
        </c:ser>
        <c:ser>
          <c:idx val="1"/>
          <c:order val="1"/>
          <c:tx>
            <c:strRef>
              <c:f>PROCEDENCIA!$G$5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326017</c:v>
                </c:pt>
                <c:pt idx="1">
                  <c:v>39217</c:v>
                </c:pt>
                <c:pt idx="2">
                  <c:v>286800</c:v>
                </c:pt>
              </c:numCache>
            </c:numRef>
          </c:val>
        </c:ser>
        <c:ser>
          <c:idx val="2"/>
          <c:order val="2"/>
          <c:tx>
            <c:strRef>
              <c:f>PROCEDENCIA!$E$5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315725</c:v>
                </c:pt>
                <c:pt idx="1">
                  <c:v>31907</c:v>
                </c:pt>
                <c:pt idx="2">
                  <c:v>283818</c:v>
                </c:pt>
              </c:numCache>
            </c:numRef>
          </c:val>
        </c:ser>
        <c:ser>
          <c:idx val="3"/>
          <c:order val="3"/>
          <c:tx>
            <c:strRef>
              <c:f>PROCEDENCIA!$C$5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299938</c:v>
                </c:pt>
                <c:pt idx="1">
                  <c:v>25117</c:v>
                </c:pt>
                <c:pt idx="2">
                  <c:v>274821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357883</c:v>
                </c:pt>
                <c:pt idx="1">
                  <c:v>35202</c:v>
                </c:pt>
                <c:pt idx="2">
                  <c:v>322681</c:v>
                </c:pt>
              </c:numCache>
            </c:numRef>
          </c:val>
        </c:ser>
        <c:dLbls>
          <c:showVal val="1"/>
        </c:dLbls>
        <c:axId val="69090688"/>
        <c:axId val="69112960"/>
      </c:barChart>
      <c:catAx>
        <c:axId val="6909068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9112960"/>
        <c:crosses val="autoZero"/>
        <c:auto val="1"/>
        <c:lblAlgn val="ctr"/>
        <c:lblOffset val="100"/>
        <c:tickLblSkip val="1"/>
        <c:tickMarkSkip val="1"/>
      </c:catAx>
      <c:valAx>
        <c:axId val="69112960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909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697"/>
          <c:y val="0.91707317073170658"/>
          <c:w val="0.23866021518302591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177" r="0.75000000000001177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plotArea>
      <c:layout>
        <c:manualLayout>
          <c:layoutTarget val="inner"/>
          <c:xMode val="edge"/>
          <c:yMode val="edge"/>
          <c:x val="3.2673218479269669E-2"/>
          <c:y val="2.7642276422765632E-2"/>
          <c:w val="0.95012975351765261"/>
          <c:h val="0.79268292682926556"/>
        </c:manualLayout>
      </c:layout>
      <c:barChart>
        <c:barDir val="bar"/>
        <c:grouping val="clustered"/>
        <c:ser>
          <c:idx val="0"/>
          <c:order val="0"/>
          <c:tx>
            <c:strRef>
              <c:f>PROCEDENCIA!$I$29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699184</c:v>
                </c:pt>
                <c:pt idx="1">
                  <c:v>82657</c:v>
                </c:pt>
                <c:pt idx="2">
                  <c:v>616527</c:v>
                </c:pt>
              </c:numCache>
            </c:numRef>
          </c:val>
        </c:ser>
        <c:ser>
          <c:idx val="1"/>
          <c:order val="1"/>
          <c:tx>
            <c:strRef>
              <c:f>PROCEDENCIA!$G$29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658715</c:v>
                </c:pt>
                <c:pt idx="1">
                  <c:v>84318</c:v>
                </c:pt>
                <c:pt idx="2">
                  <c:v>574397</c:v>
                </c:pt>
              </c:numCache>
            </c:numRef>
          </c:val>
        </c:ser>
        <c:ser>
          <c:idx val="2"/>
          <c:order val="2"/>
          <c:tx>
            <c:strRef>
              <c:f>PROCEDENCIA!$E$29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645858</c:v>
                </c:pt>
                <c:pt idx="1">
                  <c:v>68382</c:v>
                </c:pt>
                <c:pt idx="2">
                  <c:v>577476</c:v>
                </c:pt>
              </c:numCache>
            </c:numRef>
          </c:val>
        </c:ser>
        <c:ser>
          <c:idx val="3"/>
          <c:order val="3"/>
          <c:tx>
            <c:strRef>
              <c:f>PROCEDENCIA!$C$29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599636</c:v>
                </c:pt>
                <c:pt idx="1">
                  <c:v>54080</c:v>
                </c:pt>
                <c:pt idx="2">
                  <c:v>545556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730719</c:v>
                </c:pt>
                <c:pt idx="1">
                  <c:v>81158</c:v>
                </c:pt>
                <c:pt idx="2">
                  <c:v>649561</c:v>
                </c:pt>
              </c:numCache>
            </c:numRef>
          </c:val>
        </c:ser>
        <c:dLbls>
          <c:showVal val="1"/>
        </c:dLbls>
        <c:axId val="69154304"/>
        <c:axId val="69155840"/>
      </c:barChart>
      <c:catAx>
        <c:axId val="6915430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9155840"/>
        <c:crosses val="autoZero"/>
        <c:auto val="1"/>
        <c:lblAlgn val="ctr"/>
        <c:lblOffset val="100"/>
        <c:tickLblSkip val="1"/>
        <c:tickMarkSkip val="1"/>
      </c:catAx>
      <c:valAx>
        <c:axId val="69155840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9154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714"/>
          <c:y val="0.91707317073170658"/>
          <c:w val="0.26249624331309734"/>
          <c:h val="8.2926661194377763E-2"/>
        </c:manualLayout>
      </c:layout>
    </c:legend>
    <c:plotVisOnly val="1"/>
    <c:dispBlanksAs val="gap"/>
  </c:chart>
  <c:printSettings>
    <c:headerFooter alignWithMargins="0"/>
    <c:pageMargins b="1" l="0.75000000000001199" r="0.75000000000001199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FEBRERO  2015 VS 2014</a:t>
            </a:r>
          </a:p>
        </c:rich>
      </c:tx>
      <c:layout>
        <c:manualLayout>
          <c:xMode val="edge"/>
          <c:yMode val="edge"/>
          <c:x val="0.3393397656278907"/>
          <c:y val="1.6143737538132162E-2"/>
        </c:manualLayout>
      </c:layout>
    </c:title>
    <c:plotArea>
      <c:layout>
        <c:manualLayout>
          <c:layoutTarget val="inner"/>
          <c:xMode val="edge"/>
          <c:yMode val="edge"/>
          <c:x val="0.18318345178692663"/>
          <c:y val="0.15149372522766641"/>
          <c:w val="0.76568965916298004"/>
          <c:h val="0.61933947527814592"/>
        </c:manualLayout>
      </c:layout>
      <c:barChart>
        <c:barDir val="col"/>
        <c:grouping val="clustered"/>
        <c:ser>
          <c:idx val="0"/>
          <c:order val="0"/>
          <c:tx>
            <c:strRef>
              <c:f>'REGIONES FEBRERO'!$E$5:$F$5</c:f>
              <c:strCache>
                <c:ptCount val="1"/>
                <c:pt idx="0">
                  <c:v> FEBRERO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3937E-2"/>
                  <c:y val="-1.101512108557295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766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79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327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FEBRERO'!$B$7:$B$12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FEBRERO'!$F$7:$F$12</c:f>
              <c:numCache>
                <c:formatCode>0.00%</c:formatCode>
                <c:ptCount val="6"/>
                <c:pt idx="0">
                  <c:v>0.18048077164883494</c:v>
                </c:pt>
                <c:pt idx="1">
                  <c:v>0.38669062235423307</c:v>
                </c:pt>
                <c:pt idx="2">
                  <c:v>0.26299377170751337</c:v>
                </c:pt>
                <c:pt idx="3">
                  <c:v>9.8361755098733392E-2</c:v>
                </c:pt>
                <c:pt idx="4">
                  <c:v>6.3042949790853439E-2</c:v>
                </c:pt>
                <c:pt idx="5">
                  <c:v>8.430129399831789E-3</c:v>
                </c:pt>
              </c:numCache>
            </c:numRef>
          </c:val>
        </c:ser>
        <c:ser>
          <c:idx val="1"/>
          <c:order val="1"/>
          <c:tx>
            <c:strRef>
              <c:f>'REGIONES FEBRERO'!$C$5:$D$5</c:f>
              <c:strCache>
                <c:ptCount val="1"/>
                <c:pt idx="0">
                  <c:v> FEBRERO  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2.0271294916964566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1976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FEBRERO'!$B$7:$B$12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FEBRERO'!$D$7:$D$12</c:f>
              <c:numCache>
                <c:formatCode>0.00%</c:formatCode>
                <c:ptCount val="6"/>
                <c:pt idx="0">
                  <c:v>0.20664139630745285</c:v>
                </c:pt>
                <c:pt idx="1">
                  <c:v>0.34750587319660436</c:v>
                </c:pt>
                <c:pt idx="2">
                  <c:v>0.27545075883141401</c:v>
                </c:pt>
                <c:pt idx="3">
                  <c:v>0.10889987460905409</c:v>
                </c:pt>
                <c:pt idx="4">
                  <c:v>5.5878241067696698E-2</c:v>
                </c:pt>
                <c:pt idx="5">
                  <c:v>5.6238559877779858E-3</c:v>
                </c:pt>
              </c:numCache>
            </c:numRef>
          </c:val>
        </c:ser>
        <c:dLbls>
          <c:showVal val="1"/>
        </c:dLbls>
        <c:axId val="69363968"/>
        <c:axId val="69373952"/>
      </c:barChart>
      <c:catAx>
        <c:axId val="6936396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9373952"/>
        <c:crosses val="autoZero"/>
        <c:auto val="1"/>
        <c:lblAlgn val="ctr"/>
        <c:lblOffset val="100"/>
        <c:tickLblSkip val="1"/>
        <c:tickMarkSkip val="1"/>
      </c:catAx>
      <c:valAx>
        <c:axId val="69373952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9363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177" r="0.75000000000001177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1"/>
  <c:chart>
    <c:title>
      <c:tx>
        <c:rich>
          <a:bodyPr/>
          <a:lstStyle/>
          <a:p>
            <a:pPr>
              <a:defRPr/>
            </a:pPr>
            <a:r>
              <a:rPr lang="es-MX"/>
              <a:t>ENERO - FEBRERO  2015 VS 2014</a:t>
            </a:r>
          </a:p>
        </c:rich>
      </c:tx>
      <c:layout>
        <c:manualLayout>
          <c:xMode val="edge"/>
          <c:yMode val="edge"/>
          <c:x val="0.33933986020858303"/>
          <c:y val="1.6230625590286363E-2"/>
        </c:manualLayout>
      </c:layout>
    </c:title>
    <c:plotArea>
      <c:layout>
        <c:manualLayout>
          <c:layoutTarget val="inner"/>
          <c:xMode val="edge"/>
          <c:yMode val="edge"/>
          <c:x val="0.18318345178692674"/>
          <c:y val="0.15149372522766641"/>
          <c:w val="0.76568965916298026"/>
          <c:h val="0.61933947527814615"/>
        </c:manualLayout>
      </c:layout>
      <c:barChart>
        <c:barDir val="col"/>
        <c:grouping val="clustered"/>
        <c:ser>
          <c:idx val="0"/>
          <c:order val="0"/>
          <c:tx>
            <c:strRef>
              <c:f>'REGIONES FEBRERO'!$E$30:$F$30</c:f>
              <c:strCache>
                <c:ptCount val="1"/>
                <c:pt idx="0">
                  <c:v>ENE - FEB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110622433958E-2"/>
                  <c:y val="-1.101512108557295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7775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795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6357E-3"/>
                  <c:y val="4.3743823520035734E-3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FEBRERO'!$B$32:$B$37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FEBRERO'!$F$32:$F$37</c:f>
              <c:numCache>
                <c:formatCode>0.00%</c:formatCode>
                <c:ptCount val="6"/>
                <c:pt idx="0">
                  <c:v>0.18529421022308165</c:v>
                </c:pt>
                <c:pt idx="1">
                  <c:v>0.36942244556388981</c:v>
                </c:pt>
                <c:pt idx="2">
                  <c:v>0.25688671021281778</c:v>
                </c:pt>
                <c:pt idx="3">
                  <c:v>0.11106595011214981</c:v>
                </c:pt>
                <c:pt idx="4">
                  <c:v>6.8206793582758898E-2</c:v>
                </c:pt>
                <c:pt idx="5">
                  <c:v>9.1238903053020379E-3</c:v>
                </c:pt>
              </c:numCache>
            </c:numRef>
          </c:val>
        </c:ser>
        <c:ser>
          <c:idx val="1"/>
          <c:order val="1"/>
          <c:tx>
            <c:strRef>
              <c:f>'REGIONES FEBRERO'!$C$30:$D$30</c:f>
              <c:strCache>
                <c:ptCount val="1"/>
                <c:pt idx="0">
                  <c:v>ENE - FEB 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271294916964583E-2"/>
                  <c:y val="6.850925010891859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1983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showVal val="1"/>
          </c:dLbls>
          <c:cat>
            <c:strRef>
              <c:f>'REGIONES FEBRERO'!$B$32:$B$37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FEBRERO'!$D$32:$D$37</c:f>
              <c:numCache>
                <c:formatCode>0.00%</c:formatCode>
                <c:ptCount val="6"/>
                <c:pt idx="0">
                  <c:v>0.21435416142245817</c:v>
                </c:pt>
                <c:pt idx="1">
                  <c:v>0.3251847868372274</c:v>
                </c:pt>
                <c:pt idx="2">
                  <c:v>0.27650089246893522</c:v>
                </c:pt>
                <c:pt idx="3">
                  <c:v>0.11821923842650861</c:v>
                </c:pt>
                <c:pt idx="4">
                  <c:v>5.9670987894459827E-2</c:v>
                </c:pt>
                <c:pt idx="5">
                  <c:v>6.069932950410765E-3</c:v>
                </c:pt>
              </c:numCache>
            </c:numRef>
          </c:val>
        </c:ser>
        <c:dLbls>
          <c:showVal val="1"/>
        </c:dLbls>
        <c:axId val="69538944"/>
        <c:axId val="69540480"/>
      </c:barChart>
      <c:catAx>
        <c:axId val="6953894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9540480"/>
        <c:crosses val="autoZero"/>
        <c:auto val="1"/>
        <c:lblAlgn val="ctr"/>
        <c:lblOffset val="100"/>
        <c:tickLblSkip val="1"/>
        <c:tickMarkSkip val="1"/>
      </c:catAx>
      <c:valAx>
        <c:axId val="6954048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9538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1954"/>
          <c:y val="0.88198591059778575"/>
          <c:w val="0.47034104356300233"/>
          <c:h val="8.2708033736333217E-2"/>
        </c:manualLayout>
      </c:layout>
    </c:legend>
    <c:plotVisOnly val="1"/>
    <c:dispBlanksAs val="gap"/>
  </c:chart>
  <c:printSettings>
    <c:headerFooter alignWithMargins="0"/>
    <c:pageMargins b="1" l="0.75000000000001199" r="0.75000000000001199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206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70807</c:v>
                </c:pt>
                <c:pt idx="1">
                  <c:v>131554</c:v>
                </c:pt>
                <c:pt idx="2">
                  <c:v>93591</c:v>
                </c:pt>
                <c:pt idx="3">
                  <c:v>27278</c:v>
                </c:pt>
                <c:pt idx="4">
                  <c:v>45956</c:v>
                </c:pt>
                <c:pt idx="5">
                  <c:v>3650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64591</c:v>
                </c:pt>
                <c:pt idx="1">
                  <c:v>138390</c:v>
                </c:pt>
                <c:pt idx="2">
                  <c:v>94121</c:v>
                </c:pt>
                <c:pt idx="3">
                  <c:v>22562</c:v>
                </c:pt>
                <c:pt idx="4">
                  <c:v>35202</c:v>
                </c:pt>
                <c:pt idx="5">
                  <c:v>3017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</c:numCache>
            </c:numRef>
          </c:val>
        </c:ser>
        <c:axId val="69718784"/>
        <c:axId val="69720320"/>
      </c:barChart>
      <c:catAx>
        <c:axId val="69718784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9720320"/>
        <c:crosses val="autoZero"/>
        <c:lblAlgn val="ctr"/>
        <c:lblOffset val="80"/>
        <c:tickLblSkip val="1"/>
        <c:tickMarkSkip val="1"/>
      </c:catAx>
      <c:valAx>
        <c:axId val="69720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971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177" r="0.75000000000001177" t="1" header="0" footer="0"/>
    <c:pageSetup paperSize="9"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F  E  B  R  E  R  O
2015  VS  2014</a:t>
            </a:r>
          </a:p>
        </c:rich>
      </c:tx>
      <c:layout>
        <c:manualLayout>
          <c:xMode val="edge"/>
          <c:yMode val="edge"/>
          <c:x val="0.3652397282115436"/>
          <c:y val="2.5690430314707791E-3"/>
        </c:manualLayout>
      </c:layout>
      <c:overlay val="1"/>
    </c:title>
    <c:view3D>
      <c:rotX val="35"/>
      <c:hPercent val="102"/>
      <c:rotY val="44"/>
      <c:depthPercent val="100"/>
      <c:rAngAx val="1"/>
    </c:view3D>
    <c:plotArea>
      <c:layout>
        <c:manualLayout>
          <c:layoutTarget val="inner"/>
          <c:xMode val="edge"/>
          <c:yMode val="edge"/>
          <c:x val="0.12710291974200472"/>
          <c:y val="9.689940819443842E-3"/>
          <c:w val="0.846729744751897"/>
          <c:h val="0.95349017663323765"/>
        </c:manualLayout>
      </c:layout>
      <c:bar3DChart>
        <c:barDir val="bar"/>
        <c:grouping val="clustered"/>
        <c:ser>
          <c:idx val="0"/>
          <c:order val="0"/>
          <c:tx>
            <c:strRef>
              <c:f>'EUROPA FEBRERO'!$C$7:$D$7</c:f>
              <c:strCache>
                <c:ptCount val="1"/>
                <c:pt idx="0">
                  <c:v> FEBRERO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6"/>
              <c:delete val="1"/>
            </c:dLbl>
            <c:showVal val="1"/>
          </c:dLbls>
          <c:cat>
            <c:strRef>
              <c:f>'EUROPA FEBRERO'!$B$9:$B$35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FEBRERO'!$D$9:$D$35</c:f>
              <c:numCache>
                <c:formatCode>0.00%</c:formatCode>
                <c:ptCount val="27"/>
                <c:pt idx="0">
                  <c:v>0.15813187886227628</c:v>
                </c:pt>
                <c:pt idx="1">
                  <c:v>6.277288769232915E-3</c:v>
                </c:pt>
                <c:pt idx="2">
                  <c:v>1.9975727816758965E-2</c:v>
                </c:pt>
                <c:pt idx="3">
                  <c:v>2.3714202017102124E-4</c:v>
                </c:pt>
                <c:pt idx="4">
                  <c:v>3.5710798331636141E-3</c:v>
                </c:pt>
                <c:pt idx="5">
                  <c:v>8.3766931242763687E-2</c:v>
                </c:pt>
                <c:pt idx="6">
                  <c:v>1.2959113925816397E-2</c:v>
                </c:pt>
                <c:pt idx="7">
                  <c:v>0.13228339866363498</c:v>
                </c:pt>
                <c:pt idx="8">
                  <c:v>0.21257689678742311</c:v>
                </c:pt>
                <c:pt idx="9">
                  <c:v>2.3016725487187356E-3</c:v>
                </c:pt>
                <c:pt idx="10">
                  <c:v>2.5304448505307796E-2</c:v>
                </c:pt>
                <c:pt idx="11">
                  <c:v>1.7018427329920348E-3</c:v>
                </c:pt>
                <c:pt idx="12">
                  <c:v>2.5248650382914614E-3</c:v>
                </c:pt>
                <c:pt idx="13">
                  <c:v>1.5344483658124905E-4</c:v>
                </c:pt>
                <c:pt idx="14">
                  <c:v>9.0127917195586368E-2</c:v>
                </c:pt>
                <c:pt idx="15">
                  <c:v>5.3008216273522392E-4</c:v>
                </c:pt>
                <c:pt idx="16">
                  <c:v>0</c:v>
                </c:pt>
                <c:pt idx="17">
                  <c:v>1.0517946071114706E-2</c:v>
                </c:pt>
                <c:pt idx="18">
                  <c:v>1.1578110396585154E-2</c:v>
                </c:pt>
                <c:pt idx="19">
                  <c:v>1.1578110396585155E-3</c:v>
                </c:pt>
                <c:pt idx="20">
                  <c:v>2.4690669158982802E-3</c:v>
                </c:pt>
                <c:pt idx="21">
                  <c:v>6.5562793811988222E-4</c:v>
                </c:pt>
                <c:pt idx="22">
                  <c:v>7.9554173002078482E-2</c:v>
                </c:pt>
                <c:pt idx="23">
                  <c:v>2.510915507693166E-4</c:v>
                </c:pt>
                <c:pt idx="24">
                  <c:v>9.9780992369606761E-2</c:v>
                </c:pt>
                <c:pt idx="25">
                  <c:v>1.7088174982911826E-2</c:v>
                </c:pt>
                <c:pt idx="26">
                  <c:v>2.4523274791803256E-2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'EUROPA FEBRERO'!$E$7:$F$7</c:f>
              <c:strCache>
                <c:ptCount val="1"/>
                <c:pt idx="0">
                  <c:v> FEBRERO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18351E-17"/>
                  <c:y val="-1.2995451591942821E-2"/>
                </c:manualLayout>
              </c:layout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2.3391812865497099E-2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2.4922118380062306E-3"/>
                  <c:y val="-2.3391812865497082E-2"/>
                </c:manualLayout>
              </c:layout>
              <c:showVal val="1"/>
            </c:dLbl>
            <c:dLbl>
              <c:idx val="25"/>
              <c:layout>
                <c:manualLayout>
                  <c:x val="0"/>
                  <c:y val="-7.7972709551656924E-3"/>
                </c:manualLayout>
              </c:layout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FEBRERO'!$B$9:$B$35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FEBRERO'!$F$9:$F$35</c:f>
              <c:numCache>
                <c:formatCode>0.00%</c:formatCode>
                <c:ptCount val="27"/>
                <c:pt idx="0">
                  <c:v>0.15560991469399763</c:v>
                </c:pt>
                <c:pt idx="1">
                  <c:v>4.3349692681642956E-3</c:v>
                </c:pt>
                <c:pt idx="2">
                  <c:v>1.9755074236348716E-2</c:v>
                </c:pt>
                <c:pt idx="3">
                  <c:v>2.3223049650880154E-4</c:v>
                </c:pt>
                <c:pt idx="4">
                  <c:v>4.7375021287795515E-3</c:v>
                </c:pt>
                <c:pt idx="5">
                  <c:v>9.0089950612314409E-2</c:v>
                </c:pt>
                <c:pt idx="6">
                  <c:v>3.824062175844932E-3</c:v>
                </c:pt>
                <c:pt idx="7">
                  <c:v>0.14655292533015435</c:v>
                </c:pt>
                <c:pt idx="8">
                  <c:v>0.22470622842191637</c:v>
                </c:pt>
                <c:pt idx="9">
                  <c:v>8.2054775433109881E-4</c:v>
                </c:pt>
                <c:pt idx="10">
                  <c:v>3.8906349181774554E-2</c:v>
                </c:pt>
                <c:pt idx="11">
                  <c:v>1.2540446811475283E-3</c:v>
                </c:pt>
                <c:pt idx="12">
                  <c:v>1.3469368797510489E-3</c:v>
                </c:pt>
                <c:pt idx="13">
                  <c:v>2.1674846340821477E-4</c:v>
                </c:pt>
                <c:pt idx="14">
                  <c:v>8.905265439457509E-2</c:v>
                </c:pt>
                <c:pt idx="15">
                  <c:v>4.6446099301760305E-5</c:v>
                </c:pt>
                <c:pt idx="16">
                  <c:v>1.5482033100586769E-4</c:v>
                </c:pt>
                <c:pt idx="17">
                  <c:v>9.6453066216655569E-3</c:v>
                </c:pt>
                <c:pt idx="18">
                  <c:v>2.3362387948785434E-2</c:v>
                </c:pt>
                <c:pt idx="19">
                  <c:v>2.7558018919044448E-3</c:v>
                </c:pt>
                <c:pt idx="20">
                  <c:v>2.1984487002833213E-3</c:v>
                </c:pt>
                <c:pt idx="21">
                  <c:v>4.3349692681642955E-4</c:v>
                </c:pt>
                <c:pt idx="22">
                  <c:v>1.9104828846124074E-2</c:v>
                </c:pt>
                <c:pt idx="23">
                  <c:v>4.7994302611818984E-4</c:v>
                </c:pt>
                <c:pt idx="24">
                  <c:v>9.6004087256738549E-2</c:v>
                </c:pt>
                <c:pt idx="25">
                  <c:v>2.3517208279791302E-2</c:v>
                </c:pt>
                <c:pt idx="26">
                  <c:v>4.0857085352448481E-2</c:v>
                </c:pt>
              </c:numCache>
            </c:numRef>
          </c:val>
          <c:shape val="box"/>
        </c:ser>
        <c:dLbls>
          <c:showVal val="1"/>
        </c:dLbls>
        <c:shape val="cylinder"/>
        <c:axId val="69805568"/>
        <c:axId val="69807104"/>
        <c:axId val="0"/>
      </c:bar3DChart>
      <c:catAx>
        <c:axId val="6980556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9807104"/>
        <c:crosses val="autoZero"/>
        <c:auto val="1"/>
        <c:lblAlgn val="ctr"/>
        <c:lblOffset val="80"/>
        <c:tickLblSkip val="1"/>
        <c:tickMarkSkip val="1"/>
      </c:catAx>
      <c:valAx>
        <c:axId val="6980710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980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57671646184464"/>
          <c:y val="0.12244241146157329"/>
          <c:w val="0.36448637378272769"/>
          <c:h val="0.11281116176267439"/>
        </c:manualLayout>
      </c:layout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177" r="0.75000000000001177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100"/>
            </a:pPr>
            <a:r>
              <a:rPr lang="es-MX" sz="1100"/>
              <a:t>ENERO</a:t>
            </a:r>
            <a:r>
              <a:rPr lang="es-MX" sz="1100" baseline="0"/>
              <a:t> - FEBRERO</a:t>
            </a:r>
            <a:r>
              <a:rPr lang="es-MX" sz="1100"/>
              <a:t>
2015 VS 2014</a:t>
            </a:r>
          </a:p>
        </c:rich>
      </c:tx>
      <c:layout>
        <c:manualLayout>
          <c:xMode val="edge"/>
          <c:yMode val="edge"/>
          <c:x val="0.65672148432850119"/>
          <c:y val="2.9216111765556871E-2"/>
        </c:manualLayout>
      </c:layout>
    </c:title>
    <c:plotArea>
      <c:layout>
        <c:manualLayout>
          <c:layoutTarget val="inner"/>
          <c:xMode val="edge"/>
          <c:yMode val="edge"/>
          <c:x val="0.12710291974200472"/>
          <c:y val="9.6899408194438576E-3"/>
          <c:w val="0.84672974475189755"/>
          <c:h val="0.95349017663323765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ENERO-FEBRERO'!$C$7:$D$7</c:f>
              <c:strCache>
                <c:ptCount val="1"/>
                <c:pt idx="0">
                  <c:v>ENE-FEB  2014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183E-2"/>
                </c:manualLayout>
              </c:layout>
              <c:showVal val="1"/>
            </c:dLbl>
            <c:dLbl>
              <c:idx val="6"/>
              <c:layout/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/>
              <c:dLblPos val="outEnd"/>
              <c:showVal val="1"/>
            </c:dLbl>
            <c:dLbl>
              <c:idx val="25"/>
              <c:layout>
                <c:manualLayout>
                  <c:x val="-4.9844236760124613E-3"/>
                  <c:y val="1.0396361273554254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ENERO-FEBRERO'!$B$9:$B$35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ENERO-FEBRERO'!$D$9:$D$35</c:f>
              <c:numCache>
                <c:formatCode>0.00%</c:formatCode>
                <c:ptCount val="27"/>
                <c:pt idx="0">
                  <c:v>0.15740660425827199</c:v>
                </c:pt>
                <c:pt idx="1">
                  <c:v>5.6381069305345196E-3</c:v>
                </c:pt>
                <c:pt idx="2">
                  <c:v>1.8569055133346234E-2</c:v>
                </c:pt>
                <c:pt idx="3">
                  <c:v>4.5371748080041101E-4</c:v>
                </c:pt>
                <c:pt idx="4">
                  <c:v>3.4362426854737012E-3</c:v>
                </c:pt>
                <c:pt idx="5">
                  <c:v>8.3490688783169745E-2</c:v>
                </c:pt>
                <c:pt idx="6">
                  <c:v>1.1322920072327904E-2</c:v>
                </c:pt>
                <c:pt idx="7">
                  <c:v>0.11787980490148325</c:v>
                </c:pt>
                <c:pt idx="8">
                  <c:v>0.2101312444536374</c:v>
                </c:pt>
                <c:pt idx="9">
                  <c:v>1.4145309695542225E-3</c:v>
                </c:pt>
                <c:pt idx="10">
                  <c:v>2.6936139264577341E-2</c:v>
                </c:pt>
                <c:pt idx="11">
                  <c:v>1.6280450781661806E-3</c:v>
                </c:pt>
                <c:pt idx="12">
                  <c:v>3.2627624722264851E-3</c:v>
                </c:pt>
                <c:pt idx="13">
                  <c:v>1.1409660178951513E-3</c:v>
                </c:pt>
                <c:pt idx="14">
                  <c:v>9.5454151181333532E-2</c:v>
                </c:pt>
                <c:pt idx="15">
                  <c:v>3.936666377532978E-4</c:v>
                </c:pt>
                <c:pt idx="16">
                  <c:v>2.0016947682371074E-5</c:v>
                </c:pt>
                <c:pt idx="17">
                  <c:v>8.2336378133486352E-3</c:v>
                </c:pt>
                <c:pt idx="18">
                  <c:v>9.1877789862083222E-3</c:v>
                </c:pt>
                <c:pt idx="19">
                  <c:v>1.3945140218718515E-3</c:v>
                </c:pt>
                <c:pt idx="20">
                  <c:v>2.0817625589665918E-3</c:v>
                </c:pt>
                <c:pt idx="21">
                  <c:v>1.0608982271656669E-3</c:v>
                </c:pt>
                <c:pt idx="22">
                  <c:v>9.1597552594530035E-2</c:v>
                </c:pt>
                <c:pt idx="23">
                  <c:v>1.7348021324721597E-4</c:v>
                </c:pt>
                <c:pt idx="24">
                  <c:v>0.10075197000126775</c:v>
                </c:pt>
                <c:pt idx="25">
                  <c:v>1.8782569241958192E-2</c:v>
                </c:pt>
                <c:pt idx="26">
                  <c:v>2.8157173073201976E-2</c:v>
                </c:pt>
              </c:numCache>
            </c:numRef>
          </c:val>
        </c:ser>
        <c:ser>
          <c:idx val="1"/>
          <c:order val="1"/>
          <c:tx>
            <c:strRef>
              <c:f>'EUROPA ENERO-FEBRERO'!$E$7:$F$7</c:f>
              <c:strCache>
                <c:ptCount val="1"/>
                <c:pt idx="0">
                  <c:v>ENE-FEB  2015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47E-2"/>
                </c:manualLayout>
              </c:layout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47E-2"/>
                </c:manualLayout>
              </c:layout>
              <c:dLblPos val="outEnd"/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ENERO-FEBRERO'!$B$9:$B$35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ENERO-FEBRERO'!$F$9:$F$35</c:f>
              <c:numCache>
                <c:formatCode>0.00%</c:formatCode>
                <c:ptCount val="27"/>
                <c:pt idx="0">
                  <c:v>0.16064491351423213</c:v>
                </c:pt>
                <c:pt idx="1">
                  <c:v>5.1182439917871756E-3</c:v>
                </c:pt>
                <c:pt idx="2">
                  <c:v>1.6189308556994932E-2</c:v>
                </c:pt>
                <c:pt idx="3">
                  <c:v>3.3973913942598858E-4</c:v>
                </c:pt>
                <c:pt idx="4">
                  <c:v>4.0473271392487331E-3</c:v>
                </c:pt>
                <c:pt idx="5">
                  <c:v>8.923322353358247E-2</c:v>
                </c:pt>
                <c:pt idx="6">
                  <c:v>3.4564764619861446E-3</c:v>
                </c:pt>
                <c:pt idx="7">
                  <c:v>0.13271983338010901</c:v>
                </c:pt>
                <c:pt idx="8">
                  <c:v>0.22168717410892333</c:v>
                </c:pt>
                <c:pt idx="9">
                  <c:v>5.169943426047652E-4</c:v>
                </c:pt>
                <c:pt idx="10">
                  <c:v>4.1750985982067682E-2</c:v>
                </c:pt>
                <c:pt idx="11">
                  <c:v>1.6691531632668133E-3</c:v>
                </c:pt>
                <c:pt idx="12">
                  <c:v>1.6617675298010309E-3</c:v>
                </c:pt>
                <c:pt idx="13">
                  <c:v>1.9941210357612372E-4</c:v>
                </c:pt>
                <c:pt idx="14">
                  <c:v>9.4912775668769114E-2</c:v>
                </c:pt>
                <c:pt idx="15">
                  <c:v>2.215690039734708E-4</c:v>
                </c:pt>
                <c:pt idx="16">
                  <c:v>1.1817013545251776E-4</c:v>
                </c:pt>
                <c:pt idx="17">
                  <c:v>9.5496240712565923E-3</c:v>
                </c:pt>
                <c:pt idx="18">
                  <c:v>2.40328512976558E-2</c:v>
                </c:pt>
                <c:pt idx="19">
                  <c:v>1.8907221672402842E-3</c:v>
                </c:pt>
                <c:pt idx="20">
                  <c:v>2.0310492030901489E-3</c:v>
                </c:pt>
                <c:pt idx="21">
                  <c:v>6.5732137845463004E-4</c:v>
                </c:pt>
                <c:pt idx="22">
                  <c:v>3.6610585089883158E-2</c:v>
                </c:pt>
                <c:pt idx="23">
                  <c:v>3.6189603982333566E-4</c:v>
                </c:pt>
                <c:pt idx="24">
                  <c:v>0.1002304317641324</c:v>
                </c:pt>
                <c:pt idx="25">
                  <c:v>2.050251850101183E-2</c:v>
                </c:pt>
                <c:pt idx="26">
                  <c:v>2.9645932731650393E-2</c:v>
                </c:pt>
              </c:numCache>
            </c:numRef>
          </c:val>
        </c:ser>
        <c:dLbls>
          <c:showVal val="1"/>
        </c:dLbls>
        <c:axId val="69923968"/>
        <c:axId val="69925504"/>
      </c:barChart>
      <c:catAx>
        <c:axId val="69923968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9925504"/>
        <c:crosses val="autoZero"/>
        <c:auto val="1"/>
        <c:lblAlgn val="ctr"/>
        <c:lblOffset val="80"/>
        <c:tickLblSkip val="1"/>
        <c:tickMarkSkip val="1"/>
      </c:catAx>
      <c:valAx>
        <c:axId val="69925504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9923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342718375155449"/>
          <c:y val="0.22900502934209246"/>
          <c:w val="0.40957398683696034"/>
          <c:h val="9.4498728997458065E-2"/>
        </c:manualLayout>
      </c:layout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232" r="0.75000000000001232" t="1" header="0" footer="0"/>
    <c:pageSetup orientation="landscape" horizontalDpi="360" verticalDpi="36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</a:t>
            </a:r>
            <a:r>
              <a:rPr lang="es-MX"/>
              <a:t>FEBRERO
2015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5611"/>
          <c:w val="0.43171345092033209"/>
          <c:h val="0.47070799934501784"/>
        </c:manualLayout>
      </c:layout>
      <c:pie3DChart>
        <c:varyColors val="1"/>
        <c:ser>
          <c:idx val="0"/>
          <c:order val="0"/>
          <c:tx>
            <c:strRef>
              <c:f>'PRINCIPALES MERCADOS 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256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28"/>
                  <c:y val="-0.16397500088023056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236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169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42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5136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28583770778652667"/>
                  <c:y val="-0.25595927781754635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31661247205210541"/>
                  <c:y val="-0.18525178292107441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4355630893360553"/>
                  <c:y val="-0.12242424242424275"/>
                </c:manualLayout>
              </c:layout>
              <c:showVal val="1"/>
              <c:showCatName val="1"/>
            </c:dLbl>
            <c:dLbl>
              <c:idx val="15"/>
              <c:layout>
                <c:manualLayout>
                  <c:x val="0.22397370467580438"/>
                  <c:y val="-5.9124579124579107E-2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I'!$C$11:$C$26</c:f>
              <c:strCache>
                <c:ptCount val="16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Suecia</c:v>
                </c:pt>
                <c:pt idx="12">
                  <c:v>Suiza</c:v>
                </c:pt>
                <c:pt idx="13">
                  <c:v>Argentina</c:v>
                </c:pt>
                <c:pt idx="14">
                  <c:v>Brasil</c:v>
                </c:pt>
                <c:pt idx="15">
                  <c:v>Chile</c:v>
                </c:pt>
              </c:strCache>
            </c:strRef>
          </c:cat>
          <c:val>
            <c:numRef>
              <c:f>'PRINCIPALES MERCADOS I'!$Q$11:$Q$26</c:f>
              <c:numCache>
                <c:formatCode>0.00%</c:formatCode>
                <c:ptCount val="16"/>
                <c:pt idx="0">
                  <c:v>0.36942244556388981</c:v>
                </c:pt>
                <c:pt idx="1">
                  <c:v>0.25688671021281778</c:v>
                </c:pt>
                <c:pt idx="2">
                  <c:v>0.11106595011214981</c:v>
                </c:pt>
                <c:pt idx="3">
                  <c:v>2.9766572375974895E-2</c:v>
                </c:pt>
                <c:pt idx="4">
                  <c:v>2.9997851431261538E-3</c:v>
                </c:pt>
                <c:pt idx="5">
                  <c:v>1.6534399680314869E-2</c:v>
                </c:pt>
                <c:pt idx="6">
                  <c:v>2.4592216707106287E-2</c:v>
                </c:pt>
                <c:pt idx="7">
                  <c:v>4.1077349843099742E-2</c:v>
                </c:pt>
                <c:pt idx="8">
                  <c:v>7.7362159735821839E-3</c:v>
                </c:pt>
                <c:pt idx="9">
                  <c:v>1.7586787807625091E-2</c:v>
                </c:pt>
                <c:pt idx="10">
                  <c:v>6.7837294500348285E-3</c:v>
                </c:pt>
                <c:pt idx="11">
                  <c:v>1.0085956434689668E-2</c:v>
                </c:pt>
                <c:pt idx="12">
                  <c:v>3.7989979732291073E-3</c:v>
                </c:pt>
                <c:pt idx="13">
                  <c:v>3.3350713475357834E-2</c:v>
                </c:pt>
                <c:pt idx="14">
                  <c:v>9.2073697276244364E-3</c:v>
                </c:pt>
                <c:pt idx="15">
                  <c:v>1.1836287273219939E-2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177" r="0.75000000000001177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69737E-2"/>
          <c:y val="2.5735317217046694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2015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PROD.CTOS. NOCH.I'!$B$16,'PRINC. MDOS. PROD.CTOS. NOCH.I'!$B$12,'PRINC. MDOS. PROD.CTOS. NOCH.I'!$B$11,'PRINC. MDOS. PROD.CTOS. NOCH.I'!$B$29,'PRINC.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NOCH.I'!$C$27,'PRINC. MDOS. PROD.CTOS. NOCH.I'!$C$12,'PRINC. MDOS. PROD.CTOS. NOCH.I'!$C$11,'PRINC. MDOS. PROD.CTOS. NOCH.I'!$C$33,'PRINC. MDOS. PROD.CTOS. NOCH.I'!$C$13)</c:f>
              <c:numCache>
                <c:formatCode>#,##0</c:formatCode>
                <c:ptCount val="5"/>
                <c:pt idx="0">
                  <c:v>291804</c:v>
                </c:pt>
                <c:pt idx="1">
                  <c:v>298737</c:v>
                </c:pt>
                <c:pt idx="2">
                  <c:v>304561</c:v>
                </c:pt>
                <c:pt idx="3">
                  <c:v>7633</c:v>
                </c:pt>
                <c:pt idx="4">
                  <c:v>82529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2015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NOCH.I'!$E$27,'PRINC. MDOS. PROD.CTOS. NOCH.I'!$E$12,'PRINC. MDOS. PROD.CTOS. NOCH.I'!$E$11,'PRINC. MDOS. PROD.CTOS. NOCH.I'!$E$33,'PRINC. MDOS. PROD.CTOS. NOCH.I'!$E$13)</c:f>
              <c:numCache>
                <c:formatCode>#,##0</c:formatCode>
                <c:ptCount val="5"/>
                <c:pt idx="0">
                  <c:v>253399</c:v>
                </c:pt>
                <c:pt idx="1">
                  <c:v>341362</c:v>
                </c:pt>
                <c:pt idx="2">
                  <c:v>310599</c:v>
                </c:pt>
                <c:pt idx="3">
                  <c:v>2525</c:v>
                </c:pt>
                <c:pt idx="4">
                  <c:v>56177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NOCH.I'!$G$27,'PRINC. MDOS. PROD.CTOS. NOCH.I'!$G$12,'PRINC. MDOS. PROD.CTOS. NOCH.I'!$G$11,'PRINC. MDOS. PROD.CTOS. NOCH.I'!$G$33,'PRINC. MDOS. PROD.CTOS. NOCH.I'!$G$13)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2015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NOCH.I'!$I$27,'PRINC. MDOS. PROD.CTOS. NOCH.I'!$I$12,'PRINC. MDOS. PROD.CTOS. NOCH.I'!$I$11,'PRINC. MDOS. PROD.CTOS. NOCH.I'!$I$33,'PRINC. MDOS. PROD.CTOS. NOCH.I'!$I$13)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NOCH.I'!$K$27,'PRINC. MDOS. PROD.CTOS. NOCH.I'!$K$12,'PRINC. MDOS. PROD.CTOS. NOCH.I'!$K$11,'PRINC. MDOS. PROD.CTOS. NOCH.I'!$K$33,'PRINC. MDOS. PROD.CTOS. NOCH.I'!$K$13)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2015</c:v>
                </c:pt>
              </c:strCache>
            </c:strRef>
          </c:tx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NOCH.I'!$M$27,'PRINC. MDOS. PROD.CTOS. NOCH.I'!$M$12,'PRINC. MDOS. PROD.CTOS. NOCH.I'!$M$11,'PRINC. MDOS. PROD.CTOS. NOCH.I'!$M$33,'PRINC. MDOS. PROD.CTOS. NOCH.I'!$M$13)</c:f>
              <c:numCache>
                <c:formatCode>#,##0</c:formatCode>
                <c:ptCount val="5"/>
              </c:numCache>
            </c:numRef>
          </c:val>
          <c:shape val="cylinder"/>
        </c:ser>
        <c:shape val="box"/>
        <c:axId val="71811456"/>
        <c:axId val="71812992"/>
        <c:axId val="0"/>
      </c:bar3DChart>
      <c:catAx>
        <c:axId val="7181145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812992"/>
        <c:crosses val="autoZero"/>
        <c:auto val="1"/>
        <c:lblAlgn val="ctr"/>
        <c:lblOffset val="100"/>
        <c:tickLblSkip val="1"/>
        <c:tickMarkSkip val="1"/>
      </c:catAx>
      <c:valAx>
        <c:axId val="71812992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81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30137409289"/>
          <c:w val="0.71607789619229123"/>
          <c:h val="8.2720588235294226E-2"/>
        </c:manualLayout>
      </c:layout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177" r="0.75000000000001177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AFLUENCIA GENERAL ENERO - FEBRERO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134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dLbls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2011-2015'!$L$9:$P$9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599636</c:v>
                </c:pt>
                <c:pt idx="1">
                  <c:v>645858</c:v>
                </c:pt>
                <c:pt idx="2">
                  <c:v>658715</c:v>
                </c:pt>
                <c:pt idx="3">
                  <c:v>699184</c:v>
                </c:pt>
                <c:pt idx="4">
                  <c:v>730719</c:v>
                </c:pt>
              </c:numCache>
            </c:numRef>
          </c:val>
        </c:ser>
        <c:dLbls>
          <c:showVal val="1"/>
        </c:dLbls>
        <c:marker val="1"/>
        <c:axId val="65881600"/>
        <c:axId val="65883136"/>
      </c:lineChart>
      <c:catAx>
        <c:axId val="658816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65883136"/>
        <c:crosses val="autoZero"/>
        <c:auto val="1"/>
        <c:lblAlgn val="ctr"/>
        <c:lblOffset val="100"/>
      </c:catAx>
      <c:valAx>
        <c:axId val="658831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58816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147"/>
          <c:y val="4.385983803306637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6462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3.0355500191644307</c:v>
                </c:pt>
                <c:pt idx="1">
                  <c:v>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0934"/>
          <c:w val="0.74064993509801169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PLAN'!$H$30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495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Val val="1"/>
            </c:dLbl>
            <c:dLbl>
              <c:idx val="7"/>
              <c:layout>
                <c:manualLayout>
                  <c:x val="-0.11845950628720428"/>
                  <c:y val="-0.14097131215242151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PLAN'!$H$31:$H$38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PLAN'!$K$31:$K$38</c:f>
              <c:numCache>
                <c:formatCode>0.0%</c:formatCode>
                <c:ptCount val="8"/>
                <c:pt idx="0">
                  <c:v>1.5196485812655823E-3</c:v>
                </c:pt>
                <c:pt idx="1">
                  <c:v>1.0328861450789505E-2</c:v>
                </c:pt>
                <c:pt idx="2">
                  <c:v>4.9958447109106019E-2</c:v>
                </c:pt>
                <c:pt idx="3">
                  <c:v>8.2512169060904667E-2</c:v>
                </c:pt>
                <c:pt idx="4">
                  <c:v>0.59477620800189956</c:v>
                </c:pt>
                <c:pt idx="5">
                  <c:v>3.499940638727294E-2</c:v>
                </c:pt>
                <c:pt idx="6">
                  <c:v>0.17093672088329573</c:v>
                </c:pt>
                <c:pt idx="7">
                  <c:v>5.4968538525465988E-2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539E-2"/>
          <c:y val="3.89862557502892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725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PLAN'!$H$64:$H$65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PLAN'!$K$64:$K$65</c:f>
              <c:numCache>
                <c:formatCode>0.0%</c:formatCode>
                <c:ptCount val="2"/>
                <c:pt idx="0">
                  <c:v>0.17122165499228303</c:v>
                </c:pt>
                <c:pt idx="1">
                  <c:v>0.82877834500771697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302E-2"/>
          <c:y val="0.19707560748454817"/>
          <c:w val="0.22912514756616945"/>
          <c:h val="0.1719171566436294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3903"/>
                </c:manualLayout>
              </c:layout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showVal val="1"/>
            </c:dLbl>
            <c:dLbl>
              <c:idx val="2"/>
              <c:layout>
                <c:manualLayout>
                  <c:x val="2.9038112522686437E-2"/>
                  <c:y val="-0.14617945297981466"/>
                </c:manualLayout>
              </c:layout>
              <c:showVal val="1"/>
            </c:dLbl>
            <c:dLbl>
              <c:idx val="3"/>
              <c:layout>
                <c:manualLayout>
                  <c:x val="7.2595281306716032E-3"/>
                  <c:y val="-6.6445205899915732E-2"/>
                </c:manualLayout>
              </c:layout>
              <c:showVal val="1"/>
            </c:dLbl>
            <c:dLbl>
              <c:idx val="4"/>
              <c:layout>
                <c:manualLayout>
                  <c:x val="5.0816696914701941E-2"/>
                  <c:y val="-0.26578082359966793"/>
                </c:manualLayout>
              </c:layout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Val val="1"/>
            </c:dLbl>
            <c:dLbl>
              <c:idx val="6"/>
              <c:layout>
                <c:manualLayout>
                  <c:x val="2.4198427102238127E-3"/>
                  <c:y val="-0.18161689612643908"/>
                </c:manualLayout>
              </c:layout>
              <c:showVal val="1"/>
            </c:dLbl>
            <c:dLbl>
              <c:idx val="7"/>
              <c:layout>
                <c:manualLayout>
                  <c:x val="4.3557168784028856E-2"/>
                  <c:y val="-0.27906986477965229"/>
                </c:manualLayout>
              </c:layout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Val val="1"/>
            </c:dLbl>
            <c:dLbl>
              <c:idx val="9"/>
              <c:layout>
                <c:manualLayout>
                  <c:x val="7.2595281306716032E-3"/>
                  <c:y val="-7.5304566686571303E-2"/>
                </c:manualLayout>
              </c:layout>
              <c:showVal val="1"/>
            </c:dLbl>
            <c:dLbl>
              <c:idx val="10"/>
              <c:layout>
                <c:manualLayout>
                  <c:x val="2.9038112522686416E-2"/>
                  <c:y val="-0.18604657651976444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Val val="1"/>
            </c:dLbl>
            <c:dLbl>
              <c:idx val="12"/>
              <c:layout>
                <c:manualLayout>
                  <c:x val="7.2595281306716032E-3"/>
                  <c:y val="-0.11517169022652129"/>
                </c:manualLayout>
              </c:layout>
              <c:showVal val="1"/>
            </c:dLbl>
            <c:dLbl>
              <c:idx val="13"/>
              <c:layout>
                <c:manualLayout>
                  <c:x val="7.2595281306716032E-3"/>
                  <c:y val="-9.3023288259883236E-2"/>
                </c:manualLayout>
              </c:layout>
              <c:showVal val="1"/>
            </c:dLbl>
            <c:dLbl>
              <c:idx val="14"/>
              <c:layout>
                <c:manualLayout>
                  <c:x val="1.2099213551119091E-2"/>
                  <c:y val="-4.4296803933277194E-2"/>
                </c:manualLayout>
              </c:layout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Val val="1"/>
            </c:dLbl>
            <c:dLbl>
              <c:idx val="16"/>
              <c:layout>
                <c:manualLayout>
                  <c:x val="7.2595281306716032E-3"/>
                  <c:y val="-7.0874886293243483E-2"/>
                </c:manualLayout>
              </c:layout>
              <c:showVal val="1"/>
            </c:dLbl>
            <c:dLbl>
              <c:idx val="17"/>
              <c:layout>
                <c:manualLayout>
                  <c:x val="2.9038112522686416E-2"/>
                  <c:y val="-7.5304566686571164E-2"/>
                </c:manualLayout>
              </c:layout>
              <c:showVal val="1"/>
            </c:dLbl>
            <c:numFmt formatCode="0.00%" sourceLinked="0"/>
            <c:showVal val="1"/>
          </c:dLbls>
          <c:cat>
            <c:strRef>
              <c:f>'[3]CUARTOS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9.4978036329098903E-2</c:v>
                </c:pt>
                <c:pt idx="1">
                  <c:v>1.1634809450314614E-3</c:v>
                </c:pt>
                <c:pt idx="2">
                  <c:v>6.9713878665558587E-2</c:v>
                </c:pt>
                <c:pt idx="3">
                  <c:v>4.7489018164549449E-4</c:v>
                </c:pt>
                <c:pt idx="4">
                  <c:v>0.18390122284221774</c:v>
                </c:pt>
                <c:pt idx="5">
                  <c:v>1.2822034904428351E-2</c:v>
                </c:pt>
                <c:pt idx="6">
                  <c:v>9.063279116704262E-2</c:v>
                </c:pt>
                <c:pt idx="7">
                  <c:v>0.15937314496022795</c:v>
                </c:pt>
                <c:pt idx="8">
                  <c:v>0.124373738572955</c:v>
                </c:pt>
                <c:pt idx="9">
                  <c:v>1.115991926866912E-3</c:v>
                </c:pt>
                <c:pt idx="10">
                  <c:v>0.11086311290514068</c:v>
                </c:pt>
                <c:pt idx="11">
                  <c:v>1.6146266175946812E-2</c:v>
                </c:pt>
                <c:pt idx="12">
                  <c:v>5.1644307253947523E-2</c:v>
                </c:pt>
                <c:pt idx="13">
                  <c:v>1.804582690252879E-3</c:v>
                </c:pt>
                <c:pt idx="14">
                  <c:v>3.3242312715184613E-3</c:v>
                </c:pt>
                <c:pt idx="15">
                  <c:v>4.8723732636827735E-2</c:v>
                </c:pt>
                <c:pt idx="16">
                  <c:v>1.7808381811706044E-2</c:v>
                </c:pt>
                <c:pt idx="17">
                  <c:v>1.1136174759586845E-2</c:v>
                </c:pt>
              </c:numCache>
            </c:numRef>
          </c:val>
        </c:ser>
        <c:dLbls>
          <c:showVal val="1"/>
        </c:dLbls>
        <c:gapWidth val="75"/>
        <c:shape val="cylinder"/>
        <c:axId val="86938752"/>
        <c:axId val="86940288"/>
        <c:axId val="0"/>
      </c:bar3DChart>
      <c:catAx>
        <c:axId val="869387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86940288"/>
        <c:crosses val="autoZero"/>
        <c:auto val="1"/>
        <c:lblAlgn val="ctr"/>
        <c:lblOffset val="100"/>
      </c:catAx>
      <c:valAx>
        <c:axId val="86940288"/>
        <c:scaling>
          <c:orientation val="minMax"/>
        </c:scaling>
        <c:delete val="1"/>
        <c:axPos val="l"/>
        <c:numFmt formatCode="0.0%" sourceLinked="1"/>
        <c:tickLblPos val="none"/>
        <c:crossAx val="8693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FEBRERO</a:t>
            </a:r>
          </a:p>
        </c:rich>
      </c:tx>
    </c:title>
    <c:plotArea>
      <c:layout/>
      <c:lineChart>
        <c:grouping val="stacked"/>
        <c:ser>
          <c:idx val="0"/>
          <c:order val="0"/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numFmt formatCode="0.00%" sourceLinked="0"/>
            <c:dLblPos val="t"/>
            <c:showVal val="1"/>
          </c:dLbls>
          <c:cat>
            <c:numRef>
              <c:f>'[1]COMPART. OCUP. AFLU.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2011-2015'!$C$22:$G$22</c:f>
              <c:numCache>
                <c:formatCode>0.00%</c:formatCode>
                <c:ptCount val="5"/>
                <c:pt idx="0">
                  <c:v>0.82620000000000005</c:v>
                </c:pt>
                <c:pt idx="1">
                  <c:v>0.83809999999999996</c:v>
                </c:pt>
                <c:pt idx="2">
                  <c:v>0.87960000000000005</c:v>
                </c:pt>
                <c:pt idx="3">
                  <c:v>0.87909999999999999</c:v>
                </c:pt>
                <c:pt idx="4">
                  <c:v>0.89240972106839356</c:v>
                </c:pt>
              </c:numCache>
            </c:numRef>
          </c:val>
        </c:ser>
        <c:dLbls>
          <c:showVal val="1"/>
        </c:dLbls>
        <c:marker val="1"/>
        <c:axId val="65890944"/>
        <c:axId val="65892736"/>
      </c:lineChart>
      <c:catAx>
        <c:axId val="65890944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5892736"/>
        <c:crossesAt val="0.1"/>
        <c:lblAlgn val="ctr"/>
        <c:lblOffset val="100"/>
        <c:tickLblSkip val="1"/>
        <c:tickMarkSkip val="1"/>
      </c:catAx>
      <c:valAx>
        <c:axId val="65892736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65890944"/>
        <c:crosses val="autoZero"/>
        <c:crossBetween val="between"/>
      </c:valAx>
    </c:plotArea>
    <c:plotVisOnly val="1"/>
    <c:dispBlanksAs val="zero"/>
  </c:chart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FEBRERO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142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numFmt formatCode="#,##0" sourceLinked="0"/>
            <c:dLblPos val="t"/>
            <c:showVal val="1"/>
          </c:dLbls>
          <c:cat>
            <c:numRef>
              <c:f>'[1]COMPART. OCUP. AFLU. 2008-2013'!$L$9:$P$9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2011-2015'!$L$22:$P$22</c:f>
              <c:numCache>
                <c:formatCode>#,##0</c:formatCode>
                <c:ptCount val="5"/>
                <c:pt idx="0">
                  <c:v>599636</c:v>
                </c:pt>
                <c:pt idx="1">
                  <c:v>645858</c:v>
                </c:pt>
                <c:pt idx="2">
                  <c:v>658715</c:v>
                </c:pt>
                <c:pt idx="3">
                  <c:v>699184</c:v>
                </c:pt>
                <c:pt idx="4">
                  <c:v>730719</c:v>
                </c:pt>
              </c:numCache>
            </c:numRef>
          </c:val>
        </c:ser>
        <c:dLbls>
          <c:showVal val="1"/>
        </c:dLbls>
        <c:marker val="1"/>
        <c:axId val="65908736"/>
        <c:axId val="65910272"/>
      </c:lineChart>
      <c:catAx>
        <c:axId val="659087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5910272"/>
        <c:crosses val="autoZero"/>
        <c:auto val="1"/>
        <c:lblAlgn val="ctr"/>
        <c:lblOffset val="100"/>
      </c:catAx>
      <c:valAx>
        <c:axId val="6591027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5908736"/>
        <c:crosses val="autoZero"/>
        <c:crossBetween val="between"/>
      </c:valAx>
    </c:plotArea>
    <c:plotVisOnly val="1"/>
    <c:dispBlanksAs val="gap"/>
  </c:chart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2011-2015'!$C$8</c:f>
              <c:strCache>
                <c:ptCount val="1"/>
                <c:pt idx="0">
                  <c:v>CUARTOS NOCHE OCUPADOS MENSUAL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tint val="66000"/>
                    <a:satMod val="160000"/>
                  </a:srgbClr>
                </a:gs>
                <a:gs pos="50000">
                  <a:srgbClr val="7030A0">
                    <a:tint val="44500"/>
                    <a:satMod val="160000"/>
                  </a:srgbClr>
                </a:gs>
                <a:gs pos="100000">
                  <a:srgbClr val="7030A0">
                    <a:tint val="23500"/>
                    <a:satMod val="160000"/>
                  </a:srgbClr>
                </a:gs>
              </a:gsLst>
              <a:lin ang="16200000" scaled="1"/>
              <a:tileRect/>
            </a:gradFill>
          </c:spPr>
          <c:dLbls>
            <c:dLbl>
              <c:idx val="0"/>
              <c:layout>
                <c:manualLayout>
                  <c:x val="-3.8986330839845392E-3"/>
                  <c:y val="5.52554378666073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2.38948536129771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5594532335938164E-2"/>
                  <c:y val="4.0323976585301289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2011-2015'!$C$9:$G$9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2011-2015'!$C$11:$G$11</c:f>
              <c:numCache>
                <c:formatCode>#,##0</c:formatCode>
                <c:ptCount val="5"/>
                <c:pt idx="0">
                  <c:v>918797</c:v>
                </c:pt>
                <c:pt idx="1">
                  <c:v>986078</c:v>
                </c:pt>
                <c:pt idx="2">
                  <c:v>1014572</c:v>
                </c:pt>
                <c:pt idx="3">
                  <c:v>1025828</c:v>
                </c:pt>
                <c:pt idx="4">
                  <c:v>1067830</c:v>
                </c:pt>
              </c:numCache>
            </c:numRef>
          </c:val>
        </c:ser>
        <c:axId val="67909504"/>
        <c:axId val="67911040"/>
      </c:barChart>
      <c:catAx>
        <c:axId val="679095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67911040"/>
        <c:crosses val="autoZero"/>
        <c:auto val="1"/>
        <c:lblAlgn val="ctr"/>
        <c:lblOffset val="100"/>
      </c:catAx>
      <c:valAx>
        <c:axId val="67911040"/>
        <c:scaling>
          <c:orientation val="minMax"/>
        </c:scaling>
        <c:axPos val="l"/>
        <c:majorGridlines/>
        <c:numFmt formatCode="#,##0" sourceLinked="1"/>
        <c:tickLblPos val="nextTo"/>
        <c:crossAx val="679095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Pr>
        <a:bodyPr/>
        <a:lstStyle/>
        <a:p>
          <a:pPr>
            <a:defRPr sz="10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2011-2015'!$C$23</c:f>
              <c:strCache>
                <c:ptCount val="1"/>
                <c:pt idx="0">
                  <c:v>CUARTOS NOCHE OCUPADOS ACUMULADO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"/>
                  <c:y val="2.1131805018837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3.1189064671876366E-2"/>
                  <c:y val="2.460024600246005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339179850390723E-2"/>
                  <c:y val="9.840098400984020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2.314814814814814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1695899251953639E-2"/>
                  <c:y val="-9.8400984009840205E-3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'COMP.CTOS.NOCHE OCUP. 2011-2015'!$C$24:$G$24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'COMP.CTOS.NOCHE OCUP. 2011-2015'!$C$25:$G$25</c:f>
              <c:numCache>
                <c:formatCode>#,##0</c:formatCode>
                <c:ptCount val="5"/>
                <c:pt idx="0">
                  <c:v>1862397</c:v>
                </c:pt>
                <c:pt idx="1">
                  <c:v>2008213</c:v>
                </c:pt>
                <c:pt idx="2">
                  <c:v>2085108</c:v>
                </c:pt>
                <c:pt idx="3">
                  <c:v>2104573</c:v>
                </c:pt>
                <c:pt idx="4">
                  <c:v>2202137</c:v>
                </c:pt>
              </c:numCache>
            </c:numRef>
          </c:val>
        </c:ser>
        <c:axId val="67927040"/>
        <c:axId val="67932928"/>
      </c:barChart>
      <c:catAx>
        <c:axId val="67927040"/>
        <c:scaling>
          <c:orientation val="minMax"/>
        </c:scaling>
        <c:axPos val="b"/>
        <c:numFmt formatCode="General" sourceLinked="1"/>
        <c:tickLblPos val="nextTo"/>
        <c:crossAx val="67932928"/>
        <c:crosses val="autoZero"/>
        <c:auto val="1"/>
        <c:lblAlgn val="ctr"/>
        <c:lblOffset val="100"/>
      </c:catAx>
      <c:valAx>
        <c:axId val="67932928"/>
        <c:scaling>
          <c:orientation val="minMax"/>
        </c:scaling>
        <c:axPos val="l"/>
        <c:majorGridlines/>
        <c:numFmt formatCode="#,##0" sourceLinked="1"/>
        <c:tickLblPos val="nextTo"/>
        <c:crossAx val="67927040"/>
        <c:crosses val="autoZero"/>
        <c:crossBetween val="between"/>
      </c:valAx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8265856"/>
        <c:axId val="68272512"/>
      </c:lineChart>
      <c:catAx>
        <c:axId val="682658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8272512"/>
        <c:crosses val="autoZero"/>
        <c:auto val="1"/>
        <c:lblAlgn val="ctr"/>
        <c:lblOffset val="100"/>
        <c:tickLblSkip val="1"/>
        <c:tickMarkSkip val="1"/>
      </c:catAx>
      <c:valAx>
        <c:axId val="68272512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8265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77" r="0.75000000000001177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68419968"/>
        <c:axId val="68422272"/>
      </c:lineChart>
      <c:catAx>
        <c:axId val="684199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8422272"/>
        <c:crosses val="autoZero"/>
        <c:auto val="1"/>
        <c:lblAlgn val="ctr"/>
        <c:lblOffset val="100"/>
        <c:tickLblSkip val="1"/>
        <c:tickMarkSkip val="1"/>
      </c:catAx>
      <c:valAx>
        <c:axId val="68422272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841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77" r="0.75000000000001177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F  E  B  R  E  R  O       2   0   1   5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'RESUMEN OCUP. DIARIA FEBRERO'!$A$10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strRef>
              <c:f>'RESUMEN OCUP. DIARIA FEBRERO'!$B$9:$AD$9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PROMEDIO</c:v>
                </c:pt>
              </c:strCache>
            </c:strRef>
          </c:cat>
          <c:val>
            <c:numRef>
              <c:f>'RESUMEN OCUP. DIARIA FEBRERO'!$B$10:$AD$10</c:f>
              <c:numCache>
                <c:formatCode>0.0%</c:formatCode>
                <c:ptCount val="29"/>
                <c:pt idx="0">
                  <c:v>0.91310000000000002</c:v>
                </c:pt>
                <c:pt idx="1">
                  <c:v>0.88350000000000006</c:v>
                </c:pt>
                <c:pt idx="2">
                  <c:v>0.85209999999999997</c:v>
                </c:pt>
                <c:pt idx="3">
                  <c:v>0.84060000000000001</c:v>
                </c:pt>
                <c:pt idx="4">
                  <c:v>0.83340000000000003</c:v>
                </c:pt>
                <c:pt idx="5">
                  <c:v>0.876</c:v>
                </c:pt>
                <c:pt idx="6">
                  <c:v>0.8911</c:v>
                </c:pt>
                <c:pt idx="7">
                  <c:v>0.90700000000000003</c:v>
                </c:pt>
                <c:pt idx="8">
                  <c:v>0.88490000000000002</c:v>
                </c:pt>
                <c:pt idx="9">
                  <c:v>0.88500000000000001</c:v>
                </c:pt>
                <c:pt idx="10">
                  <c:v>0.88350000000000006</c:v>
                </c:pt>
                <c:pt idx="11">
                  <c:v>0.88760000000000006</c:v>
                </c:pt>
                <c:pt idx="12">
                  <c:v>0.91870000000000007</c:v>
                </c:pt>
                <c:pt idx="13">
                  <c:v>0.93840000000000001</c:v>
                </c:pt>
                <c:pt idx="14">
                  <c:v>0.96140000000000003</c:v>
                </c:pt>
                <c:pt idx="15">
                  <c:v>0.94059999999999999</c:v>
                </c:pt>
                <c:pt idx="16">
                  <c:v>0.92530000000000001</c:v>
                </c:pt>
                <c:pt idx="17">
                  <c:v>0.91830000000000001</c:v>
                </c:pt>
                <c:pt idx="18">
                  <c:v>0.93879999999999997</c:v>
                </c:pt>
                <c:pt idx="19">
                  <c:v>0.96250000000000002</c:v>
                </c:pt>
                <c:pt idx="20">
                  <c:v>0.95589999999999997</c:v>
                </c:pt>
                <c:pt idx="21">
                  <c:v>0.94850000000000001</c:v>
                </c:pt>
                <c:pt idx="22">
                  <c:v>0.92459999999999998</c:v>
                </c:pt>
                <c:pt idx="23">
                  <c:v>0.91259999999999997</c:v>
                </c:pt>
                <c:pt idx="24">
                  <c:v>0.90110000000000001</c:v>
                </c:pt>
                <c:pt idx="25">
                  <c:v>0.92690000000000006</c:v>
                </c:pt>
                <c:pt idx="26">
                  <c:v>0.95030000000000003</c:v>
                </c:pt>
                <c:pt idx="27">
                  <c:v>0.92649999999999999</c:v>
                </c:pt>
                <c:pt idx="28">
                  <c:v>0.91029285714285713</c:v>
                </c:pt>
              </c:numCache>
            </c:numRef>
          </c:val>
        </c:ser>
        <c:ser>
          <c:idx val="1"/>
          <c:order val="1"/>
          <c:tx>
            <c:strRef>
              <c:f>'RESUMEN OCUP. DIARIA FEBRERO'!$A$11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strRef>
              <c:f>'RESUMEN OCUP. DIARIA FEBRERO'!$B$9:$AD$9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PROMEDIO</c:v>
                </c:pt>
              </c:strCache>
            </c:strRef>
          </c:cat>
          <c:val>
            <c:numRef>
              <c:f>'RESUMEN OCUP. DIARIA FEBRERO'!$B$11:$AD$11</c:f>
              <c:numCache>
                <c:formatCode>0.0%</c:formatCode>
                <c:ptCount val="29"/>
                <c:pt idx="0">
                  <c:v>0.93259999999999998</c:v>
                </c:pt>
                <c:pt idx="1">
                  <c:v>0.91479999999999995</c:v>
                </c:pt>
                <c:pt idx="2">
                  <c:v>0.91369999999999996</c:v>
                </c:pt>
                <c:pt idx="3">
                  <c:v>0.92720000000000002</c:v>
                </c:pt>
                <c:pt idx="4">
                  <c:v>0.91259999999999997</c:v>
                </c:pt>
                <c:pt idx="5">
                  <c:v>0.91449999999999998</c:v>
                </c:pt>
                <c:pt idx="6">
                  <c:v>0.90769999999999995</c:v>
                </c:pt>
                <c:pt idx="7">
                  <c:v>0.93440000000000001</c:v>
                </c:pt>
                <c:pt idx="8">
                  <c:v>0.93769999999999998</c:v>
                </c:pt>
                <c:pt idx="9">
                  <c:v>0.92449999999999999</c:v>
                </c:pt>
                <c:pt idx="10">
                  <c:v>0.9385</c:v>
                </c:pt>
                <c:pt idx="11">
                  <c:v>0.92959999999999998</c:v>
                </c:pt>
                <c:pt idx="12">
                  <c:v>0.9536</c:v>
                </c:pt>
                <c:pt idx="13">
                  <c:v>0.97219999999999995</c:v>
                </c:pt>
                <c:pt idx="14">
                  <c:v>0.9657</c:v>
                </c:pt>
                <c:pt idx="15">
                  <c:v>0.95389999999999997</c:v>
                </c:pt>
                <c:pt idx="16">
                  <c:v>0.95140000000000002</c:v>
                </c:pt>
                <c:pt idx="17">
                  <c:v>0.94359999999999999</c:v>
                </c:pt>
                <c:pt idx="18">
                  <c:v>0.95740000000000003</c:v>
                </c:pt>
                <c:pt idx="19">
                  <c:v>0.96740000000000004</c:v>
                </c:pt>
                <c:pt idx="20">
                  <c:v>0.95409999999999995</c:v>
                </c:pt>
                <c:pt idx="21">
                  <c:v>0.9647</c:v>
                </c:pt>
                <c:pt idx="22">
                  <c:v>0.9415</c:v>
                </c:pt>
                <c:pt idx="23">
                  <c:v>0.94120000000000004</c:v>
                </c:pt>
                <c:pt idx="24">
                  <c:v>0.94089999999999996</c:v>
                </c:pt>
                <c:pt idx="25">
                  <c:v>0.94420000000000004</c:v>
                </c:pt>
                <c:pt idx="26">
                  <c:v>0.94169999999999998</c:v>
                </c:pt>
                <c:pt idx="27">
                  <c:v>0.94340000000000002</c:v>
                </c:pt>
                <c:pt idx="28">
                  <c:v>0.94016785714285711</c:v>
                </c:pt>
              </c:numCache>
            </c:numRef>
          </c:val>
        </c:ser>
        <c:ser>
          <c:idx val="2"/>
          <c:order val="2"/>
          <c:tx>
            <c:strRef>
              <c:f>'RESUMEN OCUP. DIARIA FEBRERO'!$A$12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strRef>
              <c:f>'RESUMEN OCUP. DIARIA FEBRERO'!$B$9:$AD$9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PROMEDIO</c:v>
                </c:pt>
              </c:strCache>
            </c:strRef>
          </c:cat>
          <c:val>
            <c:numRef>
              <c:f>'RESUMEN OCUP. DIARIA FEBRERO'!$B$12:$AD$12</c:f>
              <c:numCache>
                <c:formatCode>0.0%</c:formatCode>
                <c:ptCount val="29"/>
                <c:pt idx="0">
                  <c:v>0.9173</c:v>
                </c:pt>
                <c:pt idx="1">
                  <c:v>0.90210000000000001</c:v>
                </c:pt>
                <c:pt idx="2">
                  <c:v>0.83550000000000002</c:v>
                </c:pt>
                <c:pt idx="3">
                  <c:v>0.8115</c:v>
                </c:pt>
                <c:pt idx="4">
                  <c:v>0.81279999999999997</c:v>
                </c:pt>
                <c:pt idx="5">
                  <c:v>0.86219999999999997</c:v>
                </c:pt>
                <c:pt idx="6">
                  <c:v>0.84609999999999996</c:v>
                </c:pt>
                <c:pt idx="7">
                  <c:v>0.86529999999999996</c:v>
                </c:pt>
                <c:pt idx="8">
                  <c:v>0.8337</c:v>
                </c:pt>
                <c:pt idx="9">
                  <c:v>0.84199999999999997</c:v>
                </c:pt>
                <c:pt idx="10">
                  <c:v>0.81520000000000004</c:v>
                </c:pt>
                <c:pt idx="11">
                  <c:v>0.83399999999999996</c:v>
                </c:pt>
                <c:pt idx="12">
                  <c:v>0.89659999999999995</c:v>
                </c:pt>
                <c:pt idx="13">
                  <c:v>0.91549999999999998</c:v>
                </c:pt>
                <c:pt idx="14">
                  <c:v>0.96340000000000003</c:v>
                </c:pt>
                <c:pt idx="15">
                  <c:v>0.91710000000000003</c:v>
                </c:pt>
                <c:pt idx="16">
                  <c:v>0.9032</c:v>
                </c:pt>
                <c:pt idx="17">
                  <c:v>0.8921</c:v>
                </c:pt>
                <c:pt idx="18">
                  <c:v>0.88</c:v>
                </c:pt>
                <c:pt idx="19">
                  <c:v>0.94640000000000002</c:v>
                </c:pt>
                <c:pt idx="20">
                  <c:v>0.94110000000000005</c:v>
                </c:pt>
                <c:pt idx="21">
                  <c:v>0.94530000000000003</c:v>
                </c:pt>
                <c:pt idx="22">
                  <c:v>0.87319999999999998</c:v>
                </c:pt>
                <c:pt idx="23">
                  <c:v>0.88219999999999998</c:v>
                </c:pt>
                <c:pt idx="24">
                  <c:v>0.83140000000000003</c:v>
                </c:pt>
                <c:pt idx="25">
                  <c:v>0.87609999999999999</c:v>
                </c:pt>
                <c:pt idx="26">
                  <c:v>0.92290000000000005</c:v>
                </c:pt>
                <c:pt idx="27">
                  <c:v>0.8589</c:v>
                </c:pt>
                <c:pt idx="28">
                  <c:v>0.87939642857142852</c:v>
                </c:pt>
              </c:numCache>
            </c:numRef>
          </c:val>
        </c:ser>
        <c:ser>
          <c:idx val="3"/>
          <c:order val="3"/>
          <c:tx>
            <c:strRef>
              <c:f>'RESUMEN OCUP. DIARIA FEBRERO'!$A$13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strRef>
              <c:f>'RESUMEN OCUP. DIARIA FEBRERO'!$B$9:$AD$9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PROMEDIO</c:v>
                </c:pt>
              </c:strCache>
            </c:strRef>
          </c:cat>
          <c:val>
            <c:numRef>
              <c:f>'RESUMEN OCUP. DIARIA FEBRERO'!$B$13:$AD$13</c:f>
              <c:numCache>
                <c:formatCode>0.0%</c:formatCode>
                <c:ptCount val="29"/>
                <c:pt idx="0">
                  <c:v>0.87519999999999998</c:v>
                </c:pt>
                <c:pt idx="1">
                  <c:v>0.85450000000000004</c:v>
                </c:pt>
                <c:pt idx="2">
                  <c:v>0.76880000000000004</c:v>
                </c:pt>
                <c:pt idx="3">
                  <c:v>0.74890000000000001</c:v>
                </c:pt>
                <c:pt idx="4">
                  <c:v>0.77090000000000003</c:v>
                </c:pt>
                <c:pt idx="5">
                  <c:v>0.83109999999999995</c:v>
                </c:pt>
                <c:pt idx="6">
                  <c:v>0.85340000000000005</c:v>
                </c:pt>
                <c:pt idx="7">
                  <c:v>0.86329999999999996</c:v>
                </c:pt>
                <c:pt idx="8">
                  <c:v>0.81189999999999996</c:v>
                </c:pt>
                <c:pt idx="9">
                  <c:v>0.78239999999999998</c:v>
                </c:pt>
                <c:pt idx="10">
                  <c:v>0.78100000000000003</c:v>
                </c:pt>
                <c:pt idx="11">
                  <c:v>0.78059999999999996</c:v>
                </c:pt>
                <c:pt idx="12">
                  <c:v>0.82489999999999997</c:v>
                </c:pt>
                <c:pt idx="13">
                  <c:v>0.87</c:v>
                </c:pt>
                <c:pt idx="14">
                  <c:v>0.9244</c:v>
                </c:pt>
                <c:pt idx="15">
                  <c:v>0.89349999999999996</c:v>
                </c:pt>
                <c:pt idx="16">
                  <c:v>0.87109999999999999</c:v>
                </c:pt>
                <c:pt idx="17">
                  <c:v>0.8649</c:v>
                </c:pt>
                <c:pt idx="18">
                  <c:v>0.86339999999999995</c:v>
                </c:pt>
                <c:pt idx="19">
                  <c:v>0.90549999999999997</c:v>
                </c:pt>
                <c:pt idx="20">
                  <c:v>0.90869999999999995</c:v>
                </c:pt>
                <c:pt idx="21">
                  <c:v>0.89090000000000003</c:v>
                </c:pt>
                <c:pt idx="22">
                  <c:v>0.85709999999999997</c:v>
                </c:pt>
                <c:pt idx="23">
                  <c:v>0.8609</c:v>
                </c:pt>
                <c:pt idx="24">
                  <c:v>0.83789999999999998</c:v>
                </c:pt>
                <c:pt idx="25">
                  <c:v>0.84589999999999999</c:v>
                </c:pt>
                <c:pt idx="26">
                  <c:v>0.86880000000000002</c:v>
                </c:pt>
                <c:pt idx="27">
                  <c:v>0.85399999999999998</c:v>
                </c:pt>
                <c:pt idx="28">
                  <c:v>0.84513928571428565</c:v>
                </c:pt>
              </c:numCache>
            </c:numRef>
          </c:val>
        </c:ser>
        <c:ser>
          <c:idx val="4"/>
          <c:order val="4"/>
          <c:tx>
            <c:strRef>
              <c:f>'RESUMEN OCUP. DIARIA FEBRERO'!$A$14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'RESUMEN OCUP. DIARIA FEBRERO'!$B$9:$AD$9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PROMEDIO</c:v>
                </c:pt>
              </c:strCache>
            </c:strRef>
          </c:cat>
          <c:val>
            <c:numRef>
              <c:f>'RESUMEN OCUP. DIARIA FEBRERO'!$B$14:$AD$14</c:f>
              <c:numCache>
                <c:formatCode>0.0%</c:formatCode>
                <c:ptCount val="29"/>
                <c:pt idx="0">
                  <c:v>0.91720000000000002</c:v>
                </c:pt>
                <c:pt idx="1">
                  <c:v>0.88619999999999999</c:v>
                </c:pt>
                <c:pt idx="2">
                  <c:v>0.86399999999999999</c:v>
                </c:pt>
                <c:pt idx="3">
                  <c:v>0.85399999999999998</c:v>
                </c:pt>
                <c:pt idx="4">
                  <c:v>0.84179999999999999</c:v>
                </c:pt>
                <c:pt idx="5">
                  <c:v>0.88129999999999997</c:v>
                </c:pt>
                <c:pt idx="6">
                  <c:v>0.8952</c:v>
                </c:pt>
                <c:pt idx="7">
                  <c:v>0.91210000000000002</c:v>
                </c:pt>
                <c:pt idx="8">
                  <c:v>0.89510000000000001</c:v>
                </c:pt>
                <c:pt idx="9">
                  <c:v>0.9002</c:v>
                </c:pt>
                <c:pt idx="10">
                  <c:v>0.89869999999999994</c:v>
                </c:pt>
                <c:pt idx="11">
                  <c:v>0.90359999999999996</c:v>
                </c:pt>
                <c:pt idx="12">
                  <c:v>0.93240000000000001</c:v>
                </c:pt>
                <c:pt idx="13">
                  <c:v>0.94779999999999998</c:v>
                </c:pt>
                <c:pt idx="14">
                  <c:v>0.96550000000000002</c:v>
                </c:pt>
                <c:pt idx="15">
                  <c:v>0.94630000000000003</c:v>
                </c:pt>
                <c:pt idx="16">
                  <c:v>0.93230000000000002</c:v>
                </c:pt>
                <c:pt idx="17">
                  <c:v>0.92509999999999992</c:v>
                </c:pt>
                <c:pt idx="18">
                  <c:v>0.94929999999999992</c:v>
                </c:pt>
                <c:pt idx="19">
                  <c:v>0.97</c:v>
                </c:pt>
                <c:pt idx="20">
                  <c:v>0.9617</c:v>
                </c:pt>
                <c:pt idx="21">
                  <c:v>0.95589999999999997</c:v>
                </c:pt>
                <c:pt idx="22">
                  <c:v>0.93379999999999996</c:v>
                </c:pt>
                <c:pt idx="23">
                  <c:v>0.91920000000000002</c:v>
                </c:pt>
                <c:pt idx="24">
                  <c:v>0.90959999999999996</c:v>
                </c:pt>
                <c:pt idx="25">
                  <c:v>0.93840000000000001</c:v>
                </c:pt>
                <c:pt idx="26">
                  <c:v>0.96189999999999998</c:v>
                </c:pt>
                <c:pt idx="27">
                  <c:v>0.93659999999999999</c:v>
                </c:pt>
                <c:pt idx="28">
                  <c:v>0.91911428571428577</c:v>
                </c:pt>
              </c:numCache>
            </c:numRef>
          </c:val>
        </c:ser>
        <c:ser>
          <c:idx val="5"/>
          <c:order val="5"/>
          <c:tx>
            <c:strRef>
              <c:f>'RESUMEN OCUP. DIARIA FEBRERO'!$A$15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strRef>
              <c:f>'RESUMEN OCUP. DIARIA FEBRERO'!$B$9:$AD$9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PROMEDIO</c:v>
                </c:pt>
              </c:strCache>
            </c:strRef>
          </c:cat>
          <c:val>
            <c:numRef>
              <c:f>'RESUMEN OCUP. DIARIA FEBRERO'!$B$15:$AD$15</c:f>
              <c:numCache>
                <c:formatCode>0.0%</c:formatCode>
                <c:ptCount val="29"/>
                <c:pt idx="0">
                  <c:v>0.84289999999999998</c:v>
                </c:pt>
                <c:pt idx="1">
                  <c:v>0.83389999999999997</c:v>
                </c:pt>
                <c:pt idx="2">
                  <c:v>0.72509999999999997</c:v>
                </c:pt>
                <c:pt idx="3">
                  <c:v>0.69879999999999998</c:v>
                </c:pt>
                <c:pt idx="4">
                  <c:v>0.72650000000000003</c:v>
                </c:pt>
                <c:pt idx="5">
                  <c:v>0.77339999999999998</c:v>
                </c:pt>
                <c:pt idx="6">
                  <c:v>0.80979999999999996</c:v>
                </c:pt>
                <c:pt idx="7">
                  <c:v>0.7913</c:v>
                </c:pt>
                <c:pt idx="8">
                  <c:v>0.74460000000000004</c:v>
                </c:pt>
                <c:pt idx="9">
                  <c:v>0.71379999999999999</c:v>
                </c:pt>
                <c:pt idx="10">
                  <c:v>0.70350000000000001</c:v>
                </c:pt>
                <c:pt idx="11">
                  <c:v>0.72219999999999995</c:v>
                </c:pt>
                <c:pt idx="12">
                  <c:v>0.78120000000000001</c:v>
                </c:pt>
                <c:pt idx="13">
                  <c:v>0.84589999999999999</c:v>
                </c:pt>
                <c:pt idx="14">
                  <c:v>0.91379999999999995</c:v>
                </c:pt>
                <c:pt idx="15">
                  <c:v>0.85160000000000002</c:v>
                </c:pt>
                <c:pt idx="16">
                  <c:v>0.81310000000000004</c:v>
                </c:pt>
                <c:pt idx="17">
                  <c:v>0.80200000000000005</c:v>
                </c:pt>
                <c:pt idx="18">
                  <c:v>0.80879999999999996</c:v>
                </c:pt>
                <c:pt idx="19">
                  <c:v>0.8629</c:v>
                </c:pt>
                <c:pt idx="20">
                  <c:v>0.88849999999999996</c:v>
                </c:pt>
                <c:pt idx="21">
                  <c:v>0.8881</c:v>
                </c:pt>
                <c:pt idx="22">
                  <c:v>0.81810000000000005</c:v>
                </c:pt>
                <c:pt idx="23">
                  <c:v>0.7863</c:v>
                </c:pt>
                <c:pt idx="24">
                  <c:v>0.75139999999999996</c:v>
                </c:pt>
                <c:pt idx="25">
                  <c:v>0.76270000000000004</c:v>
                </c:pt>
                <c:pt idx="26">
                  <c:v>0.80979999999999996</c:v>
                </c:pt>
                <c:pt idx="27">
                  <c:v>0.81579999999999997</c:v>
                </c:pt>
                <c:pt idx="28">
                  <c:v>0.79592142857142856</c:v>
                </c:pt>
              </c:numCache>
            </c:numRef>
          </c:val>
        </c:ser>
        <c:marker val="1"/>
        <c:axId val="68510464"/>
        <c:axId val="68512000"/>
      </c:lineChart>
      <c:catAx>
        <c:axId val="685104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68512000"/>
        <c:crosses val="autoZero"/>
        <c:auto val="1"/>
        <c:lblAlgn val="ctr"/>
        <c:lblOffset val="100"/>
      </c:catAx>
      <c:valAx>
        <c:axId val="68512000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6851046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600" b="1"/>
          </a:pPr>
          <a:endParaRPr lang="es-MX"/>
        </a:p>
      </c:txPr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3.jpeg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3.jpeg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7030A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9526</xdr:rowOff>
    </xdr:from>
    <xdr:to>
      <xdr:col>12</xdr:col>
      <xdr:colOff>676275</xdr:colOff>
      <xdr:row>35</xdr:row>
      <xdr:rowOff>152401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19050</xdr:rowOff>
    </xdr:from>
    <xdr:to>
      <xdr:col>11</xdr:col>
      <xdr:colOff>657225</xdr:colOff>
      <xdr:row>36</xdr:row>
      <xdr:rowOff>0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3174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24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41</xdr:row>
      <xdr:rowOff>19050</xdr:rowOff>
    </xdr:from>
    <xdr:to>
      <xdr:col>10</xdr:col>
      <xdr:colOff>742949</xdr:colOff>
      <xdr:row>61</xdr:row>
      <xdr:rowOff>28575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66</xdr:row>
      <xdr:rowOff>133350</xdr:rowOff>
    </xdr:from>
    <xdr:to>
      <xdr:col>11</xdr:col>
      <xdr:colOff>0</xdr:colOff>
      <xdr:row>79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4098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123825</xdr:rowOff>
    </xdr:from>
    <xdr:to>
      <xdr:col>3</xdr:col>
      <xdr:colOff>590550</xdr:colOff>
      <xdr:row>7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30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0</xdr:row>
      <xdr:rowOff>114300</xdr:rowOff>
    </xdr:from>
    <xdr:to>
      <xdr:col>4</xdr:col>
      <xdr:colOff>266700</xdr:colOff>
      <xdr:row>4</xdr:row>
      <xdr:rowOff>15240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114300"/>
          <a:ext cx="44481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16</xdr:row>
      <xdr:rowOff>123824</xdr:rowOff>
    </xdr:from>
    <xdr:to>
      <xdr:col>29</xdr:col>
      <xdr:colOff>685800</xdr:colOff>
      <xdr:row>88</xdr:row>
      <xdr:rowOff>133350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</xdr:colOff>
      <xdr:row>6</xdr:row>
      <xdr:rowOff>9524</xdr:rowOff>
    </xdr:from>
    <xdr:to>
      <xdr:col>3</xdr:col>
      <xdr:colOff>609604</xdr:colOff>
      <xdr:row>7</xdr:row>
      <xdr:rowOff>142874</xdr:rowOff>
    </xdr:to>
    <xdr:sp macro="" textlink="">
      <xdr:nvSpPr>
        <xdr:cNvPr id="8" name="7 Cerrar llave"/>
        <xdr:cNvSpPr/>
      </xdr:nvSpPr>
      <xdr:spPr bwMode="auto">
        <a:xfrm rot="16200000">
          <a:off x="3414717" y="1309687"/>
          <a:ext cx="304800" cy="1762124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43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2</xdr:col>
      <xdr:colOff>752475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277891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cuments/Mis%20Documentos/BAROMETROS/2013%20BAR&#211;METROS/BAROMETRO%20TUR&#205;STICO%20RIVIERA%20MAYA%20ENERO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2004%20OCUPACI&#211;N%20HOTELES/DICIEMBRE%202004/RESUMEN%20DE%20OCUPACION%20R.M.%20DICIEMB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cuments/Mis%20Documentos/BAROMETROS/2010%20BAR&#211;METROS/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ENERO"/>
      <sheetName val="COMPART. OCUP. AFLU. 2008-2013"/>
      <sheetName val="COMP.CTOS.NOCHE OCUP. 2008-2013"/>
      <sheetName val="ANUAL OCUPACIÓN"/>
      <sheetName val="RESUMEN OCUP. DIARIA ENERO"/>
      <sheetName val="PROCEDENCIA"/>
      <sheetName val="PROCEDENCIA ENERO"/>
      <sheetName val="REGIONES ENERO"/>
      <sheetName val="REGIONES ANUAL"/>
      <sheetName val="GRAFICA REGIONES I"/>
      <sheetName val="EUROPA ENERO"/>
      <sheetName val="DESGLOSE EUROPA I"/>
      <sheetName val="PRINCIPALES MERCADOS I"/>
      <sheetName val="GRAFICA PRINC. MERCADOS"/>
      <sheetName val="PRINC. MDOS. PROD.CTOS. NOCH.I"/>
      <sheetName val="GRAFICA CTOS. NOCH."/>
      <sheetName val="COMPARATIVO PAISES ENERO"/>
      <sheetName val="CUARTOS POR PLAN"/>
      <sheetName val="CUARTOS POR LOCALIDAD"/>
    </sheetNames>
    <sheetDataSet>
      <sheetData sheetId="0" refreshError="1"/>
      <sheetData sheetId="1" refreshError="1"/>
      <sheetData sheetId="2">
        <row r="9">
          <cell r="C9">
            <v>2008</v>
          </cell>
          <cell r="D9">
            <v>2010</v>
          </cell>
          <cell r="E9">
            <v>2011</v>
          </cell>
          <cell r="F9">
            <v>2012</v>
          </cell>
          <cell r="G9">
            <v>2013</v>
          </cell>
          <cell r="L9">
            <v>2008</v>
          </cell>
          <cell r="M9">
            <v>2010</v>
          </cell>
          <cell r="N9">
            <v>2011</v>
          </cell>
          <cell r="O9">
            <v>2012</v>
          </cell>
          <cell r="P9">
            <v>2013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 refreshError="1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>
        <row r="6">
          <cell r="C6">
            <v>2008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E50"/>
  <sheetViews>
    <sheetView showGridLines="0" tabSelected="1" zoomScaleNormal="100" workbookViewId="0">
      <selection activeCell="K30" sqref="K30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142</v>
      </c>
    </row>
    <row r="14" spans="1:5">
      <c r="E14" s="9"/>
    </row>
    <row r="16" spans="1:5" ht="15.75">
      <c r="E16" s="10" t="s">
        <v>244</v>
      </c>
    </row>
    <row r="17" spans="2:5" ht="15.75">
      <c r="E17" s="10" t="s">
        <v>150</v>
      </c>
    </row>
    <row r="21" spans="2:5" ht="23.25">
      <c r="E21" s="4" t="s">
        <v>149</v>
      </c>
    </row>
    <row r="26" spans="2:5" ht="23.25">
      <c r="E26" s="11" t="s">
        <v>385</v>
      </c>
    </row>
    <row r="32" spans="2:5">
      <c r="B32" s="7" t="s">
        <v>386</v>
      </c>
    </row>
    <row r="33" spans="2:2">
      <c r="B33" s="12" t="s">
        <v>426</v>
      </c>
    </row>
    <row r="34" spans="2:2">
      <c r="B34" s="7" t="s">
        <v>427</v>
      </c>
    </row>
    <row r="35" spans="2:2">
      <c r="B35" s="7" t="s">
        <v>272</v>
      </c>
    </row>
    <row r="37" spans="2:2">
      <c r="B37" s="13"/>
    </row>
    <row r="38" spans="2:2">
      <c r="B38" s="14"/>
    </row>
    <row r="46" spans="2:2">
      <c r="B46" s="7" t="s">
        <v>151</v>
      </c>
    </row>
    <row r="47" spans="2:2">
      <c r="B47" s="13" t="s">
        <v>154</v>
      </c>
    </row>
    <row r="48" spans="2:2">
      <c r="B48" s="7" t="s">
        <v>161</v>
      </c>
    </row>
    <row r="49" spans="2:2">
      <c r="B49" s="7" t="s">
        <v>242</v>
      </c>
    </row>
    <row r="50" spans="2:2">
      <c r="B50" s="7" t="s">
        <v>152</v>
      </c>
    </row>
  </sheetData>
  <phoneticPr fontId="5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topLeftCell="A14" workbookViewId="0">
      <selection activeCell="K36" sqref="K36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8.425781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10"/>
      <c r="D3" s="110"/>
      <c r="E3" s="110"/>
      <c r="F3" s="110"/>
      <c r="G3" s="30" t="s">
        <v>144</v>
      </c>
      <c r="H3" s="110"/>
      <c r="I3" s="110"/>
      <c r="J3" s="110"/>
      <c r="K3" s="110"/>
      <c r="L3" s="110"/>
    </row>
    <row r="4" spans="2:17" ht="18.75">
      <c r="C4" s="45"/>
      <c r="D4" s="45"/>
      <c r="E4" s="45"/>
      <c r="F4" s="45"/>
      <c r="G4" s="46" t="s">
        <v>398</v>
      </c>
      <c r="H4" s="45"/>
      <c r="I4" s="45"/>
      <c r="J4" s="45"/>
      <c r="K4" s="45"/>
      <c r="L4" s="110"/>
    </row>
    <row r="5" spans="2:17" ht="18.7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2:17" ht="15" customHeight="1">
      <c r="B6" s="474" t="s">
        <v>32</v>
      </c>
      <c r="C6" s="475" t="s">
        <v>273</v>
      </c>
      <c r="D6" s="474" t="s">
        <v>33</v>
      </c>
      <c r="E6" s="5"/>
      <c r="F6" s="474" t="s">
        <v>32</v>
      </c>
      <c r="G6" s="475" t="s">
        <v>273</v>
      </c>
      <c r="H6" s="474" t="s">
        <v>33</v>
      </c>
      <c r="I6" s="47"/>
      <c r="J6" s="474" t="s">
        <v>32</v>
      </c>
      <c r="K6" s="475" t="s">
        <v>273</v>
      </c>
      <c r="L6" s="474" t="s">
        <v>33</v>
      </c>
    </row>
    <row r="7" spans="2:17" ht="15" customHeight="1">
      <c r="B7" s="474"/>
      <c r="C7" s="475"/>
      <c r="D7" s="474"/>
      <c r="E7" s="5"/>
      <c r="F7" s="474"/>
      <c r="G7" s="475"/>
      <c r="H7" s="474"/>
      <c r="I7" s="47"/>
      <c r="J7" s="474"/>
      <c r="K7" s="475"/>
      <c r="L7" s="474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80" t="s">
        <v>73</v>
      </c>
      <c r="C9" s="481"/>
      <c r="D9" s="482"/>
      <c r="E9" s="37"/>
      <c r="F9" s="476" t="s">
        <v>317</v>
      </c>
      <c r="G9" s="477"/>
      <c r="H9" s="479"/>
      <c r="I9" s="49"/>
      <c r="J9" s="476" t="s">
        <v>321</v>
      </c>
      <c r="K9" s="477"/>
      <c r="L9" s="478"/>
    </row>
    <row r="10" spans="2:17" s="15" customFormat="1" ht="15" customHeight="1">
      <c r="B10" s="483"/>
      <c r="C10" s="484"/>
      <c r="D10" s="485"/>
      <c r="F10" s="158" t="s">
        <v>74</v>
      </c>
      <c r="G10" s="158">
        <v>4</v>
      </c>
      <c r="H10" s="159">
        <f>(G10/$K$42)*100</f>
        <v>1.1176837122746819E-3</v>
      </c>
      <c r="I10" s="37"/>
      <c r="J10" s="158" t="s">
        <v>19</v>
      </c>
      <c r="K10" s="161">
        <v>10051</v>
      </c>
      <c r="L10" s="159">
        <f>(K10/$K$42)*100</f>
        <v>2.808459748018207</v>
      </c>
      <c r="N10" s="128"/>
    </row>
    <row r="11" spans="2:17" s="15" customFormat="1" ht="15" customHeight="1">
      <c r="B11" s="139" t="s">
        <v>148</v>
      </c>
      <c r="C11" s="140">
        <v>94121</v>
      </c>
      <c r="D11" s="141">
        <f>(C11/$K$42)*100</f>
        <v>26.299377170751338</v>
      </c>
      <c r="E11" s="49"/>
      <c r="F11" s="158" t="s">
        <v>75</v>
      </c>
      <c r="G11" s="158">
        <v>7</v>
      </c>
      <c r="H11" s="159">
        <f t="shared" ref="H11:H19" si="0">(G11/$K$42)*100</f>
        <v>1.9559464964806934E-3</v>
      </c>
      <c r="I11" s="37"/>
      <c r="J11" s="158" t="s">
        <v>20</v>
      </c>
      <c r="K11" s="161">
        <v>280</v>
      </c>
      <c r="L11" s="159">
        <f t="shared" ref="L11:L37" si="1">(K11/$K$42)*100</f>
        <v>7.8237859859227737E-2</v>
      </c>
      <c r="N11" s="128"/>
    </row>
    <row r="12" spans="2:17" s="15" customFormat="1" ht="15" customHeight="1">
      <c r="B12" s="142" t="s">
        <v>76</v>
      </c>
      <c r="C12" s="140">
        <v>138390</v>
      </c>
      <c r="D12" s="141">
        <f>(C12/$K$42)*100</f>
        <v>38.669062235423304</v>
      </c>
      <c r="E12" s="37"/>
      <c r="F12" s="158" t="s">
        <v>77</v>
      </c>
      <c r="G12" s="158">
        <v>10</v>
      </c>
      <c r="H12" s="159">
        <f t="shared" si="0"/>
        <v>2.7942092806867045E-3</v>
      </c>
      <c r="I12" s="37"/>
      <c r="J12" s="158" t="s">
        <v>147</v>
      </c>
      <c r="K12" s="161">
        <v>1276</v>
      </c>
      <c r="L12" s="159">
        <f t="shared" si="1"/>
        <v>0.35654110421562352</v>
      </c>
      <c r="N12" s="128"/>
    </row>
    <row r="13" spans="2:17" s="15" customFormat="1" ht="15" customHeight="1">
      <c r="B13" s="139" t="s">
        <v>78</v>
      </c>
      <c r="C13" s="140">
        <v>35202</v>
      </c>
      <c r="D13" s="141">
        <f>(C13/$K$42)*100</f>
        <v>9.836175509873339</v>
      </c>
      <c r="E13" s="37"/>
      <c r="F13" s="158" t="s">
        <v>79</v>
      </c>
      <c r="G13" s="158"/>
      <c r="H13" s="159">
        <f t="shared" si="0"/>
        <v>0</v>
      </c>
      <c r="I13" s="37"/>
      <c r="J13" s="158" t="s">
        <v>80</v>
      </c>
      <c r="K13" s="161">
        <v>15</v>
      </c>
      <c r="L13" s="159">
        <f t="shared" si="1"/>
        <v>4.1913139210300572E-3</v>
      </c>
      <c r="N13" s="128"/>
    </row>
    <row r="14" spans="2:17" s="15" customFormat="1" ht="15" customHeight="1">
      <c r="B14" s="138" t="s">
        <v>34</v>
      </c>
      <c r="C14" s="143">
        <f>SUM(C11:C13)</f>
        <v>267713</v>
      </c>
      <c r="D14" s="144">
        <f>(C14/$K$42)*100</f>
        <v>74.804614916047981</v>
      </c>
      <c r="E14" s="37"/>
      <c r="F14" s="158" t="s">
        <v>81</v>
      </c>
      <c r="G14" s="158"/>
      <c r="H14" s="159">
        <f t="shared" si="0"/>
        <v>0</v>
      </c>
      <c r="I14" s="37"/>
      <c r="J14" s="158" t="s">
        <v>21</v>
      </c>
      <c r="K14" s="161">
        <v>306</v>
      </c>
      <c r="L14" s="159">
        <f t="shared" si="1"/>
        <v>8.5502803989013165E-2</v>
      </c>
      <c r="N14" s="128"/>
    </row>
    <row r="15" spans="2:17" s="15" customFormat="1" ht="15" customHeight="1">
      <c r="D15" s="37"/>
      <c r="E15" s="37"/>
      <c r="F15" s="158" t="s">
        <v>82</v>
      </c>
      <c r="G15" s="158">
        <v>4</v>
      </c>
      <c r="H15" s="159">
        <f t="shared" si="0"/>
        <v>1.1176837122746819E-3</v>
      </c>
      <c r="I15" s="37"/>
      <c r="J15" s="158" t="s">
        <v>22</v>
      </c>
      <c r="K15" s="161">
        <v>5819</v>
      </c>
      <c r="L15" s="159">
        <f t="shared" si="1"/>
        <v>1.6259503804315936</v>
      </c>
      <c r="N15" s="128"/>
    </row>
    <row r="16" spans="2:17" s="15" customFormat="1" ht="15" customHeight="1">
      <c r="D16" s="37"/>
      <c r="E16" s="37"/>
      <c r="F16" s="158" t="s">
        <v>83</v>
      </c>
      <c r="G16" s="158">
        <v>29</v>
      </c>
      <c r="H16" s="159">
        <f t="shared" si="0"/>
        <v>8.1032069139914432E-3</v>
      </c>
      <c r="I16" s="37"/>
      <c r="J16" s="158" t="s">
        <v>23</v>
      </c>
      <c r="K16" s="161">
        <v>247</v>
      </c>
      <c r="L16" s="159">
        <f t="shared" si="1"/>
        <v>6.9016969232961606E-2</v>
      </c>
      <c r="N16" s="128"/>
    </row>
    <row r="17" spans="2:14" s="15" customFormat="1" ht="15" customHeight="1">
      <c r="D17" s="37"/>
      <c r="E17" s="37"/>
      <c r="F17" s="158" t="s">
        <v>84</v>
      </c>
      <c r="G17" s="158">
        <v>143</v>
      </c>
      <c r="H17" s="159">
        <f t="shared" si="0"/>
        <v>3.9957192713819881E-2</v>
      </c>
      <c r="I17" s="37"/>
      <c r="J17" s="158" t="s">
        <v>24</v>
      </c>
      <c r="K17" s="161">
        <v>9466</v>
      </c>
      <c r="L17" s="159">
        <f t="shared" si="1"/>
        <v>2.6449985050980347</v>
      </c>
      <c r="N17" s="128"/>
    </row>
    <row r="18" spans="2:14" s="15" customFormat="1" ht="15" customHeight="1">
      <c r="B18" s="476" t="s">
        <v>85</v>
      </c>
      <c r="C18" s="477"/>
      <c r="D18" s="478"/>
      <c r="E18" s="37"/>
      <c r="F18" s="158" t="s">
        <v>86</v>
      </c>
      <c r="G18" s="158">
        <v>114</v>
      </c>
      <c r="H18" s="159">
        <f t="shared" si="0"/>
        <v>3.1853985799828434E-2</v>
      </c>
      <c r="I18" s="37"/>
      <c r="J18" s="146" t="s">
        <v>25</v>
      </c>
      <c r="K18" s="161">
        <v>14514</v>
      </c>
      <c r="L18" s="159">
        <f t="shared" si="1"/>
        <v>4.055515349988684</v>
      </c>
      <c r="N18" s="128"/>
    </row>
    <row r="19" spans="2:14" s="15" customFormat="1" ht="15" customHeight="1">
      <c r="B19" s="158" t="s">
        <v>87</v>
      </c>
      <c r="C19" s="161">
        <v>8</v>
      </c>
      <c r="D19" s="159">
        <f>(C19/$K$42)*100</f>
        <v>2.2353674245493638E-3</v>
      </c>
      <c r="E19" s="37"/>
      <c r="F19" s="153" t="s">
        <v>34</v>
      </c>
      <c r="G19" s="153">
        <f>SUM(G10:G18)</f>
        <v>311</v>
      </c>
      <c r="H19" s="160">
        <f t="shared" si="0"/>
        <v>8.6899908629356523E-2</v>
      </c>
      <c r="I19" s="37"/>
      <c r="J19" s="158" t="s">
        <v>56</v>
      </c>
      <c r="K19" s="161">
        <v>53</v>
      </c>
      <c r="L19" s="159">
        <f t="shared" si="1"/>
        <v>1.4809309187639536E-2</v>
      </c>
      <c r="N19" s="128"/>
    </row>
    <row r="20" spans="2:14" s="15" customFormat="1" ht="15" customHeight="1">
      <c r="B20" s="158" t="s">
        <v>88</v>
      </c>
      <c r="C20" s="161">
        <v>150</v>
      </c>
      <c r="D20" s="159">
        <f t="shared" ref="D20:D26" si="2">(C20/$K$42)*100</f>
        <v>4.1913139210300571E-2</v>
      </c>
      <c r="H20" s="37"/>
      <c r="I20" s="37"/>
      <c r="J20" s="158" t="s">
        <v>26</v>
      </c>
      <c r="K20" s="161">
        <v>2513</v>
      </c>
      <c r="L20" s="159">
        <f t="shared" si="1"/>
        <v>0.70218479223656893</v>
      </c>
      <c r="N20" s="128"/>
    </row>
    <row r="21" spans="2:14" s="15" customFormat="1" ht="15" customHeight="1">
      <c r="B21" s="158" t="s">
        <v>89</v>
      </c>
      <c r="C21" s="161">
        <v>174</v>
      </c>
      <c r="D21" s="159">
        <f t="shared" si="2"/>
        <v>4.8619241483948666E-2</v>
      </c>
      <c r="E21" s="49"/>
      <c r="F21" s="476" t="s">
        <v>318</v>
      </c>
      <c r="G21" s="477"/>
      <c r="H21" s="478"/>
      <c r="I21" s="37"/>
      <c r="J21" s="158" t="s">
        <v>90</v>
      </c>
      <c r="K21" s="161">
        <v>81</v>
      </c>
      <c r="L21" s="159">
        <f t="shared" si="1"/>
        <v>2.2633095173562309E-2</v>
      </c>
      <c r="N21" s="128"/>
    </row>
    <row r="22" spans="2:14" s="15" customFormat="1" ht="15" customHeight="1">
      <c r="B22" s="158" t="s">
        <v>91</v>
      </c>
      <c r="C22" s="161">
        <v>130</v>
      </c>
      <c r="D22" s="159">
        <f t="shared" si="2"/>
        <v>3.632472064892716E-2</v>
      </c>
      <c r="E22" s="37"/>
      <c r="F22" s="158" t="s">
        <v>92</v>
      </c>
      <c r="G22" s="161">
        <v>807</v>
      </c>
      <c r="H22" s="159">
        <f>(G22/$K$42)*100</f>
        <v>0.22549268895141705</v>
      </c>
      <c r="J22" s="158" t="s">
        <v>43</v>
      </c>
      <c r="K22" s="161">
        <v>87</v>
      </c>
      <c r="L22" s="159">
        <f t="shared" si="1"/>
        <v>2.4309620741974333E-2</v>
      </c>
      <c r="N22" s="128"/>
    </row>
    <row r="23" spans="2:14" s="15" customFormat="1" ht="15" customHeight="1">
      <c r="B23" s="158" t="s">
        <v>93</v>
      </c>
      <c r="C23" s="161">
        <v>29</v>
      </c>
      <c r="D23" s="159">
        <f t="shared" si="2"/>
        <v>8.1032069139914432E-3</v>
      </c>
      <c r="E23" s="37"/>
      <c r="F23" s="158" t="s">
        <v>94</v>
      </c>
      <c r="G23" s="161">
        <v>60</v>
      </c>
      <c r="H23" s="159">
        <f>(G23/$K$42)*100</f>
        <v>1.6765255684120229E-2</v>
      </c>
      <c r="I23" s="49"/>
      <c r="J23" s="158" t="s">
        <v>95</v>
      </c>
      <c r="K23" s="161">
        <v>14</v>
      </c>
      <c r="L23" s="159">
        <f t="shared" si="1"/>
        <v>3.9118929929613869E-3</v>
      </c>
      <c r="N23" s="128"/>
    </row>
    <row r="24" spans="2:14" s="15" customFormat="1" ht="15" customHeight="1">
      <c r="B24" s="158" t="s">
        <v>243</v>
      </c>
      <c r="C24" s="161">
        <v>523</v>
      </c>
      <c r="D24" s="159">
        <f t="shared" si="2"/>
        <v>0.14613714537991465</v>
      </c>
      <c r="E24" s="37"/>
      <c r="F24" s="153" t="s">
        <v>34</v>
      </c>
      <c r="G24" s="162">
        <f>SUM(G22:G23)</f>
        <v>867</v>
      </c>
      <c r="H24" s="160">
        <f>(G24/$K$42)*100</f>
        <v>0.24225794463553729</v>
      </c>
      <c r="I24" s="37"/>
      <c r="J24" s="158" t="s">
        <v>27</v>
      </c>
      <c r="K24" s="161">
        <v>5752</v>
      </c>
      <c r="L24" s="159">
        <f t="shared" si="1"/>
        <v>1.6072291782509927</v>
      </c>
      <c r="N24" s="128"/>
    </row>
    <row r="25" spans="2:14" s="15" customFormat="1" ht="15" customHeight="1">
      <c r="B25" s="158" t="s">
        <v>86</v>
      </c>
      <c r="C25" s="161">
        <v>62</v>
      </c>
      <c r="D25" s="159">
        <f t="shared" si="2"/>
        <v>1.7324097540257571E-2</v>
      </c>
      <c r="E25" s="37"/>
      <c r="H25" s="37"/>
      <c r="I25" s="37"/>
      <c r="J25" s="146" t="s">
        <v>57</v>
      </c>
      <c r="K25" s="161">
        <v>3</v>
      </c>
      <c r="L25" s="159">
        <f t="shared" si="1"/>
        <v>8.3826278420601143E-4</v>
      </c>
      <c r="N25" s="128"/>
    </row>
    <row r="26" spans="2:14" s="15" customFormat="1" ht="15" customHeight="1">
      <c r="B26" s="153" t="s">
        <v>34</v>
      </c>
      <c r="C26" s="162">
        <f>SUM(C19:C25)</f>
        <v>1076</v>
      </c>
      <c r="D26" s="160">
        <f t="shared" si="2"/>
        <v>0.30065691860188942</v>
      </c>
      <c r="E26" s="37"/>
      <c r="F26" s="488" t="s">
        <v>319</v>
      </c>
      <c r="G26" s="488"/>
      <c r="H26" s="489"/>
      <c r="I26" s="37"/>
      <c r="J26" s="158" t="s">
        <v>96</v>
      </c>
      <c r="K26" s="161">
        <v>10</v>
      </c>
      <c r="L26" s="159">
        <f t="shared" si="1"/>
        <v>2.7942092806867045E-3</v>
      </c>
      <c r="N26" s="128"/>
    </row>
    <row r="27" spans="2:14" s="15" customFormat="1" ht="15" customHeight="1">
      <c r="D27" s="37"/>
      <c r="E27" s="37"/>
      <c r="F27" s="139" t="s">
        <v>99</v>
      </c>
      <c r="G27" s="140">
        <v>10</v>
      </c>
      <c r="H27" s="141">
        <f>(G27/$K$42)*100</f>
        <v>2.7942092806867045E-3</v>
      </c>
      <c r="I27" s="37"/>
      <c r="J27" s="158" t="s">
        <v>28</v>
      </c>
      <c r="K27" s="161">
        <v>623</v>
      </c>
      <c r="L27" s="159">
        <f t="shared" si="1"/>
        <v>0.17407923818678173</v>
      </c>
      <c r="N27" s="128"/>
    </row>
    <row r="28" spans="2:14" s="15" customFormat="1" ht="15" customHeight="1">
      <c r="D28" s="37"/>
      <c r="E28" s="37"/>
      <c r="F28" s="139" t="s">
        <v>97</v>
      </c>
      <c r="G28" s="140">
        <v>55</v>
      </c>
      <c r="H28" s="141">
        <f t="shared" ref="H28:H37" si="3">(G28/$K$42)*100</f>
        <v>1.5368151043776876E-2</v>
      </c>
      <c r="I28" s="37"/>
      <c r="J28" s="158" t="s">
        <v>47</v>
      </c>
      <c r="K28" s="161">
        <v>1509</v>
      </c>
      <c r="L28" s="159">
        <f t="shared" si="1"/>
        <v>0.4216461804556238</v>
      </c>
      <c r="N28" s="128"/>
    </row>
    <row r="29" spans="2:14" s="15" customFormat="1" ht="15" customHeight="1">
      <c r="B29" s="476" t="s">
        <v>316</v>
      </c>
      <c r="C29" s="477"/>
      <c r="D29" s="478"/>
      <c r="E29" s="37"/>
      <c r="F29" s="139" t="s">
        <v>355</v>
      </c>
      <c r="G29" s="140">
        <v>102</v>
      </c>
      <c r="H29" s="141">
        <f t="shared" si="3"/>
        <v>2.8500934663004393E-2</v>
      </c>
      <c r="I29" s="37"/>
      <c r="J29" s="158" t="s">
        <v>29</v>
      </c>
      <c r="K29" s="161">
        <v>178</v>
      </c>
      <c r="L29" s="159">
        <f t="shared" si="1"/>
        <v>4.9736925196223344E-2</v>
      </c>
      <c r="N29" s="128"/>
    </row>
    <row r="30" spans="2:14" s="15" customFormat="1" ht="15" customHeight="1">
      <c r="B30" s="158" t="s">
        <v>100</v>
      </c>
      <c r="C30" s="161">
        <v>11591</v>
      </c>
      <c r="D30" s="159">
        <f t="shared" ref="D30:D41" si="4">(C30/$K$42)*100</f>
        <v>3.2387679772439593</v>
      </c>
      <c r="E30" s="37"/>
      <c r="F30" s="139" t="s">
        <v>98</v>
      </c>
      <c r="G30" s="140">
        <v>17</v>
      </c>
      <c r="H30" s="141">
        <f t="shared" si="3"/>
        <v>4.750155777167398E-3</v>
      </c>
      <c r="I30" s="37"/>
      <c r="J30" s="158" t="s">
        <v>46</v>
      </c>
      <c r="K30" s="161">
        <v>142</v>
      </c>
      <c r="L30" s="159">
        <f t="shared" si="1"/>
        <v>3.9677771785751208E-2</v>
      </c>
      <c r="N30" s="128"/>
    </row>
    <row r="31" spans="2:14" s="15" customFormat="1" ht="15" customHeight="1">
      <c r="B31" s="158" t="s">
        <v>102</v>
      </c>
      <c r="C31" s="161">
        <v>14</v>
      </c>
      <c r="D31" s="159">
        <f t="shared" si="4"/>
        <v>3.9118929929613869E-3</v>
      </c>
      <c r="E31" s="37"/>
      <c r="F31" s="139" t="s">
        <v>101</v>
      </c>
      <c r="G31" s="140">
        <v>39</v>
      </c>
      <c r="H31" s="141">
        <f t="shared" si="3"/>
        <v>1.089741619467815E-2</v>
      </c>
      <c r="I31" s="37"/>
      <c r="J31" s="158" t="s">
        <v>104</v>
      </c>
      <c r="K31" s="161">
        <v>28</v>
      </c>
      <c r="L31" s="159">
        <f t="shared" si="1"/>
        <v>7.8237859859227737E-3</v>
      </c>
      <c r="N31" s="128"/>
    </row>
    <row r="32" spans="2:14" s="15" customFormat="1" ht="15" customHeight="1">
      <c r="B32" s="158" t="s">
        <v>105</v>
      </c>
      <c r="C32" s="161">
        <v>1506</v>
      </c>
      <c r="D32" s="159">
        <f t="shared" si="4"/>
        <v>0.42080791767141773</v>
      </c>
      <c r="E32" s="37"/>
      <c r="F32" s="139" t="s">
        <v>112</v>
      </c>
      <c r="G32" s="140">
        <v>87</v>
      </c>
      <c r="H32" s="141">
        <f t="shared" si="3"/>
        <v>2.4309620741974333E-2</v>
      </c>
      <c r="I32" s="37"/>
      <c r="J32" s="158" t="s">
        <v>107</v>
      </c>
      <c r="K32" s="161">
        <v>1234</v>
      </c>
      <c r="L32" s="159">
        <f t="shared" si="1"/>
        <v>0.3448054252367394</v>
      </c>
      <c r="N32" s="128"/>
    </row>
    <row r="33" spans="2:14" s="15" customFormat="1" ht="15" customHeight="1">
      <c r="B33" s="158" t="s">
        <v>108</v>
      </c>
      <c r="C33" s="161">
        <v>5224</v>
      </c>
      <c r="D33" s="159">
        <f t="shared" si="4"/>
        <v>1.4596949282307345</v>
      </c>
      <c r="E33" s="37"/>
      <c r="F33" s="139" t="s">
        <v>103</v>
      </c>
      <c r="G33" s="140">
        <v>87</v>
      </c>
      <c r="H33" s="141">
        <f t="shared" si="3"/>
        <v>2.4309620741974333E-2</v>
      </c>
      <c r="I33" s="37"/>
      <c r="J33" s="158" t="s">
        <v>110</v>
      </c>
      <c r="K33" s="161">
        <v>31</v>
      </c>
      <c r="L33" s="159">
        <f t="shared" si="1"/>
        <v>8.6620487701287857E-3</v>
      </c>
      <c r="N33" s="128"/>
    </row>
    <row r="34" spans="2:14" s="15" customFormat="1" ht="15" customHeight="1">
      <c r="B34" s="158" t="s">
        <v>111</v>
      </c>
      <c r="C34" s="161">
        <v>791</v>
      </c>
      <c r="D34" s="159">
        <f t="shared" si="4"/>
        <v>0.22102195410231834</v>
      </c>
      <c r="E34" s="37"/>
      <c r="F34" s="139" t="s">
        <v>106</v>
      </c>
      <c r="G34" s="140"/>
      <c r="H34" s="141">
        <f t="shared" si="3"/>
        <v>0</v>
      </c>
      <c r="J34" s="158" t="s">
        <v>30</v>
      </c>
      <c r="K34" s="161">
        <v>6201</v>
      </c>
      <c r="L34" s="159">
        <f t="shared" si="1"/>
        <v>1.7326891749538258</v>
      </c>
      <c r="N34" s="128"/>
    </row>
    <row r="35" spans="2:14" s="15" customFormat="1" ht="15" customHeight="1">
      <c r="B35" s="158" t="s">
        <v>113</v>
      </c>
      <c r="C35" s="161">
        <v>332</v>
      </c>
      <c r="D35" s="159">
        <f t="shared" si="4"/>
        <v>9.2767748118798607E-2</v>
      </c>
      <c r="E35" s="37"/>
      <c r="F35" s="139" t="s">
        <v>109</v>
      </c>
      <c r="G35" s="140">
        <v>27</v>
      </c>
      <c r="H35" s="141">
        <f t="shared" si="3"/>
        <v>7.5443650578541034E-3</v>
      </c>
      <c r="I35" s="49"/>
      <c r="J35" s="158" t="s">
        <v>31</v>
      </c>
      <c r="K35" s="161">
        <v>1519</v>
      </c>
      <c r="L35" s="159">
        <f t="shared" si="1"/>
        <v>0.42444038973631049</v>
      </c>
      <c r="N35" s="128"/>
    </row>
    <row r="36" spans="2:14" s="15" customFormat="1" ht="15" customHeight="1">
      <c r="B36" s="158" t="s">
        <v>114</v>
      </c>
      <c r="C36" s="161">
        <v>286</v>
      </c>
      <c r="D36" s="159">
        <f t="shared" si="4"/>
        <v>7.9914385427639761E-2</v>
      </c>
      <c r="E36" s="37"/>
      <c r="F36" s="139" t="s">
        <v>86</v>
      </c>
      <c r="G36" s="140">
        <v>222</v>
      </c>
      <c r="H36" s="141">
        <f t="shared" si="3"/>
        <v>6.2031446031244851E-2</v>
      </c>
      <c r="I36" s="37"/>
      <c r="J36" s="158" t="s">
        <v>86</v>
      </c>
      <c r="K36" s="161">
        <v>2639</v>
      </c>
      <c r="L36" s="159">
        <f t="shared" si="1"/>
        <v>0.73739182917322144</v>
      </c>
      <c r="N36" s="128"/>
    </row>
    <row r="37" spans="2:14" s="15" customFormat="1" ht="15" customHeight="1">
      <c r="B37" s="158" t="s">
        <v>271</v>
      </c>
      <c r="C37" s="161">
        <v>1258</v>
      </c>
      <c r="D37" s="159">
        <f t="shared" si="4"/>
        <v>0.35151152751038744</v>
      </c>
      <c r="E37" s="37"/>
      <c r="F37" s="138" t="s">
        <v>34</v>
      </c>
      <c r="G37" s="143">
        <f>SUM(G27:G36)</f>
        <v>646</v>
      </c>
      <c r="H37" s="144">
        <f t="shared" si="3"/>
        <v>0.18050591953236114</v>
      </c>
      <c r="I37" s="37"/>
      <c r="J37" s="153" t="s">
        <v>34</v>
      </c>
      <c r="K37" s="162">
        <f>SUM(K10:K36)</f>
        <v>64591</v>
      </c>
      <c r="L37" s="160">
        <f t="shared" si="1"/>
        <v>18.048077164883495</v>
      </c>
      <c r="N37" s="128"/>
    </row>
    <row r="38" spans="2:14" s="15" customFormat="1" ht="15" customHeight="1">
      <c r="B38" s="158" t="s">
        <v>116</v>
      </c>
      <c r="C38" s="161">
        <v>1193</v>
      </c>
      <c r="D38" s="159">
        <f t="shared" si="4"/>
        <v>0.33334916718592389</v>
      </c>
      <c r="E38" s="37"/>
      <c r="H38" s="37"/>
      <c r="I38" s="37"/>
      <c r="K38" s="17"/>
    </row>
    <row r="39" spans="2:14" s="15" customFormat="1" ht="15" customHeight="1">
      <c r="B39" s="158" t="s">
        <v>117</v>
      </c>
      <c r="C39" s="161">
        <v>209</v>
      </c>
      <c r="D39" s="159">
        <f t="shared" si="4"/>
        <v>5.839897396635213E-2</v>
      </c>
      <c r="E39" s="37"/>
      <c r="F39" s="490" t="s">
        <v>320</v>
      </c>
      <c r="G39" s="491"/>
      <c r="H39" s="492"/>
    </row>
    <row r="40" spans="2:14" s="15" customFormat="1" ht="15" customHeight="1">
      <c r="B40" s="158" t="s">
        <v>86</v>
      </c>
      <c r="C40" s="161">
        <v>158</v>
      </c>
      <c r="D40" s="159">
        <f t="shared" si="4"/>
        <v>4.4148506634849941E-2</v>
      </c>
      <c r="E40" s="37"/>
      <c r="F40" s="139" t="s">
        <v>118</v>
      </c>
      <c r="G40" s="139">
        <v>3</v>
      </c>
      <c r="H40" s="141">
        <f>(G40/$K$42)*100</f>
        <v>8.3826278420601143E-4</v>
      </c>
      <c r="I40" s="49"/>
    </row>
    <row r="41" spans="2:14" s="15" customFormat="1" ht="15" customHeight="1">
      <c r="B41" s="153" t="s">
        <v>34</v>
      </c>
      <c r="C41" s="162">
        <f>SUM(C30:C40)</f>
        <v>22562</v>
      </c>
      <c r="D41" s="160">
        <f t="shared" si="4"/>
        <v>6.304294979085344</v>
      </c>
      <c r="E41" s="37"/>
      <c r="F41" s="139" t="s">
        <v>119</v>
      </c>
      <c r="G41" s="139">
        <v>6</v>
      </c>
      <c r="H41" s="141">
        <f>(G41/$K$42)*100</f>
        <v>1.6765255684120229E-3</v>
      </c>
      <c r="I41" s="37"/>
      <c r="J41" s="452" t="s">
        <v>121</v>
      </c>
      <c r="K41" s="486"/>
      <c r="L41" s="487"/>
    </row>
    <row r="42" spans="2:14" s="15" customFormat="1" ht="15" customHeight="1">
      <c r="D42" s="37"/>
      <c r="E42" s="37"/>
      <c r="F42" s="139" t="s">
        <v>120</v>
      </c>
      <c r="G42" s="139">
        <v>79</v>
      </c>
      <c r="H42" s="141">
        <f>(G42/$K$42)*100</f>
        <v>2.207425331742497E-2</v>
      </c>
      <c r="I42" s="37"/>
      <c r="J42" s="374"/>
      <c r="K42" s="324">
        <f>K37+G44+G37+G24+G19+C41+C26+C14</f>
        <v>357883</v>
      </c>
      <c r="L42" s="375">
        <f>(K42/$K$42)*100</f>
        <v>100</v>
      </c>
    </row>
    <row r="43" spans="2:14" s="15" customFormat="1" ht="15" customHeight="1">
      <c r="D43" s="37"/>
      <c r="E43" s="37"/>
      <c r="F43" s="139" t="s">
        <v>86</v>
      </c>
      <c r="G43" s="139">
        <v>29</v>
      </c>
      <c r="H43" s="141">
        <f>(G43/$K$42)*100</f>
        <v>8.1032069139914432E-3</v>
      </c>
      <c r="I43" s="37"/>
    </row>
    <row r="44" spans="2:14" ht="15">
      <c r="D44" s="5"/>
      <c r="E44" s="5"/>
      <c r="F44" s="138" t="s">
        <v>34</v>
      </c>
      <c r="G44" s="138">
        <f>SUM(G40:G43)</f>
        <v>117</v>
      </c>
      <c r="H44" s="144">
        <f>(G44/$K$42)*100</f>
        <v>3.2692248584034446E-2</v>
      </c>
      <c r="I44" s="5"/>
    </row>
    <row r="45" spans="2:14" ht="18.75">
      <c r="D45" s="5"/>
      <c r="E45" s="5"/>
      <c r="F45" s="110"/>
      <c r="G45" s="110"/>
      <c r="H45" s="5"/>
      <c r="I45" s="5"/>
    </row>
    <row r="46" spans="2:14" ht="18.75">
      <c r="D46" s="5"/>
      <c r="E46" s="5"/>
      <c r="F46" s="110"/>
      <c r="G46" s="110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10"/>
    </row>
    <row r="60" spans="4:9" ht="11.25" customHeight="1">
      <c r="D60" s="5"/>
      <c r="E60" s="110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8">
    <mergeCell ref="J41:L41"/>
    <mergeCell ref="B29:D29"/>
    <mergeCell ref="F26:H26"/>
    <mergeCell ref="F21:H21"/>
    <mergeCell ref="F39:H39"/>
    <mergeCell ref="B18:D18"/>
    <mergeCell ref="F9:H9"/>
    <mergeCell ref="B6:B7"/>
    <mergeCell ref="C6:C7"/>
    <mergeCell ref="D6:D7"/>
    <mergeCell ref="F6:F7"/>
    <mergeCell ref="G6:G7"/>
    <mergeCell ref="B9:D10"/>
    <mergeCell ref="L6:L7"/>
    <mergeCell ref="H6:H7"/>
    <mergeCell ref="J6:J7"/>
    <mergeCell ref="K6:K7"/>
    <mergeCell ref="J9:L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topLeftCell="B4" workbookViewId="0">
      <selection activeCell="K24" sqref="K24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51"/>
      <c r="D3" s="251"/>
      <c r="E3" s="251"/>
      <c r="F3" s="251"/>
      <c r="G3" s="30" t="s">
        <v>144</v>
      </c>
      <c r="H3" s="251"/>
      <c r="I3" s="251"/>
      <c r="J3" s="251"/>
      <c r="K3" s="251"/>
      <c r="L3" s="251"/>
    </row>
    <row r="4" spans="2:17" ht="18.75">
      <c r="C4" s="45"/>
      <c r="D4" s="45"/>
      <c r="E4" s="45"/>
      <c r="F4" s="45"/>
      <c r="G4" s="46" t="s">
        <v>399</v>
      </c>
      <c r="H4" s="45"/>
      <c r="I4" s="45"/>
      <c r="J4" s="45"/>
      <c r="K4" s="45"/>
      <c r="L4" s="251"/>
    </row>
    <row r="5" spans="2:17" ht="18.75"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</row>
    <row r="6" spans="2:17" ht="15" customHeight="1">
      <c r="B6" s="474" t="s">
        <v>32</v>
      </c>
      <c r="C6" s="475" t="s">
        <v>273</v>
      </c>
      <c r="D6" s="474" t="s">
        <v>33</v>
      </c>
      <c r="E6" s="5"/>
      <c r="F6" s="474" t="s">
        <v>32</v>
      </c>
      <c r="G6" s="475" t="s">
        <v>273</v>
      </c>
      <c r="H6" s="474" t="s">
        <v>33</v>
      </c>
      <c r="I6" s="47"/>
      <c r="J6" s="474" t="s">
        <v>32</v>
      </c>
      <c r="K6" s="475" t="s">
        <v>273</v>
      </c>
      <c r="L6" s="474" t="s">
        <v>33</v>
      </c>
    </row>
    <row r="7" spans="2:17" ht="15" customHeight="1">
      <c r="B7" s="474"/>
      <c r="C7" s="475"/>
      <c r="D7" s="474"/>
      <c r="E7" s="5"/>
      <c r="F7" s="474"/>
      <c r="G7" s="475"/>
      <c r="H7" s="474"/>
      <c r="I7" s="47"/>
      <c r="J7" s="474"/>
      <c r="K7" s="475"/>
      <c r="L7" s="474"/>
    </row>
    <row r="8" spans="2:17" s="15" customFormat="1" ht="15" customHeight="1">
      <c r="C8" s="48"/>
      <c r="D8" s="48"/>
      <c r="G8" s="48"/>
      <c r="H8" s="48"/>
      <c r="I8" s="48"/>
      <c r="K8" s="48"/>
      <c r="L8" s="48"/>
    </row>
    <row r="9" spans="2:17" s="15" customFormat="1" ht="15" customHeight="1">
      <c r="B9" s="480" t="s">
        <v>73</v>
      </c>
      <c r="C9" s="481"/>
      <c r="D9" s="482"/>
      <c r="E9" s="37"/>
      <c r="F9" s="476" t="s">
        <v>317</v>
      </c>
      <c r="G9" s="477"/>
      <c r="H9" s="493"/>
      <c r="I9" s="49"/>
      <c r="J9" s="476" t="s">
        <v>321</v>
      </c>
      <c r="K9" s="477"/>
      <c r="L9" s="493"/>
    </row>
    <row r="10" spans="2:17" s="15" customFormat="1" ht="15" customHeight="1">
      <c r="B10" s="483"/>
      <c r="C10" s="484"/>
      <c r="D10" s="485"/>
      <c r="F10" s="158" t="s">
        <v>74</v>
      </c>
      <c r="G10" s="161">
        <v>24</v>
      </c>
      <c r="H10" s="159">
        <f>(G10/$K$42)*100</f>
        <v>3.2844362880943292E-3</v>
      </c>
      <c r="I10" s="37"/>
      <c r="J10" s="158" t="s">
        <v>19</v>
      </c>
      <c r="K10" s="161">
        <v>21751</v>
      </c>
      <c r="L10" s="159">
        <f>(K10/$K$42)*100</f>
        <v>2.9766572375974896</v>
      </c>
      <c r="N10" s="128"/>
    </row>
    <row r="11" spans="2:17" s="15" customFormat="1" ht="15" customHeight="1">
      <c r="B11" s="139" t="s">
        <v>148</v>
      </c>
      <c r="C11" s="140">
        <v>187712</v>
      </c>
      <c r="D11" s="141">
        <f>(C11/$K$42)*100</f>
        <v>25.688671021281777</v>
      </c>
      <c r="E11" s="49"/>
      <c r="F11" s="158" t="s">
        <v>75</v>
      </c>
      <c r="G11" s="161">
        <v>10</v>
      </c>
      <c r="H11" s="159">
        <f t="shared" ref="H11:H19" si="0">(G11/$K$42)*100</f>
        <v>1.3685151200393036E-3</v>
      </c>
      <c r="I11" s="37"/>
      <c r="J11" s="158" t="s">
        <v>20</v>
      </c>
      <c r="K11" s="161">
        <v>693</v>
      </c>
      <c r="L11" s="159">
        <f t="shared" ref="L11:L37" si="1">(K11/$K$42)*100</f>
        <v>9.4838097818723752E-2</v>
      </c>
      <c r="N11" s="128"/>
    </row>
    <row r="12" spans="2:17" s="15" customFormat="1" ht="15" customHeight="1">
      <c r="B12" s="142" t="s">
        <v>76</v>
      </c>
      <c r="C12" s="140">
        <v>269944</v>
      </c>
      <c r="D12" s="141">
        <f>(C12/$K$42)*100</f>
        <v>36.942244556388978</v>
      </c>
      <c r="E12" s="37"/>
      <c r="F12" s="158" t="s">
        <v>77</v>
      </c>
      <c r="G12" s="161">
        <v>44</v>
      </c>
      <c r="H12" s="159">
        <f t="shared" si="0"/>
        <v>6.0214665281729364E-3</v>
      </c>
      <c r="I12" s="37"/>
      <c r="J12" s="158" t="s">
        <v>147</v>
      </c>
      <c r="K12" s="161">
        <v>2192</v>
      </c>
      <c r="L12" s="159">
        <f t="shared" si="1"/>
        <v>0.29997851431261535</v>
      </c>
      <c r="N12" s="128"/>
    </row>
    <row r="13" spans="2:17" s="15" customFormat="1" ht="15" customHeight="1">
      <c r="B13" s="139" t="s">
        <v>78</v>
      </c>
      <c r="C13" s="140">
        <v>81158</v>
      </c>
      <c r="D13" s="141">
        <f>(C13/$K$42)*100</f>
        <v>11.106595011214981</v>
      </c>
      <c r="E13" s="37"/>
      <c r="F13" s="158" t="s">
        <v>79</v>
      </c>
      <c r="G13" s="161">
        <v>0</v>
      </c>
      <c r="H13" s="159">
        <f t="shared" si="0"/>
        <v>0</v>
      </c>
      <c r="I13" s="37"/>
      <c r="J13" s="158" t="s">
        <v>80</v>
      </c>
      <c r="K13" s="161">
        <v>46</v>
      </c>
      <c r="L13" s="159">
        <f t="shared" si="1"/>
        <v>6.2951695521807965E-3</v>
      </c>
      <c r="N13" s="128"/>
    </row>
    <row r="14" spans="2:17" s="15" customFormat="1" ht="15" customHeight="1">
      <c r="B14" s="138" t="s">
        <v>34</v>
      </c>
      <c r="C14" s="143">
        <f>SUM(C11:C13)</f>
        <v>538814</v>
      </c>
      <c r="D14" s="144">
        <f>(C14/$K$42)*100</f>
        <v>73.737510588885741</v>
      </c>
      <c r="E14" s="37"/>
      <c r="F14" s="158" t="s">
        <v>81</v>
      </c>
      <c r="G14" s="161">
        <v>0</v>
      </c>
      <c r="H14" s="159">
        <f t="shared" si="0"/>
        <v>0</v>
      </c>
      <c r="I14" s="37"/>
      <c r="J14" s="158" t="s">
        <v>21</v>
      </c>
      <c r="K14" s="161">
        <v>548</v>
      </c>
      <c r="L14" s="159">
        <f t="shared" si="1"/>
        <v>7.4994628578153838E-2</v>
      </c>
      <c r="N14" s="128"/>
    </row>
    <row r="15" spans="2:17" s="15" customFormat="1" ht="15" customHeight="1">
      <c r="D15" s="37"/>
      <c r="E15" s="37"/>
      <c r="F15" s="158" t="s">
        <v>82</v>
      </c>
      <c r="G15" s="161">
        <v>24</v>
      </c>
      <c r="H15" s="159">
        <f t="shared" si="0"/>
        <v>3.2844362880943292E-3</v>
      </c>
      <c r="I15" s="37"/>
      <c r="J15" s="158" t="s">
        <v>22</v>
      </c>
      <c r="K15" s="161">
        <v>12082</v>
      </c>
      <c r="L15" s="159">
        <f t="shared" si="1"/>
        <v>1.6534399680314869</v>
      </c>
      <c r="N15" s="128"/>
    </row>
    <row r="16" spans="2:17" s="15" customFormat="1" ht="15" customHeight="1">
      <c r="D16" s="37"/>
      <c r="E16" s="37"/>
      <c r="F16" s="158" t="s">
        <v>83</v>
      </c>
      <c r="G16" s="161">
        <v>93</v>
      </c>
      <c r="H16" s="159">
        <f t="shared" si="0"/>
        <v>1.2727190616365524E-2</v>
      </c>
      <c r="I16" s="37"/>
      <c r="J16" s="158" t="s">
        <v>23</v>
      </c>
      <c r="K16" s="161">
        <v>468</v>
      </c>
      <c r="L16" s="159">
        <f t="shared" si="1"/>
        <v>6.4046507617839407E-2</v>
      </c>
      <c r="N16" s="128"/>
    </row>
    <row r="17" spans="2:14" s="15" customFormat="1" ht="15">
      <c r="D17" s="37"/>
      <c r="E17" s="37"/>
      <c r="F17" s="158" t="s">
        <v>84</v>
      </c>
      <c r="G17" s="161">
        <v>214</v>
      </c>
      <c r="H17" s="159">
        <f t="shared" si="0"/>
        <v>2.9286223568841103E-2</v>
      </c>
      <c r="I17" s="37"/>
      <c r="J17" s="158" t="s">
        <v>24</v>
      </c>
      <c r="K17" s="161">
        <v>17970</v>
      </c>
      <c r="L17" s="159">
        <f t="shared" si="1"/>
        <v>2.4592216707106287</v>
      </c>
      <c r="N17" s="128"/>
    </row>
    <row r="18" spans="2:14" s="15" customFormat="1" ht="15">
      <c r="B18" s="476" t="s">
        <v>85</v>
      </c>
      <c r="C18" s="477"/>
      <c r="D18" s="493"/>
      <c r="E18" s="37"/>
      <c r="F18" s="158" t="s">
        <v>86</v>
      </c>
      <c r="G18" s="161">
        <v>149</v>
      </c>
      <c r="H18" s="159">
        <f t="shared" si="0"/>
        <v>2.0390875288585627E-2</v>
      </c>
      <c r="I18" s="37"/>
      <c r="J18" s="158" t="s">
        <v>25</v>
      </c>
      <c r="K18" s="161">
        <v>30016</v>
      </c>
      <c r="L18" s="159">
        <f t="shared" si="1"/>
        <v>4.1077349843099746</v>
      </c>
      <c r="N18" s="128"/>
    </row>
    <row r="19" spans="2:14" s="15" customFormat="1" ht="15">
      <c r="B19" s="158" t="s">
        <v>87</v>
      </c>
      <c r="C19" s="161">
        <v>268</v>
      </c>
      <c r="D19" s="159">
        <f>(C19/$K$42)*100</f>
        <v>3.6676205217053344E-2</v>
      </c>
      <c r="E19" s="37"/>
      <c r="F19" s="153" t="s">
        <v>34</v>
      </c>
      <c r="G19" s="162">
        <f>SUM(G10:G18)</f>
        <v>558</v>
      </c>
      <c r="H19" s="160">
        <f t="shared" si="0"/>
        <v>7.6363143698193151E-2</v>
      </c>
      <c r="I19" s="37"/>
      <c r="J19" s="158" t="s">
        <v>56</v>
      </c>
      <c r="K19" s="161">
        <v>70</v>
      </c>
      <c r="L19" s="159">
        <f t="shared" si="1"/>
        <v>9.579605840275127E-3</v>
      </c>
      <c r="N19" s="128"/>
    </row>
    <row r="20" spans="2:14" s="15" customFormat="1" ht="15">
      <c r="B20" s="158" t="s">
        <v>88</v>
      </c>
      <c r="C20" s="161">
        <v>227</v>
      </c>
      <c r="D20" s="159">
        <f t="shared" ref="D20:D26" si="2">(C20/$K$42)*100</f>
        <v>3.1065293224892196E-2</v>
      </c>
      <c r="H20" s="37"/>
      <c r="I20" s="37"/>
      <c r="J20" s="158" t="s">
        <v>26</v>
      </c>
      <c r="K20" s="161">
        <v>5653</v>
      </c>
      <c r="L20" s="159">
        <f t="shared" si="1"/>
        <v>0.77362159735821834</v>
      </c>
      <c r="N20" s="128"/>
    </row>
    <row r="21" spans="2:14" s="15" customFormat="1" ht="15">
      <c r="B21" s="158" t="s">
        <v>89</v>
      </c>
      <c r="C21" s="161">
        <v>210</v>
      </c>
      <c r="D21" s="159">
        <f t="shared" si="2"/>
        <v>2.8738817520825379E-2</v>
      </c>
      <c r="E21" s="49"/>
      <c r="F21" s="476" t="s">
        <v>318</v>
      </c>
      <c r="G21" s="477"/>
      <c r="H21" s="493"/>
      <c r="I21" s="37"/>
      <c r="J21" s="158" t="s">
        <v>90</v>
      </c>
      <c r="K21" s="161">
        <v>226</v>
      </c>
      <c r="L21" s="159">
        <f t="shared" si="1"/>
        <v>3.0928441712888267E-2</v>
      </c>
      <c r="N21" s="128"/>
    </row>
    <row r="22" spans="2:14" s="15" customFormat="1" ht="15">
      <c r="B22" s="158" t="s">
        <v>91</v>
      </c>
      <c r="C22" s="161">
        <v>205</v>
      </c>
      <c r="D22" s="159">
        <f t="shared" si="2"/>
        <v>2.8054559960805726E-2</v>
      </c>
      <c r="E22" s="37"/>
      <c r="F22" s="158" t="s">
        <v>92</v>
      </c>
      <c r="G22" s="161">
        <v>2060</v>
      </c>
      <c r="H22" s="159">
        <f>(G22/$K$42)*100</f>
        <v>0.28191411472809658</v>
      </c>
      <c r="J22" s="158" t="s">
        <v>43</v>
      </c>
      <c r="K22" s="161">
        <v>225</v>
      </c>
      <c r="L22" s="159">
        <f t="shared" si="1"/>
        <v>3.0791590200884334E-2</v>
      </c>
      <c r="N22" s="128"/>
    </row>
    <row r="23" spans="2:14" s="15" customFormat="1" ht="15">
      <c r="B23" s="158" t="s">
        <v>93</v>
      </c>
      <c r="C23" s="161">
        <v>29</v>
      </c>
      <c r="D23" s="159">
        <f t="shared" si="2"/>
        <v>3.9686938481139815E-3</v>
      </c>
      <c r="E23" s="37"/>
      <c r="F23" s="158" t="s">
        <v>94</v>
      </c>
      <c r="G23" s="161">
        <v>89</v>
      </c>
      <c r="H23" s="159">
        <f>(G23/$K$42)*100</f>
        <v>1.2179784568349802E-2</v>
      </c>
      <c r="I23" s="49"/>
      <c r="J23" s="158" t="s">
        <v>95</v>
      </c>
      <c r="K23" s="161">
        <v>27</v>
      </c>
      <c r="L23" s="159">
        <f t="shared" si="1"/>
        <v>3.6949908241061206E-3</v>
      </c>
      <c r="N23" s="128"/>
    </row>
    <row r="24" spans="2:14" s="15" customFormat="1" ht="15">
      <c r="B24" s="158" t="s">
        <v>243</v>
      </c>
      <c r="C24" s="161">
        <v>1171</v>
      </c>
      <c r="D24" s="159">
        <f t="shared" si="2"/>
        <v>0.16025312055660246</v>
      </c>
      <c r="E24" s="37"/>
      <c r="F24" s="153" t="s">
        <v>34</v>
      </c>
      <c r="G24" s="162">
        <f>SUM(G22:G23)</f>
        <v>2149</v>
      </c>
      <c r="H24" s="160">
        <f>(G24/$K$42)*100</f>
        <v>0.29409389929644636</v>
      </c>
      <c r="I24" s="37"/>
      <c r="J24" s="158" t="s">
        <v>27</v>
      </c>
      <c r="K24" s="161">
        <v>12851</v>
      </c>
      <c r="L24" s="159">
        <f t="shared" si="1"/>
        <v>1.7586787807625091</v>
      </c>
      <c r="N24" s="128"/>
    </row>
    <row r="25" spans="2:14" s="15" customFormat="1" ht="15">
      <c r="B25" s="158" t="s">
        <v>86</v>
      </c>
      <c r="C25" s="161">
        <v>86</v>
      </c>
      <c r="D25" s="159">
        <f t="shared" si="2"/>
        <v>1.1769230032338013E-2</v>
      </c>
      <c r="E25" s="37"/>
      <c r="H25" s="37"/>
      <c r="I25" s="37"/>
      <c r="J25" s="146" t="s">
        <v>57</v>
      </c>
      <c r="K25" s="161">
        <v>30</v>
      </c>
      <c r="L25" s="159">
        <f t="shared" si="1"/>
        <v>4.1055453601179116E-3</v>
      </c>
      <c r="N25" s="128"/>
    </row>
    <row r="26" spans="2:14" s="15" customFormat="1" ht="15">
      <c r="B26" s="153" t="s">
        <v>34</v>
      </c>
      <c r="C26" s="162">
        <f>SUM(C19:C25)</f>
        <v>2196</v>
      </c>
      <c r="D26" s="160">
        <f t="shared" si="2"/>
        <v>0.30052592036063114</v>
      </c>
      <c r="E26" s="37"/>
      <c r="F26" s="476" t="s">
        <v>319</v>
      </c>
      <c r="G26" s="477"/>
      <c r="H26" s="493"/>
      <c r="I26" s="37"/>
      <c r="J26" s="158" t="s">
        <v>96</v>
      </c>
      <c r="K26" s="161">
        <v>16</v>
      </c>
      <c r="L26" s="159">
        <f t="shared" si="1"/>
        <v>2.1896241920628858E-3</v>
      </c>
      <c r="N26" s="128"/>
    </row>
    <row r="27" spans="2:14" s="15" customFormat="1" ht="15">
      <c r="D27" s="37"/>
      <c r="E27" s="37"/>
      <c r="F27" s="158" t="s">
        <v>99</v>
      </c>
      <c r="G27" s="161">
        <v>25</v>
      </c>
      <c r="H27" s="159">
        <f t="shared" ref="H27:H28" si="3">(G27/$K$42)*100</f>
        <v>3.4212878000982592E-3</v>
      </c>
      <c r="I27" s="37"/>
      <c r="J27" s="158" t="s">
        <v>28</v>
      </c>
      <c r="K27" s="161">
        <v>1293</v>
      </c>
      <c r="L27" s="159">
        <f t="shared" si="1"/>
        <v>0.17694900502108196</v>
      </c>
      <c r="N27" s="128"/>
    </row>
    <row r="28" spans="2:14" s="15" customFormat="1" ht="15">
      <c r="D28" s="37"/>
      <c r="E28" s="37"/>
      <c r="F28" s="158" t="s">
        <v>97</v>
      </c>
      <c r="G28" s="161">
        <v>231</v>
      </c>
      <c r="H28" s="159">
        <f t="shared" si="3"/>
        <v>3.161269927290792E-2</v>
      </c>
      <c r="I28" s="37"/>
      <c r="J28" s="158" t="s">
        <v>47</v>
      </c>
      <c r="K28" s="161">
        <v>3254</v>
      </c>
      <c r="L28" s="159">
        <f t="shared" si="1"/>
        <v>0.44531482006078943</v>
      </c>
      <c r="N28" s="128"/>
    </row>
    <row r="29" spans="2:14" s="15" customFormat="1" ht="15">
      <c r="B29" s="476" t="s">
        <v>316</v>
      </c>
      <c r="C29" s="477"/>
      <c r="D29" s="493"/>
      <c r="E29" s="37"/>
      <c r="F29" s="158" t="s">
        <v>355</v>
      </c>
      <c r="G29" s="161">
        <v>250</v>
      </c>
      <c r="H29" s="159">
        <f t="shared" ref="H29:H37" si="4">(G29/$K$42)*100</f>
        <v>3.4212878000982598E-2</v>
      </c>
      <c r="I29" s="37"/>
      <c r="J29" s="158" t="s">
        <v>29</v>
      </c>
      <c r="K29" s="161">
        <v>256</v>
      </c>
      <c r="L29" s="159">
        <f t="shared" si="1"/>
        <v>3.5033987073006173E-2</v>
      </c>
      <c r="N29" s="128"/>
    </row>
    <row r="30" spans="2:14" s="15" customFormat="1" ht="15">
      <c r="B30" s="158" t="s">
        <v>100</v>
      </c>
      <c r="C30" s="161">
        <v>24370</v>
      </c>
      <c r="D30" s="159">
        <f t="shared" ref="D30:D41" si="5">(C30/$K$42)*100</f>
        <v>3.3350713475357834</v>
      </c>
      <c r="E30" s="37"/>
      <c r="F30" s="158" t="s">
        <v>98</v>
      </c>
      <c r="G30" s="161">
        <v>30</v>
      </c>
      <c r="H30" s="159">
        <f t="shared" si="4"/>
        <v>4.1055453601179116E-3</v>
      </c>
      <c r="I30" s="37"/>
      <c r="J30" s="158" t="s">
        <v>46</v>
      </c>
      <c r="K30" s="161">
        <v>275</v>
      </c>
      <c r="L30" s="159">
        <f t="shared" si="1"/>
        <v>3.7634165801080852E-2</v>
      </c>
      <c r="N30" s="128"/>
    </row>
    <row r="31" spans="2:14" s="15" customFormat="1" ht="15">
      <c r="B31" s="158" t="s">
        <v>102</v>
      </c>
      <c r="C31" s="161">
        <v>66</v>
      </c>
      <c r="D31" s="159">
        <f t="shared" si="5"/>
        <v>9.0321997922594051E-3</v>
      </c>
      <c r="E31" s="37"/>
      <c r="F31" s="158" t="s">
        <v>101</v>
      </c>
      <c r="G31" s="161">
        <v>79</v>
      </c>
      <c r="H31" s="159">
        <f t="shared" si="4"/>
        <v>1.08112694483105E-2</v>
      </c>
      <c r="I31" s="37"/>
      <c r="J31" s="158" t="s">
        <v>104</v>
      </c>
      <c r="K31" s="161">
        <v>89</v>
      </c>
      <c r="L31" s="159">
        <f t="shared" si="1"/>
        <v>1.2179784568349802E-2</v>
      </c>
      <c r="N31" s="128"/>
    </row>
    <row r="32" spans="2:14" s="15" customFormat="1" ht="15">
      <c r="B32" s="158" t="s">
        <v>105</v>
      </c>
      <c r="C32" s="161">
        <v>6728</v>
      </c>
      <c r="D32" s="159">
        <f t="shared" si="5"/>
        <v>0.9207369727624436</v>
      </c>
      <c r="E32" s="37"/>
      <c r="F32" s="158" t="s">
        <v>112</v>
      </c>
      <c r="G32" s="161">
        <v>181</v>
      </c>
      <c r="H32" s="159">
        <f t="shared" si="4"/>
        <v>2.4770123672711402E-2</v>
      </c>
      <c r="I32" s="37"/>
      <c r="J32" s="158" t="s">
        <v>107</v>
      </c>
      <c r="K32" s="161">
        <v>4957</v>
      </c>
      <c r="L32" s="159">
        <f t="shared" si="1"/>
        <v>0.67837294500348289</v>
      </c>
      <c r="N32" s="128"/>
    </row>
    <row r="33" spans="2:14" s="15" customFormat="1" ht="15">
      <c r="B33" s="158" t="s">
        <v>108</v>
      </c>
      <c r="C33" s="161">
        <v>8649</v>
      </c>
      <c r="D33" s="159">
        <f t="shared" si="5"/>
        <v>1.1836287273219939</v>
      </c>
      <c r="E33" s="37"/>
      <c r="F33" s="158" t="s">
        <v>103</v>
      </c>
      <c r="G33" s="161">
        <v>164</v>
      </c>
      <c r="H33" s="159">
        <f t="shared" si="4"/>
        <v>2.2443647968644582E-2</v>
      </c>
      <c r="I33" s="37"/>
      <c r="J33" s="158" t="s">
        <v>110</v>
      </c>
      <c r="K33" s="161">
        <v>49</v>
      </c>
      <c r="L33" s="159">
        <f t="shared" si="1"/>
        <v>6.7057240881925892E-3</v>
      </c>
      <c r="N33" s="128"/>
    </row>
    <row r="34" spans="2:14" s="15" customFormat="1" ht="15">
      <c r="B34" s="158" t="s">
        <v>111</v>
      </c>
      <c r="C34" s="161">
        <v>3408</v>
      </c>
      <c r="D34" s="159">
        <f t="shared" si="5"/>
        <v>0.46638995290939472</v>
      </c>
      <c r="E34" s="37"/>
      <c r="F34" s="158" t="s">
        <v>106</v>
      </c>
      <c r="G34" s="161">
        <v>7</v>
      </c>
      <c r="H34" s="159">
        <f t="shared" si="4"/>
        <v>9.5796058402751265E-4</v>
      </c>
      <c r="J34" s="158" t="s">
        <v>30</v>
      </c>
      <c r="K34" s="161">
        <v>13571</v>
      </c>
      <c r="L34" s="159">
        <f t="shared" si="1"/>
        <v>1.857211869405339</v>
      </c>
      <c r="N34" s="128"/>
    </row>
    <row r="35" spans="2:14" s="15" customFormat="1" ht="15">
      <c r="B35" s="158" t="s">
        <v>113</v>
      </c>
      <c r="C35" s="161">
        <v>396</v>
      </c>
      <c r="D35" s="159">
        <f t="shared" si="5"/>
        <v>5.4193198753556431E-2</v>
      </c>
      <c r="E35" s="37"/>
      <c r="F35" s="158" t="s">
        <v>109</v>
      </c>
      <c r="G35" s="161">
        <v>51</v>
      </c>
      <c r="H35" s="159">
        <f t="shared" si="4"/>
        <v>6.9794271122004484E-3</v>
      </c>
      <c r="I35" s="49"/>
      <c r="J35" s="158" t="s">
        <v>31</v>
      </c>
      <c r="K35" s="161">
        <v>2776</v>
      </c>
      <c r="L35" s="159">
        <f t="shared" si="1"/>
        <v>0.37989979732291074</v>
      </c>
      <c r="N35" s="128"/>
    </row>
    <row r="36" spans="2:14" s="15" customFormat="1" ht="15">
      <c r="B36" s="158" t="s">
        <v>114</v>
      </c>
      <c r="C36" s="161">
        <v>786</v>
      </c>
      <c r="D36" s="159">
        <f t="shared" si="5"/>
        <v>0.10756528843508928</v>
      </c>
      <c r="E36" s="37"/>
      <c r="F36" s="158" t="s">
        <v>86</v>
      </c>
      <c r="G36" s="161">
        <v>528</v>
      </c>
      <c r="H36" s="159">
        <f t="shared" si="4"/>
        <v>7.2257598338075241E-2</v>
      </c>
      <c r="I36" s="37"/>
      <c r="J36" s="158" t="s">
        <v>86</v>
      </c>
      <c r="K36" s="161">
        <v>4014</v>
      </c>
      <c r="L36" s="159">
        <f t="shared" si="1"/>
        <v>0.54932196918377652</v>
      </c>
      <c r="N36" s="128"/>
    </row>
    <row r="37" spans="2:14" s="15" customFormat="1" ht="15">
      <c r="B37" s="158" t="s">
        <v>271</v>
      </c>
      <c r="C37" s="161">
        <v>2107</v>
      </c>
      <c r="D37" s="159">
        <f t="shared" si="5"/>
        <v>0.2883461357922813</v>
      </c>
      <c r="E37" s="37"/>
      <c r="F37" s="153" t="s">
        <v>34</v>
      </c>
      <c r="G37" s="162">
        <f>SUM(G27:G36)</f>
        <v>1546</v>
      </c>
      <c r="H37" s="160">
        <f t="shared" si="4"/>
        <v>0.21157243755807636</v>
      </c>
      <c r="I37" s="37"/>
      <c r="J37" s="153" t="s">
        <v>34</v>
      </c>
      <c r="K37" s="162">
        <f>SUM(K10:K36)</f>
        <v>135398</v>
      </c>
      <c r="L37" s="160">
        <f t="shared" si="1"/>
        <v>18.529421022308163</v>
      </c>
      <c r="N37" s="128"/>
    </row>
    <row r="38" spans="2:14" s="15" customFormat="1" ht="15">
      <c r="B38" s="158" t="s">
        <v>116</v>
      </c>
      <c r="C38" s="161">
        <v>2542</v>
      </c>
      <c r="D38" s="159">
        <f t="shared" si="5"/>
        <v>0.347876543513991</v>
      </c>
      <c r="E38" s="37"/>
      <c r="H38" s="37"/>
      <c r="I38" s="37"/>
      <c r="K38" s="17"/>
    </row>
    <row r="39" spans="2:14" s="15" customFormat="1" ht="15">
      <c r="B39" s="158" t="s">
        <v>117</v>
      </c>
      <c r="C39" s="161">
        <v>515</v>
      </c>
      <c r="D39" s="159">
        <f t="shared" si="5"/>
        <v>7.0478528682024144E-2</v>
      </c>
      <c r="E39" s="37"/>
      <c r="F39" s="312" t="s">
        <v>320</v>
      </c>
      <c r="G39" s="313"/>
      <c r="H39" s="314"/>
    </row>
    <row r="40" spans="2:14" s="15" customFormat="1" ht="15">
      <c r="B40" s="158" t="s">
        <v>86</v>
      </c>
      <c r="C40" s="161">
        <v>273</v>
      </c>
      <c r="D40" s="159">
        <f t="shared" si="5"/>
        <v>3.7360462777072993E-2</v>
      </c>
      <c r="E40" s="37"/>
      <c r="F40" s="158" t="s">
        <v>118</v>
      </c>
      <c r="G40" s="158">
        <v>3</v>
      </c>
      <c r="H40" s="159">
        <f>(G40/$K$42)*100</f>
        <v>4.1055453601179115E-4</v>
      </c>
      <c r="I40" s="49"/>
    </row>
    <row r="41" spans="2:14" s="15" customFormat="1" ht="15">
      <c r="B41" s="153" t="s">
        <v>34</v>
      </c>
      <c r="C41" s="162">
        <f>SUM(C30:C40)</f>
        <v>49840</v>
      </c>
      <c r="D41" s="160">
        <f t="shared" si="5"/>
        <v>6.82067935827589</v>
      </c>
      <c r="E41" s="37"/>
      <c r="F41" s="158" t="s">
        <v>119</v>
      </c>
      <c r="G41" s="158">
        <v>20</v>
      </c>
      <c r="H41" s="159">
        <f>(G41/$K$42)*100</f>
        <v>2.7370302400786073E-3</v>
      </c>
      <c r="I41" s="37"/>
      <c r="J41" s="452" t="s">
        <v>121</v>
      </c>
      <c r="K41" s="494"/>
      <c r="L41" s="495"/>
    </row>
    <row r="42" spans="2:14" s="15" customFormat="1" ht="15">
      <c r="D42" s="37"/>
      <c r="E42" s="37"/>
      <c r="F42" s="158" t="s">
        <v>120</v>
      </c>
      <c r="G42" s="158">
        <v>121</v>
      </c>
      <c r="H42" s="159">
        <f>(G42/$K$42)*100</f>
        <v>1.6559032952475575E-2</v>
      </c>
      <c r="I42" s="37"/>
      <c r="J42" s="374"/>
      <c r="K42" s="324">
        <f>K37+G44+G37+G24+G19+C41+C26+C14</f>
        <v>730719</v>
      </c>
      <c r="L42" s="375">
        <f>(K42/$K$42)*100</f>
        <v>100</v>
      </c>
    </row>
    <row r="43" spans="2:14" s="15" customFormat="1" ht="15">
      <c r="D43" s="37"/>
      <c r="E43" s="37"/>
      <c r="F43" s="158" t="s">
        <v>86</v>
      </c>
      <c r="G43" s="158">
        <v>74</v>
      </c>
      <c r="H43" s="159">
        <f>(G43/$K$42)*100</f>
        <v>1.0127011888290847E-2</v>
      </c>
      <c r="I43" s="37"/>
    </row>
    <row r="44" spans="2:14" ht="15">
      <c r="D44" s="5"/>
      <c r="E44" s="5"/>
      <c r="F44" s="153" t="s">
        <v>34</v>
      </c>
      <c r="G44" s="153">
        <f>SUM(G40:G43)</f>
        <v>218</v>
      </c>
      <c r="H44" s="160">
        <f>(G44/$K$42)*100</f>
        <v>2.9833629616856819E-2</v>
      </c>
      <c r="I44" s="5"/>
    </row>
    <row r="45" spans="2:14" ht="18.75">
      <c r="D45" s="5"/>
      <c r="E45" s="5"/>
      <c r="F45" s="251"/>
      <c r="G45" s="251"/>
      <c r="H45" s="5"/>
      <c r="I45" s="5"/>
    </row>
    <row r="46" spans="2:14" ht="18.75">
      <c r="D46" s="5"/>
      <c r="E46" s="5"/>
      <c r="F46" s="251"/>
      <c r="G46" s="251"/>
      <c r="H46" s="5"/>
      <c r="I46" s="5"/>
    </row>
    <row r="47" spans="2:14" ht="15.75">
      <c r="D47" s="5"/>
      <c r="E47" s="5"/>
      <c r="F47" s="130"/>
      <c r="G47" s="130"/>
      <c r="H47" s="5"/>
      <c r="I47" s="5"/>
    </row>
    <row r="48" spans="2:14" ht="15.75">
      <c r="D48" s="5"/>
      <c r="E48" s="5"/>
      <c r="F48" s="130"/>
      <c r="G48" s="130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9"/>
      <c r="I52" s="49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51"/>
    </row>
    <row r="60" spans="4:9" ht="18.75">
      <c r="D60" s="5"/>
      <c r="E60" s="251"/>
    </row>
    <row r="61" spans="4:9" ht="15.75">
      <c r="D61" s="5"/>
      <c r="E61" s="130"/>
    </row>
    <row r="62" spans="4:9" ht="15.75">
      <c r="D62" s="5"/>
      <c r="E62" s="130"/>
    </row>
  </sheetData>
  <mergeCells count="17">
    <mergeCell ref="J6:J7"/>
    <mergeCell ref="K6:K7"/>
    <mergeCell ref="L6:L7"/>
    <mergeCell ref="F9:H9"/>
    <mergeCell ref="J9:L9"/>
    <mergeCell ref="H6:H7"/>
    <mergeCell ref="B6:B7"/>
    <mergeCell ref="C6:C7"/>
    <mergeCell ref="D6:D7"/>
    <mergeCell ref="F6:F7"/>
    <mergeCell ref="G6:G7"/>
    <mergeCell ref="B9:D10"/>
    <mergeCell ref="F21:H21"/>
    <mergeCell ref="F26:H26"/>
    <mergeCell ref="B29:D29"/>
    <mergeCell ref="J41:L41"/>
    <mergeCell ref="B18:D18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zoomScaleNormal="100" workbookViewId="0">
      <selection activeCell="J46" sqref="J46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5.140625" style="7" customWidth="1"/>
    <col min="8" max="16384" width="11.42578125" style="7"/>
  </cols>
  <sheetData>
    <row r="2" spans="2:7" ht="17.25" customHeight="1">
      <c r="B2" s="22"/>
      <c r="C2" s="22"/>
      <c r="D2" s="30" t="s">
        <v>124</v>
      </c>
      <c r="E2" s="22"/>
      <c r="F2" s="22"/>
      <c r="G2" s="22"/>
    </row>
    <row r="3" spans="2:7" ht="18.75">
      <c r="B3" s="22"/>
      <c r="C3" s="22"/>
      <c r="D3" s="30" t="s">
        <v>41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496" t="s">
        <v>39</v>
      </c>
      <c r="C5" s="459" t="s">
        <v>357</v>
      </c>
      <c r="D5" s="459"/>
      <c r="E5" s="459" t="s">
        <v>400</v>
      </c>
      <c r="F5" s="459"/>
      <c r="G5" s="326" t="s">
        <v>164</v>
      </c>
    </row>
    <row r="6" spans="2:7" ht="16.5" customHeight="1">
      <c r="B6" s="497"/>
      <c r="C6" s="326" t="s">
        <v>40</v>
      </c>
      <c r="D6" s="326" t="s">
        <v>33</v>
      </c>
      <c r="E6" s="326" t="s">
        <v>40</v>
      </c>
      <c r="F6" s="326" t="s">
        <v>33</v>
      </c>
      <c r="G6" s="425" t="s">
        <v>402</v>
      </c>
    </row>
    <row r="7" spans="2:7" ht="15">
      <c r="B7" s="239" t="s">
        <v>9</v>
      </c>
      <c r="C7" s="240">
        <f>SUM('RESUMEN FEBRERO'!C30)</f>
        <v>71687</v>
      </c>
      <c r="D7" s="241">
        <f>SUM(C7/$C$13)</f>
        <v>0.20664139630745285</v>
      </c>
      <c r="E7" s="240">
        <f>SUM('RESUMEN FEBRERO'!E30)</f>
        <v>64591</v>
      </c>
      <c r="F7" s="241">
        <f t="shared" ref="F7:F12" si="0">SUM(E7/$E$13)</f>
        <v>0.18048077164883494</v>
      </c>
      <c r="G7" s="173">
        <f>(E7/C7)-100%</f>
        <v>-9.8985869125503889E-2</v>
      </c>
    </row>
    <row r="8" spans="2:7" ht="15">
      <c r="B8" s="242" t="s">
        <v>11</v>
      </c>
      <c r="C8" s="240">
        <f>SUM('RESUMEN FEBRERO'!C31)</f>
        <v>120555</v>
      </c>
      <c r="D8" s="241">
        <f t="shared" ref="D8:D12" si="1">SUM(C8/$C$13)</f>
        <v>0.34750587319660436</v>
      </c>
      <c r="E8" s="240">
        <f>SUM('RESUMEN FEBRERO'!E31)</f>
        <v>138390</v>
      </c>
      <c r="F8" s="241">
        <f t="shared" si="0"/>
        <v>0.38669062235423307</v>
      </c>
      <c r="G8" s="173">
        <f t="shared" ref="G8:G13" si="2">(E8/C8)-100%</f>
        <v>0.14794077392061711</v>
      </c>
    </row>
    <row r="9" spans="2:7" ht="15">
      <c r="B9" s="242" t="s">
        <v>153</v>
      </c>
      <c r="C9" s="240">
        <f>SUM('RESUMEN FEBRERO'!C32)</f>
        <v>95558</v>
      </c>
      <c r="D9" s="241">
        <f t="shared" si="1"/>
        <v>0.27545075883141401</v>
      </c>
      <c r="E9" s="240">
        <f>SUM('RESUMEN FEBRERO'!E32)</f>
        <v>94121</v>
      </c>
      <c r="F9" s="241">
        <f t="shared" si="0"/>
        <v>0.26299377170751337</v>
      </c>
      <c r="G9" s="173">
        <f t="shared" si="2"/>
        <v>-1.5037987400322361E-2</v>
      </c>
    </row>
    <row r="10" spans="2:7" ht="15">
      <c r="B10" s="242" t="s">
        <v>162</v>
      </c>
      <c r="C10" s="240">
        <f>SUM('RESUMEN FEBRERO'!C26)</f>
        <v>37779</v>
      </c>
      <c r="D10" s="241">
        <f t="shared" si="1"/>
        <v>0.10889987460905409</v>
      </c>
      <c r="E10" s="240">
        <f>SUM('RESUMEN FEBRERO'!D26)</f>
        <v>35202</v>
      </c>
      <c r="F10" s="241">
        <f t="shared" si="0"/>
        <v>9.8361755098733392E-2</v>
      </c>
      <c r="G10" s="173">
        <f t="shared" si="2"/>
        <v>-6.8212499007385019E-2</v>
      </c>
    </row>
    <row r="11" spans="2:7" ht="15">
      <c r="B11" s="242" t="s">
        <v>10</v>
      </c>
      <c r="C11" s="240">
        <f>SUM('RESUMEN FEBRERO'!C33)</f>
        <v>19385</v>
      </c>
      <c r="D11" s="241">
        <f t="shared" si="1"/>
        <v>5.5878241067696698E-2</v>
      </c>
      <c r="E11" s="240">
        <f>SUM('RESUMEN FEBRERO'!E33)</f>
        <v>22562</v>
      </c>
      <c r="F11" s="241">
        <f t="shared" si="0"/>
        <v>6.3042949790853439E-2</v>
      </c>
      <c r="G11" s="173">
        <f t="shared" si="2"/>
        <v>0.16388960536497299</v>
      </c>
    </row>
    <row r="12" spans="2:7" ht="15">
      <c r="B12" s="242" t="s">
        <v>12</v>
      </c>
      <c r="C12" s="240">
        <f>SUM('RESUMEN FEBRERO'!C34)</f>
        <v>1951</v>
      </c>
      <c r="D12" s="241">
        <f t="shared" si="1"/>
        <v>5.6238559877779858E-3</v>
      </c>
      <c r="E12" s="240">
        <f>SUM('RESUMEN FEBRERO'!E34)</f>
        <v>3017</v>
      </c>
      <c r="F12" s="241">
        <f t="shared" si="0"/>
        <v>8.430129399831789E-3</v>
      </c>
      <c r="G12" s="173">
        <f t="shared" si="2"/>
        <v>0.54638646847770378</v>
      </c>
    </row>
    <row r="13" spans="2:7" ht="16.5" customHeight="1">
      <c r="B13" s="376" t="s">
        <v>18</v>
      </c>
      <c r="C13" s="377">
        <f>SUM(C7:C12)</f>
        <v>346915</v>
      </c>
      <c r="D13" s="378">
        <f>SUM(D7:D12)</f>
        <v>1</v>
      </c>
      <c r="E13" s="377">
        <f>SUM(E7:E12)</f>
        <v>357883</v>
      </c>
      <c r="F13" s="378">
        <f>SUM(F7:F12)</f>
        <v>1</v>
      </c>
      <c r="G13" s="378">
        <f t="shared" si="2"/>
        <v>3.1615813671936888E-2</v>
      </c>
    </row>
    <row r="14" spans="2:7">
      <c r="B14" s="5"/>
      <c r="C14" s="5"/>
      <c r="D14" s="5"/>
      <c r="E14" s="5"/>
      <c r="F14" s="5"/>
    </row>
    <row r="30" spans="2:7" ht="15">
      <c r="B30" s="496" t="s">
        <v>39</v>
      </c>
      <c r="C30" s="459" t="s">
        <v>356</v>
      </c>
      <c r="D30" s="459"/>
      <c r="E30" s="459" t="s">
        <v>401</v>
      </c>
      <c r="F30" s="459"/>
      <c r="G30" s="326" t="s">
        <v>164</v>
      </c>
    </row>
    <row r="31" spans="2:7" ht="15">
      <c r="B31" s="498"/>
      <c r="C31" s="326" t="s">
        <v>40</v>
      </c>
      <c r="D31" s="326" t="s">
        <v>33</v>
      </c>
      <c r="E31" s="326" t="s">
        <v>40</v>
      </c>
      <c r="F31" s="326" t="s">
        <v>33</v>
      </c>
      <c r="G31" s="425" t="s">
        <v>402</v>
      </c>
    </row>
    <row r="32" spans="2:7" ht="15">
      <c r="B32" s="272" t="s">
        <v>9</v>
      </c>
      <c r="C32" s="240">
        <f>SUM('RESUMEN ENERO-FEBRERO'!C30)</f>
        <v>149873</v>
      </c>
      <c r="D32" s="241">
        <f>SUM(C32/$C$38)</f>
        <v>0.21435416142245817</v>
      </c>
      <c r="E32" s="240">
        <f>SUM('RESUMEN ENERO-FEBRERO'!E30)</f>
        <v>135398</v>
      </c>
      <c r="F32" s="241">
        <f>SUM(E32/$E$38)</f>
        <v>0.18529421022308165</v>
      </c>
      <c r="G32" s="173">
        <f>(E32/C32)-100%</f>
        <v>-9.6581772567440383E-2</v>
      </c>
    </row>
    <row r="33" spans="2:10" ht="15">
      <c r="B33" s="273" t="s">
        <v>11</v>
      </c>
      <c r="C33" s="240">
        <f>SUM('RESUMEN ENERO-FEBRERO'!C31)</f>
        <v>227364</v>
      </c>
      <c r="D33" s="241">
        <f t="shared" ref="D33:D37" si="3">SUM(C33/$C$38)</f>
        <v>0.3251847868372274</v>
      </c>
      <c r="E33" s="240">
        <f>SUM('RESUMEN ENERO-FEBRERO'!E31)</f>
        <v>269944</v>
      </c>
      <c r="F33" s="241">
        <f t="shared" ref="F33:F37" si="4">SUM(E33/$E$38)</f>
        <v>0.36942244556388981</v>
      </c>
      <c r="G33" s="173">
        <f>(E33/C33)-100%</f>
        <v>0.18727678964128014</v>
      </c>
    </row>
    <row r="34" spans="2:10" ht="15">
      <c r="B34" s="273" t="s">
        <v>332</v>
      </c>
      <c r="C34" s="240">
        <f>SUM('RESUMEN ENERO-FEBRERO'!C32)</f>
        <v>193325</v>
      </c>
      <c r="D34" s="241">
        <f t="shared" si="3"/>
        <v>0.27650089246893522</v>
      </c>
      <c r="E34" s="240">
        <f>SUM('RESUMEN ENERO-FEBRERO'!E32)</f>
        <v>187712</v>
      </c>
      <c r="F34" s="241">
        <f t="shared" si="4"/>
        <v>0.25688671021281778</v>
      </c>
      <c r="G34" s="173">
        <f t="shared" ref="G34:G38" si="5">(E34/C34)-100%</f>
        <v>-2.9034010086641637E-2</v>
      </c>
    </row>
    <row r="35" spans="2:10" ht="15">
      <c r="B35" s="273" t="s">
        <v>333</v>
      </c>
      <c r="C35" s="240">
        <f>SUM('RESUMEN ENERO-FEBRERO'!C26)</f>
        <v>82657</v>
      </c>
      <c r="D35" s="241">
        <f t="shared" si="3"/>
        <v>0.11821923842650861</v>
      </c>
      <c r="E35" s="240">
        <f>SUM('RESUMEN ENERO-FEBRERO'!D26)</f>
        <v>81158</v>
      </c>
      <c r="F35" s="241">
        <f t="shared" si="4"/>
        <v>0.11106595011214981</v>
      </c>
      <c r="G35" s="173">
        <f t="shared" si="5"/>
        <v>-1.813518516278112E-2</v>
      </c>
    </row>
    <row r="36" spans="2:10" ht="15">
      <c r="B36" s="273" t="s">
        <v>10</v>
      </c>
      <c r="C36" s="240">
        <f>SUM('RESUMEN ENERO-FEBRERO'!C33)</f>
        <v>41721</v>
      </c>
      <c r="D36" s="241">
        <f t="shared" si="3"/>
        <v>5.9670987894459827E-2</v>
      </c>
      <c r="E36" s="240">
        <f>SUM('RESUMEN ENERO-FEBRERO'!E33)</f>
        <v>49840</v>
      </c>
      <c r="F36" s="241">
        <f t="shared" si="4"/>
        <v>6.8206793582758898E-2</v>
      </c>
      <c r="G36" s="173">
        <f t="shared" si="5"/>
        <v>0.19460223868076021</v>
      </c>
    </row>
    <row r="37" spans="2:10" ht="15">
      <c r="B37" s="273" t="s">
        <v>12</v>
      </c>
      <c r="C37" s="240">
        <f>SUM('RESUMEN ENERO-FEBRERO'!C34)</f>
        <v>4244</v>
      </c>
      <c r="D37" s="241">
        <f t="shared" si="3"/>
        <v>6.069932950410765E-3</v>
      </c>
      <c r="E37" s="240">
        <f>SUM('RESUMEN ENERO-FEBRERO'!E34)</f>
        <v>6667</v>
      </c>
      <c r="F37" s="241">
        <f t="shared" si="4"/>
        <v>9.1238903053020379E-3</v>
      </c>
      <c r="G37" s="173">
        <f t="shared" si="5"/>
        <v>0.57092365692742697</v>
      </c>
    </row>
    <row r="38" spans="2:10" ht="15">
      <c r="B38" s="379" t="s">
        <v>18</v>
      </c>
      <c r="C38" s="377">
        <f>SUM(C32:C37)</f>
        <v>699184</v>
      </c>
      <c r="D38" s="378">
        <f>SUM(D32:D37)</f>
        <v>0.99999999999999989</v>
      </c>
      <c r="E38" s="377">
        <f>SUM(E32:E37)</f>
        <v>730719</v>
      </c>
      <c r="F38" s="378">
        <f>SUM(F32:F37)</f>
        <v>1</v>
      </c>
      <c r="G38" s="378">
        <f t="shared" si="5"/>
        <v>4.5102576718002663E-2</v>
      </c>
    </row>
    <row r="46" spans="2:10">
      <c r="J46" s="7" t="s">
        <v>142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6"/>
  <sheetViews>
    <sheetView zoomScaleNormal="100" workbookViewId="0">
      <selection activeCell="O26" sqref="O26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138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50"/>
      <c r="D4" s="50"/>
      <c r="E4" s="50"/>
      <c r="F4" s="50"/>
      <c r="H4" s="50"/>
      <c r="I4" s="30" t="s">
        <v>403</v>
      </c>
      <c r="K4" s="50"/>
      <c r="L4" s="50"/>
      <c r="M4" s="50"/>
      <c r="N4" s="50"/>
      <c r="O4" s="50"/>
    </row>
    <row r="7" spans="2:16" ht="15">
      <c r="B7" s="503" t="s">
        <v>61</v>
      </c>
      <c r="C7" s="505" t="s">
        <v>9</v>
      </c>
      <c r="D7" s="506"/>
      <c r="E7" s="505" t="s">
        <v>139</v>
      </c>
      <c r="F7" s="506"/>
      <c r="G7" s="505" t="s">
        <v>153</v>
      </c>
      <c r="H7" s="506"/>
      <c r="I7" s="505" t="s">
        <v>10</v>
      </c>
      <c r="J7" s="506"/>
      <c r="K7" s="505" t="s">
        <v>162</v>
      </c>
      <c r="L7" s="506"/>
      <c r="M7" s="454" t="s">
        <v>312</v>
      </c>
      <c r="N7" s="507"/>
      <c r="O7" s="501" t="s">
        <v>6</v>
      </c>
      <c r="P7" s="502"/>
    </row>
    <row r="8" spans="2:16" ht="15">
      <c r="B8" s="504"/>
      <c r="C8" s="380" t="s">
        <v>48</v>
      </c>
      <c r="D8" s="380" t="s">
        <v>33</v>
      </c>
      <c r="E8" s="380" t="s">
        <v>48</v>
      </c>
      <c r="F8" s="380" t="s">
        <v>33</v>
      </c>
      <c r="G8" s="380" t="s">
        <v>48</v>
      </c>
      <c r="H8" s="380" t="s">
        <v>33</v>
      </c>
      <c r="I8" s="380" t="s">
        <v>48</v>
      </c>
      <c r="J8" s="380" t="s">
        <v>33</v>
      </c>
      <c r="K8" s="380" t="s">
        <v>48</v>
      </c>
      <c r="L8" s="380" t="s">
        <v>33</v>
      </c>
      <c r="M8" s="380" t="s">
        <v>48</v>
      </c>
      <c r="N8" s="380" t="s">
        <v>33</v>
      </c>
      <c r="O8" s="380" t="s">
        <v>48</v>
      </c>
      <c r="P8" s="381" t="s">
        <v>33</v>
      </c>
    </row>
    <row r="9" spans="2:16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>
      <c r="B10" s="274" t="s">
        <v>66</v>
      </c>
      <c r="C10" s="275">
        <v>70807</v>
      </c>
      <c r="D10" s="276">
        <f>C10/$O10*100</f>
        <v>18.991460052140887</v>
      </c>
      <c r="E10" s="275">
        <v>131554</v>
      </c>
      <c r="F10" s="276">
        <f>E10/$O10*100</f>
        <v>35.284682809599929</v>
      </c>
      <c r="G10" s="275">
        <v>93591</v>
      </c>
      <c r="H10" s="276">
        <f>G10/$O10*100</f>
        <v>25.102457917153924</v>
      </c>
      <c r="I10" s="275">
        <v>27278</v>
      </c>
      <c r="J10" s="276">
        <f>I10/$O10*100</f>
        <v>7.3163535710070917</v>
      </c>
      <c r="K10" s="275">
        <v>45956</v>
      </c>
      <c r="L10" s="276">
        <f>K10/$O10*100</f>
        <v>12.326062933836861</v>
      </c>
      <c r="M10" s="275">
        <v>3650</v>
      </c>
      <c r="N10" s="276">
        <f>M10/$O10*100</f>
        <v>0.97898271626130529</v>
      </c>
      <c r="O10" s="275">
        <f>SUM(C10+E10+G10+I10+K10+M10)</f>
        <v>372836</v>
      </c>
      <c r="P10" s="277">
        <f>SUM(D10+F10+H10+J10+L10+N10)</f>
        <v>99.999999999999986</v>
      </c>
    </row>
    <row r="11" spans="2:16" ht="15">
      <c r="B11" s="278" t="s">
        <v>67</v>
      </c>
      <c r="C11" s="279">
        <v>64591</v>
      </c>
      <c r="D11" s="276">
        <f>C11/$O11*100</f>
        <v>18.048077164883495</v>
      </c>
      <c r="E11" s="279">
        <v>138390</v>
      </c>
      <c r="F11" s="276">
        <f>E11/$O11*100</f>
        <v>38.669062235423304</v>
      </c>
      <c r="G11" s="279">
        <v>94121</v>
      </c>
      <c r="H11" s="276">
        <f>G11/$O11*100</f>
        <v>26.299377170751338</v>
      </c>
      <c r="I11" s="279">
        <v>22562</v>
      </c>
      <c r="J11" s="276">
        <f>I11/$O11*100</f>
        <v>6.304294979085344</v>
      </c>
      <c r="K11" s="279">
        <v>35202</v>
      </c>
      <c r="L11" s="276">
        <f>K11/$O11*100</f>
        <v>9.836175509873339</v>
      </c>
      <c r="M11" s="279">
        <v>3017</v>
      </c>
      <c r="N11" s="276">
        <f>M11/$O11*100</f>
        <v>0.84301293998317894</v>
      </c>
      <c r="O11" s="275">
        <f>SUM(C11+E11+G11+I11+K11+M11)</f>
        <v>357883</v>
      </c>
      <c r="P11" s="277">
        <f>SUM(D11+F11+H11+J11+L11+N11)</f>
        <v>100</v>
      </c>
    </row>
    <row r="12" spans="2:16" ht="15">
      <c r="B12" s="278" t="s">
        <v>68</v>
      </c>
      <c r="C12" s="279"/>
      <c r="D12" s="276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5"/>
      <c r="P12" s="277"/>
    </row>
    <row r="13" spans="2:16" ht="15">
      <c r="B13" s="278" t="s">
        <v>69</v>
      </c>
      <c r="C13" s="279"/>
      <c r="D13" s="276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5"/>
      <c r="P13" s="277"/>
    </row>
    <row r="14" spans="2:16" ht="15">
      <c r="B14" s="278" t="s">
        <v>70</v>
      </c>
      <c r="C14" s="279"/>
      <c r="D14" s="276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5"/>
      <c r="P14" s="277"/>
    </row>
    <row r="15" spans="2:16" ht="15">
      <c r="B15" s="278" t="s">
        <v>71</v>
      </c>
      <c r="C15" s="279"/>
      <c r="D15" s="276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5"/>
      <c r="P15" s="277"/>
    </row>
    <row r="16" spans="2:16" ht="15">
      <c r="B16" s="278" t="s">
        <v>72</v>
      </c>
      <c r="C16" s="279"/>
      <c r="D16" s="280"/>
      <c r="E16" s="279"/>
      <c r="F16" s="280"/>
      <c r="G16" s="279"/>
      <c r="H16" s="280"/>
      <c r="I16" s="279"/>
      <c r="J16" s="280"/>
      <c r="K16" s="279"/>
      <c r="L16" s="280"/>
      <c r="M16" s="279"/>
      <c r="N16" s="280"/>
      <c r="O16" s="279"/>
      <c r="P16" s="281"/>
    </row>
    <row r="17" spans="2:16" ht="15">
      <c r="B17" s="278" t="s">
        <v>52</v>
      </c>
      <c r="C17" s="279"/>
      <c r="D17" s="280"/>
      <c r="E17" s="279"/>
      <c r="F17" s="280"/>
      <c r="G17" s="279"/>
      <c r="H17" s="280"/>
      <c r="I17" s="279"/>
      <c r="J17" s="280"/>
      <c r="K17" s="279"/>
      <c r="L17" s="280"/>
      <c r="M17" s="279"/>
      <c r="N17" s="280"/>
      <c r="O17" s="279"/>
      <c r="P17" s="281"/>
    </row>
    <row r="18" spans="2:16" ht="15">
      <c r="B18" s="278" t="s">
        <v>53</v>
      </c>
      <c r="C18" s="279"/>
      <c r="D18" s="280"/>
      <c r="E18" s="279"/>
      <c r="F18" s="280"/>
      <c r="G18" s="279"/>
      <c r="H18" s="280"/>
      <c r="I18" s="279"/>
      <c r="J18" s="280"/>
      <c r="K18" s="279"/>
      <c r="L18" s="280"/>
      <c r="M18" s="279"/>
      <c r="N18" s="280"/>
      <c r="O18" s="279"/>
      <c r="P18" s="281"/>
    </row>
    <row r="19" spans="2:16" ht="15">
      <c r="B19" s="278" t="s">
        <v>44</v>
      </c>
      <c r="C19" s="279"/>
      <c r="D19" s="280"/>
      <c r="E19" s="279"/>
      <c r="F19" s="280"/>
      <c r="G19" s="279"/>
      <c r="H19" s="280"/>
      <c r="I19" s="279"/>
      <c r="J19" s="280"/>
      <c r="K19" s="279"/>
      <c r="L19" s="280"/>
      <c r="M19" s="279"/>
      <c r="N19" s="280"/>
      <c r="O19" s="279"/>
      <c r="P19" s="281"/>
    </row>
    <row r="20" spans="2:16" ht="15">
      <c r="B20" s="278" t="s">
        <v>45</v>
      </c>
      <c r="C20" s="279"/>
      <c r="D20" s="280"/>
      <c r="E20" s="279"/>
      <c r="F20" s="280"/>
      <c r="G20" s="279"/>
      <c r="H20" s="280"/>
      <c r="I20" s="279"/>
      <c r="J20" s="280"/>
      <c r="K20" s="279"/>
      <c r="L20" s="280"/>
      <c r="M20" s="279"/>
      <c r="N20" s="280"/>
      <c r="O20" s="279"/>
      <c r="P20" s="281"/>
    </row>
    <row r="21" spans="2:16" ht="15">
      <c r="B21" s="282" t="s">
        <v>51</v>
      </c>
      <c r="C21" s="283"/>
      <c r="D21" s="284"/>
      <c r="E21" s="283"/>
      <c r="F21" s="284"/>
      <c r="G21" s="283"/>
      <c r="H21" s="284"/>
      <c r="I21" s="283"/>
      <c r="J21" s="284"/>
      <c r="K21" s="283"/>
      <c r="L21" s="284"/>
      <c r="M21" s="285"/>
      <c r="N21" s="284"/>
      <c r="O21" s="283"/>
      <c r="P21" s="286"/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99" t="s">
        <v>125</v>
      </c>
      <c r="C23" s="500"/>
      <c r="D23" s="500"/>
      <c r="E23" s="500"/>
      <c r="F23" s="500"/>
      <c r="G23" s="500"/>
      <c r="H23" s="500"/>
      <c r="I23" s="500"/>
      <c r="J23" s="500"/>
      <c r="K23" s="500"/>
      <c r="L23" s="500"/>
      <c r="M23" s="500"/>
      <c r="N23" s="500"/>
      <c r="O23" s="500"/>
      <c r="P23" s="500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287" t="s">
        <v>126</v>
      </c>
      <c r="C25" s="443">
        <f>SUM(C10:C11)</f>
        <v>135398</v>
      </c>
      <c r="D25" s="276">
        <f>C25/$O25*100</f>
        <v>18.529421022308163</v>
      </c>
      <c r="E25" s="443">
        <f>SUM(E10:E11)</f>
        <v>269944</v>
      </c>
      <c r="F25" s="276">
        <f>E25/$O25*100</f>
        <v>36.942244556388978</v>
      </c>
      <c r="G25" s="443">
        <f>SUM(G10:G11)</f>
        <v>187712</v>
      </c>
      <c r="H25" s="276">
        <f>G25/$O25*100</f>
        <v>25.688671021281777</v>
      </c>
      <c r="I25" s="443">
        <f>SUM(I10:I11)</f>
        <v>49840</v>
      </c>
      <c r="J25" s="276">
        <f>I25/$O25*100</f>
        <v>6.82067935827589</v>
      </c>
      <c r="K25" s="443">
        <f>SUM(K10:K11)</f>
        <v>81158</v>
      </c>
      <c r="L25" s="276">
        <f>K25/$O25*100</f>
        <v>11.106595011214981</v>
      </c>
      <c r="M25" s="443">
        <f>SUM(M10:M11)</f>
        <v>6667</v>
      </c>
      <c r="N25" s="276">
        <f>M25/$O25*100</f>
        <v>0.91238903053020382</v>
      </c>
      <c r="O25" s="275">
        <f>SUM(C25+E25+G25+I25+K25+M25)</f>
        <v>730719</v>
      </c>
      <c r="P25" s="277">
        <f>SUM(D25+F25+H25+J25+L25+N25)</f>
        <v>100</v>
      </c>
    </row>
    <row r="26" spans="2:16" ht="15">
      <c r="B26" s="287" t="s">
        <v>127</v>
      </c>
      <c r="C26" s="166"/>
      <c r="D26" s="167"/>
      <c r="E26" s="166"/>
      <c r="F26" s="167"/>
      <c r="G26" s="166"/>
      <c r="H26" s="167"/>
      <c r="I26" s="166"/>
      <c r="J26" s="167"/>
      <c r="K26" s="166"/>
      <c r="L26" s="167"/>
      <c r="M26" s="166"/>
      <c r="N26" s="167"/>
      <c r="O26" s="166"/>
      <c r="P26" s="157"/>
    </row>
    <row r="27" spans="2:16" ht="15">
      <c r="B27" s="287" t="s">
        <v>128</v>
      </c>
      <c r="C27" s="166"/>
      <c r="D27" s="167"/>
      <c r="E27" s="166"/>
      <c r="F27" s="167"/>
      <c r="G27" s="166"/>
      <c r="H27" s="167"/>
      <c r="I27" s="166"/>
      <c r="J27" s="167"/>
      <c r="K27" s="166"/>
      <c r="L27" s="167"/>
      <c r="M27" s="166"/>
      <c r="N27" s="167"/>
      <c r="O27" s="166"/>
      <c r="P27" s="157"/>
    </row>
    <row r="28" spans="2:16" ht="15">
      <c r="B28" s="287" t="s">
        <v>129</v>
      </c>
      <c r="C28" s="166"/>
      <c r="D28" s="167"/>
      <c r="E28" s="166"/>
      <c r="F28" s="167"/>
      <c r="G28" s="166"/>
      <c r="H28" s="167"/>
      <c r="I28" s="166"/>
      <c r="J28" s="167"/>
      <c r="K28" s="166"/>
      <c r="L28" s="167"/>
      <c r="M28" s="166"/>
      <c r="N28" s="167"/>
      <c r="O28" s="166"/>
      <c r="P28" s="157"/>
    </row>
    <row r="29" spans="2:16" ht="15">
      <c r="B29" s="287" t="s">
        <v>130</v>
      </c>
      <c r="C29" s="166"/>
      <c r="D29" s="167"/>
      <c r="E29" s="166"/>
      <c r="F29" s="167"/>
      <c r="G29" s="166"/>
      <c r="H29" s="167"/>
      <c r="I29" s="166"/>
      <c r="J29" s="167"/>
      <c r="K29" s="166"/>
      <c r="L29" s="167"/>
      <c r="M29" s="166"/>
      <c r="N29" s="167"/>
      <c r="O29" s="166"/>
      <c r="P29" s="157"/>
    </row>
    <row r="30" spans="2:16" ht="15">
      <c r="B30" s="287" t="s">
        <v>131</v>
      </c>
      <c r="C30" s="166"/>
      <c r="D30" s="167"/>
      <c r="E30" s="166"/>
      <c r="F30" s="167"/>
      <c r="G30" s="166"/>
      <c r="H30" s="167"/>
      <c r="I30" s="166"/>
      <c r="J30" s="167"/>
      <c r="K30" s="166"/>
      <c r="L30" s="167"/>
      <c r="M30" s="166"/>
      <c r="N30" s="167"/>
      <c r="O30" s="166"/>
      <c r="P30" s="157"/>
    </row>
    <row r="31" spans="2:16" ht="15">
      <c r="B31" s="287" t="s">
        <v>132</v>
      </c>
      <c r="C31" s="166"/>
      <c r="D31" s="167"/>
      <c r="E31" s="166"/>
      <c r="F31" s="167"/>
      <c r="G31" s="166"/>
      <c r="H31" s="167"/>
      <c r="I31" s="166"/>
      <c r="J31" s="167"/>
      <c r="K31" s="166"/>
      <c r="L31" s="167"/>
      <c r="M31" s="166"/>
      <c r="N31" s="167"/>
      <c r="O31" s="166"/>
      <c r="P31" s="157"/>
    </row>
    <row r="32" spans="2:16" ht="15">
      <c r="B32" s="287" t="s">
        <v>137</v>
      </c>
      <c r="C32" s="166"/>
      <c r="D32" s="167"/>
      <c r="E32" s="166"/>
      <c r="F32" s="167"/>
      <c r="G32" s="166"/>
      <c r="H32" s="167"/>
      <c r="I32" s="166"/>
      <c r="J32" s="167"/>
      <c r="K32" s="166"/>
      <c r="L32" s="167"/>
      <c r="M32" s="166"/>
      <c r="N32" s="167"/>
      <c r="O32" s="166"/>
      <c r="P32" s="157"/>
    </row>
    <row r="33" spans="2:16" ht="15">
      <c r="B33" s="287" t="s">
        <v>134</v>
      </c>
      <c r="C33" s="166"/>
      <c r="D33" s="167"/>
      <c r="E33" s="166"/>
      <c r="F33" s="167"/>
      <c r="G33" s="166"/>
      <c r="H33" s="167"/>
      <c r="I33" s="166"/>
      <c r="J33" s="167"/>
      <c r="K33" s="166"/>
      <c r="L33" s="167"/>
      <c r="M33" s="166"/>
      <c r="N33" s="167"/>
      <c r="O33" s="166"/>
      <c r="P33" s="157"/>
    </row>
    <row r="34" spans="2:16" ht="15">
      <c r="B34" s="287" t="s">
        <v>135</v>
      </c>
      <c r="C34" s="166"/>
      <c r="D34" s="167"/>
      <c r="E34" s="166"/>
      <c r="F34" s="167"/>
      <c r="G34" s="166"/>
      <c r="H34" s="167"/>
      <c r="I34" s="166"/>
      <c r="J34" s="167"/>
      <c r="K34" s="166"/>
      <c r="L34" s="167"/>
      <c r="M34" s="166"/>
      <c r="N34" s="167"/>
      <c r="O34" s="166"/>
      <c r="P34" s="157"/>
    </row>
    <row r="35" spans="2:16" ht="15">
      <c r="B35" s="287" t="s">
        <v>136</v>
      </c>
      <c r="C35" s="166"/>
      <c r="D35" s="167"/>
      <c r="E35" s="166"/>
      <c r="F35" s="167"/>
      <c r="G35" s="166"/>
      <c r="H35" s="167"/>
      <c r="I35" s="166"/>
      <c r="J35" s="167"/>
      <c r="K35" s="166"/>
      <c r="L35" s="167"/>
      <c r="M35" s="166"/>
      <c r="N35" s="167"/>
      <c r="O35" s="166"/>
      <c r="P35" s="157"/>
    </row>
    <row r="36" spans="2:16">
      <c r="B36" s="165" t="s">
        <v>136</v>
      </c>
      <c r="C36" s="166"/>
      <c r="D36" s="167"/>
      <c r="E36" s="166"/>
      <c r="F36" s="167"/>
      <c r="G36" s="166"/>
      <c r="H36" s="167"/>
      <c r="I36" s="166"/>
      <c r="J36" s="167"/>
      <c r="K36" s="166"/>
      <c r="L36" s="167"/>
      <c r="M36" s="166"/>
      <c r="N36" s="167"/>
      <c r="O36" s="166"/>
      <c r="P36" s="157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rintOptions horizontalCentered="1" verticalCentered="1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workbookViewId="0">
      <selection activeCell="H5" sqref="H5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140</v>
      </c>
      <c r="I2" s="52"/>
      <c r="J2" s="52"/>
      <c r="K2" s="52"/>
      <c r="L2" s="52"/>
      <c r="M2" s="52"/>
      <c r="N2" s="52"/>
      <c r="O2" s="52"/>
      <c r="P2" s="52"/>
    </row>
    <row r="3" spans="8:16" ht="23.25">
      <c r="H3" s="4" t="s">
        <v>138</v>
      </c>
      <c r="I3" s="52"/>
      <c r="J3" s="52"/>
      <c r="K3" s="52"/>
      <c r="L3" s="52"/>
      <c r="M3" s="52"/>
      <c r="N3" s="52"/>
      <c r="O3" s="52"/>
      <c r="P3" s="52"/>
    </row>
    <row r="4" spans="8:16" ht="23.25">
      <c r="H4" s="4" t="s">
        <v>404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6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topLeftCell="A13" workbookViewId="0">
      <selection activeCell="O34" sqref="O34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69" t="s">
        <v>274</v>
      </c>
    </row>
    <row r="3" spans="1:14" ht="21">
      <c r="I3" s="169" t="s">
        <v>275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69" t="s">
        <v>405</v>
      </c>
    </row>
    <row r="6" spans="1:14">
      <c r="B6" s="5"/>
      <c r="C6" s="5"/>
      <c r="D6" s="5"/>
      <c r="E6" s="5"/>
      <c r="F6" s="5"/>
    </row>
    <row r="7" spans="1:14" ht="15">
      <c r="A7" s="5"/>
      <c r="B7" s="453" t="s">
        <v>32</v>
      </c>
      <c r="C7" s="499" t="s">
        <v>357</v>
      </c>
      <c r="D7" s="499"/>
      <c r="E7" s="499" t="s">
        <v>400</v>
      </c>
      <c r="F7" s="499"/>
      <c r="G7" s="5"/>
    </row>
    <row r="8" spans="1:14" ht="15">
      <c r="B8" s="508"/>
      <c r="C8" s="320" t="s">
        <v>55</v>
      </c>
      <c r="D8" s="320" t="s">
        <v>33</v>
      </c>
      <c r="E8" s="320" t="s">
        <v>55</v>
      </c>
      <c r="F8" s="320" t="s">
        <v>33</v>
      </c>
      <c r="G8" s="5"/>
    </row>
    <row r="9" spans="1:14">
      <c r="B9" s="168" t="s">
        <v>19</v>
      </c>
      <c r="C9" s="163">
        <f>SUM('COMPARATIVO PAISES FEBRERO'!C30)</f>
        <v>11336</v>
      </c>
      <c r="D9" s="164">
        <f t="shared" ref="D9:D35" si="0">C9/$C$36</f>
        <v>0.15813187886227628</v>
      </c>
      <c r="E9" s="163">
        <f>SUM('COMPARATIVO PAISES FEBRERO'!E30)</f>
        <v>10051</v>
      </c>
      <c r="F9" s="164">
        <f t="shared" ref="F9:F35" si="1">E9/$E$36</f>
        <v>0.15560991469399763</v>
      </c>
      <c r="G9" s="5"/>
    </row>
    <row r="10" spans="1:14">
      <c r="B10" s="168" t="s">
        <v>20</v>
      </c>
      <c r="C10" s="163">
        <f>SUM('COMPARATIVO PAISES FEBRERO'!C31)</f>
        <v>450</v>
      </c>
      <c r="D10" s="164">
        <f t="shared" si="0"/>
        <v>6.277288769232915E-3</v>
      </c>
      <c r="E10" s="163">
        <f>SUM('COMPARATIVO PAISES FEBRERO'!E31)</f>
        <v>280</v>
      </c>
      <c r="F10" s="164">
        <f t="shared" si="1"/>
        <v>4.3349692681642956E-3</v>
      </c>
    </row>
    <row r="11" spans="1:14">
      <c r="B11" s="168" t="s">
        <v>147</v>
      </c>
      <c r="C11" s="163">
        <f>SUM('COMPARATIVO PAISES FEBRERO'!C32)</f>
        <v>1432</v>
      </c>
      <c r="D11" s="164">
        <f t="shared" si="0"/>
        <v>1.9975727816758965E-2</v>
      </c>
      <c r="E11" s="163">
        <f>SUM('COMPARATIVO PAISES FEBRERO'!E32)</f>
        <v>1276</v>
      </c>
      <c r="F11" s="164">
        <f t="shared" si="1"/>
        <v>1.9755074236348716E-2</v>
      </c>
    </row>
    <row r="12" spans="1:14">
      <c r="B12" s="168" t="s">
        <v>80</v>
      </c>
      <c r="C12" s="163">
        <f>SUM('COMPARATIVO PAISES FEBRERO'!C33)</f>
        <v>17</v>
      </c>
      <c r="D12" s="164">
        <f t="shared" si="0"/>
        <v>2.3714202017102124E-4</v>
      </c>
      <c r="E12" s="163">
        <f>SUM('COMPARATIVO PAISES FEBRERO'!E33)</f>
        <v>15</v>
      </c>
      <c r="F12" s="164">
        <f t="shared" si="1"/>
        <v>2.3223049650880154E-4</v>
      </c>
    </row>
    <row r="13" spans="1:14">
      <c r="B13" s="168" t="s">
        <v>21</v>
      </c>
      <c r="C13" s="163">
        <f>SUM('COMPARATIVO PAISES FEBRERO'!C34)</f>
        <v>256</v>
      </c>
      <c r="D13" s="164">
        <f t="shared" si="0"/>
        <v>3.5710798331636141E-3</v>
      </c>
      <c r="E13" s="163">
        <f>SUM('COMPARATIVO PAISES FEBRERO'!E34)</f>
        <v>306</v>
      </c>
      <c r="F13" s="164">
        <f t="shared" si="1"/>
        <v>4.7375021287795515E-3</v>
      </c>
    </row>
    <row r="14" spans="1:14">
      <c r="B14" s="168" t="s">
        <v>22</v>
      </c>
      <c r="C14" s="163">
        <f>SUM('COMPARATIVO PAISES FEBRERO'!C35)</f>
        <v>6005</v>
      </c>
      <c r="D14" s="164">
        <f t="shared" si="0"/>
        <v>8.3766931242763687E-2</v>
      </c>
      <c r="E14" s="163">
        <f>SUM('COMPARATIVO PAISES FEBRERO'!E35)</f>
        <v>5819</v>
      </c>
      <c r="F14" s="164">
        <f t="shared" si="1"/>
        <v>9.0089950612314409E-2</v>
      </c>
    </row>
    <row r="15" spans="1:14">
      <c r="B15" s="168" t="s">
        <v>23</v>
      </c>
      <c r="C15" s="163">
        <f>SUM('COMPARATIVO PAISES FEBRERO'!C36)</f>
        <v>929</v>
      </c>
      <c r="D15" s="164">
        <f t="shared" si="0"/>
        <v>1.2959113925816397E-2</v>
      </c>
      <c r="E15" s="163">
        <f>SUM('COMPARATIVO PAISES FEBRERO'!E36)</f>
        <v>247</v>
      </c>
      <c r="F15" s="164">
        <f t="shared" si="1"/>
        <v>3.824062175844932E-3</v>
      </c>
    </row>
    <row r="16" spans="1:14">
      <c r="B16" s="168" t="s">
        <v>24</v>
      </c>
      <c r="C16" s="163">
        <f>SUM('COMPARATIVO PAISES FEBRERO'!C37)</f>
        <v>9483</v>
      </c>
      <c r="D16" s="164">
        <f t="shared" si="0"/>
        <v>0.13228339866363498</v>
      </c>
      <c r="E16" s="163">
        <f>SUM('COMPARATIVO PAISES FEBRERO'!E37)</f>
        <v>9466</v>
      </c>
      <c r="F16" s="164">
        <f t="shared" si="1"/>
        <v>0.14655292533015435</v>
      </c>
    </row>
    <row r="17" spans="2:6">
      <c r="B17" s="168" t="s">
        <v>25</v>
      </c>
      <c r="C17" s="163">
        <f>SUM('COMPARATIVO PAISES FEBRERO'!C38)</f>
        <v>15239</v>
      </c>
      <c r="D17" s="164">
        <f t="shared" si="0"/>
        <v>0.21257689678742311</v>
      </c>
      <c r="E17" s="163">
        <f>SUM('COMPARATIVO PAISES FEBRERO'!E38)</f>
        <v>14514</v>
      </c>
      <c r="F17" s="164">
        <f t="shared" si="1"/>
        <v>0.22470622842191637</v>
      </c>
    </row>
    <row r="18" spans="2:6">
      <c r="B18" s="168" t="s">
        <v>56</v>
      </c>
      <c r="C18" s="163">
        <f>SUM('COMPARATIVO PAISES FEBRERO'!C39)</f>
        <v>165</v>
      </c>
      <c r="D18" s="164">
        <f t="shared" si="0"/>
        <v>2.3016725487187356E-3</v>
      </c>
      <c r="E18" s="163">
        <f>SUM('COMPARATIVO PAISES FEBRERO'!E39)</f>
        <v>53</v>
      </c>
      <c r="F18" s="164">
        <f t="shared" si="1"/>
        <v>8.2054775433109881E-4</v>
      </c>
    </row>
    <row r="19" spans="2:6">
      <c r="B19" s="168" t="s">
        <v>26</v>
      </c>
      <c r="C19" s="163">
        <f>SUM('COMPARATIVO PAISES FEBRERO'!C40)</f>
        <v>1814</v>
      </c>
      <c r="D19" s="164">
        <f t="shared" si="0"/>
        <v>2.5304448505307796E-2</v>
      </c>
      <c r="E19" s="163">
        <f>SUM('COMPARATIVO PAISES FEBRERO'!E40)</f>
        <v>2513</v>
      </c>
      <c r="F19" s="164">
        <f t="shared" si="1"/>
        <v>3.8906349181774554E-2</v>
      </c>
    </row>
    <row r="20" spans="2:6">
      <c r="B20" s="168" t="s">
        <v>90</v>
      </c>
      <c r="C20" s="163">
        <f>SUM('COMPARATIVO PAISES FEBRERO'!C41)</f>
        <v>122</v>
      </c>
      <c r="D20" s="164">
        <f t="shared" si="0"/>
        <v>1.7018427329920348E-3</v>
      </c>
      <c r="E20" s="163">
        <f>SUM('COMPARATIVO PAISES FEBRERO'!E41)</f>
        <v>81</v>
      </c>
      <c r="F20" s="164">
        <f t="shared" si="1"/>
        <v>1.2540446811475283E-3</v>
      </c>
    </row>
    <row r="21" spans="2:6">
      <c r="B21" s="168" t="s">
        <v>43</v>
      </c>
      <c r="C21" s="163">
        <f>SUM('COMPARATIVO PAISES FEBRERO'!C42)</f>
        <v>181</v>
      </c>
      <c r="D21" s="164">
        <f t="shared" si="0"/>
        <v>2.5248650382914614E-3</v>
      </c>
      <c r="E21" s="163">
        <f>SUM('COMPARATIVO PAISES FEBRERO'!E42)</f>
        <v>87</v>
      </c>
      <c r="F21" s="164">
        <f t="shared" si="1"/>
        <v>1.3469368797510489E-3</v>
      </c>
    </row>
    <row r="22" spans="2:6">
      <c r="B22" s="168" t="s">
        <v>95</v>
      </c>
      <c r="C22" s="163">
        <f>SUM('COMPARATIVO PAISES FEBRERO'!C43)</f>
        <v>11</v>
      </c>
      <c r="D22" s="164">
        <f t="shared" si="0"/>
        <v>1.5344483658124905E-4</v>
      </c>
      <c r="E22" s="163">
        <f>SUM('COMPARATIVO PAISES FEBRERO'!E43)</f>
        <v>14</v>
      </c>
      <c r="F22" s="164">
        <f t="shared" si="1"/>
        <v>2.1674846340821477E-4</v>
      </c>
    </row>
    <row r="23" spans="2:6">
      <c r="B23" s="168" t="s">
        <v>27</v>
      </c>
      <c r="C23" s="163">
        <f>SUM('COMPARATIVO PAISES FEBRERO'!C44)</f>
        <v>6461</v>
      </c>
      <c r="D23" s="164">
        <f t="shared" si="0"/>
        <v>9.0127917195586368E-2</v>
      </c>
      <c r="E23" s="163">
        <f>SUM('COMPARATIVO PAISES FEBRERO'!E44)</f>
        <v>5752</v>
      </c>
      <c r="F23" s="164">
        <f t="shared" si="1"/>
        <v>8.905265439457509E-2</v>
      </c>
    </row>
    <row r="24" spans="2:6">
      <c r="B24" s="168" t="s">
        <v>57</v>
      </c>
      <c r="C24" s="163">
        <f>SUM('COMPARATIVO PAISES FEBRERO'!C45)</f>
        <v>38</v>
      </c>
      <c r="D24" s="164">
        <f t="shared" si="0"/>
        <v>5.3008216273522392E-4</v>
      </c>
      <c r="E24" s="163">
        <f>SUM('COMPARATIVO PAISES FEBRERO'!E45)</f>
        <v>3</v>
      </c>
      <c r="F24" s="164">
        <f t="shared" si="1"/>
        <v>4.6446099301760305E-5</v>
      </c>
    </row>
    <row r="25" spans="2:6">
      <c r="B25" s="168" t="s">
        <v>96</v>
      </c>
      <c r="C25" s="163">
        <f>SUM('COMPARATIVO PAISES FEBRERO'!C46)</f>
        <v>0</v>
      </c>
      <c r="D25" s="164">
        <f t="shared" si="0"/>
        <v>0</v>
      </c>
      <c r="E25" s="163">
        <f>SUM('COMPARATIVO PAISES FEBRERO'!E46)</f>
        <v>10</v>
      </c>
      <c r="F25" s="164">
        <f t="shared" si="1"/>
        <v>1.5482033100586769E-4</v>
      </c>
    </row>
    <row r="26" spans="2:6">
      <c r="B26" s="168" t="s">
        <v>28</v>
      </c>
      <c r="C26" s="163">
        <f>SUM('COMPARATIVO PAISES FEBRERO'!C47)</f>
        <v>754</v>
      </c>
      <c r="D26" s="164">
        <f t="shared" si="0"/>
        <v>1.0517946071114706E-2</v>
      </c>
      <c r="E26" s="163">
        <f>SUM('COMPARATIVO PAISES FEBRERO'!E47)</f>
        <v>623</v>
      </c>
      <c r="F26" s="164">
        <f t="shared" si="1"/>
        <v>9.6453066216655569E-3</v>
      </c>
    </row>
    <row r="27" spans="2:6">
      <c r="B27" s="168" t="s">
        <v>47</v>
      </c>
      <c r="C27" s="163">
        <f>SUM('COMPARATIVO PAISES FEBRERO'!C48)</f>
        <v>830</v>
      </c>
      <c r="D27" s="164">
        <f t="shared" si="0"/>
        <v>1.1578110396585154E-2</v>
      </c>
      <c r="E27" s="163">
        <f>SUM('COMPARATIVO PAISES FEBRERO'!E48)</f>
        <v>1509</v>
      </c>
      <c r="F27" s="164">
        <f t="shared" si="1"/>
        <v>2.3362387948785434E-2</v>
      </c>
    </row>
    <row r="28" spans="2:6">
      <c r="B28" s="168" t="s">
        <v>29</v>
      </c>
      <c r="C28" s="163">
        <f>SUM('COMPARATIVO PAISES FEBRERO'!C49)</f>
        <v>83</v>
      </c>
      <c r="D28" s="164">
        <f t="shared" si="0"/>
        <v>1.1578110396585155E-3</v>
      </c>
      <c r="E28" s="163">
        <f>SUM('COMPARATIVO PAISES FEBRERO'!E49)</f>
        <v>178</v>
      </c>
      <c r="F28" s="164">
        <f t="shared" si="1"/>
        <v>2.7558018919044448E-3</v>
      </c>
    </row>
    <row r="29" spans="2:6">
      <c r="B29" s="168" t="s">
        <v>46</v>
      </c>
      <c r="C29" s="163">
        <f>SUM('COMPARATIVO PAISES FEBRERO'!C50)</f>
        <v>177</v>
      </c>
      <c r="D29" s="164">
        <f t="shared" si="0"/>
        <v>2.4690669158982802E-3</v>
      </c>
      <c r="E29" s="163">
        <f>SUM('COMPARATIVO PAISES FEBRERO'!E50)</f>
        <v>142</v>
      </c>
      <c r="F29" s="164">
        <f t="shared" si="1"/>
        <v>2.1984487002833213E-3</v>
      </c>
    </row>
    <row r="30" spans="2:6">
      <c r="B30" s="168" t="s">
        <v>104</v>
      </c>
      <c r="C30" s="163">
        <f>SUM('COMPARATIVO PAISES FEBRERO'!C51)</f>
        <v>47</v>
      </c>
      <c r="D30" s="164">
        <f t="shared" si="0"/>
        <v>6.5562793811988222E-4</v>
      </c>
      <c r="E30" s="163">
        <f>SUM('COMPARATIVO PAISES FEBRERO'!E51)</f>
        <v>28</v>
      </c>
      <c r="F30" s="164">
        <f t="shared" si="1"/>
        <v>4.3349692681642955E-4</v>
      </c>
    </row>
    <row r="31" spans="2:6">
      <c r="B31" s="168" t="s">
        <v>107</v>
      </c>
      <c r="C31" s="163">
        <f>SUM('COMPARATIVO PAISES FEBRERO'!C52)</f>
        <v>5703</v>
      </c>
      <c r="D31" s="164">
        <f t="shared" si="0"/>
        <v>7.9554173002078482E-2</v>
      </c>
      <c r="E31" s="163">
        <f>SUM('COMPARATIVO PAISES FEBRERO'!E52)</f>
        <v>1234</v>
      </c>
      <c r="F31" s="164">
        <f t="shared" si="1"/>
        <v>1.9104828846124074E-2</v>
      </c>
    </row>
    <row r="32" spans="2:6">
      <c r="B32" s="168" t="s">
        <v>110</v>
      </c>
      <c r="C32" s="163">
        <f>SUM('COMPARATIVO PAISES FEBRERO'!C53)</f>
        <v>18</v>
      </c>
      <c r="D32" s="164">
        <f t="shared" si="0"/>
        <v>2.510915507693166E-4</v>
      </c>
      <c r="E32" s="163">
        <f>SUM('COMPARATIVO PAISES FEBRERO'!E53)</f>
        <v>31</v>
      </c>
      <c r="F32" s="164">
        <f t="shared" si="1"/>
        <v>4.7994302611818984E-4</v>
      </c>
    </row>
    <row r="33" spans="2:7">
      <c r="B33" s="168" t="s">
        <v>30</v>
      </c>
      <c r="C33" s="163">
        <f>SUM('COMPARATIVO PAISES FEBRERO'!C54)</f>
        <v>7153</v>
      </c>
      <c r="D33" s="164">
        <f t="shared" si="0"/>
        <v>9.9780992369606761E-2</v>
      </c>
      <c r="E33" s="163">
        <f>SUM('COMPARATIVO PAISES FEBRERO'!E54)</f>
        <v>6201</v>
      </c>
      <c r="F33" s="164">
        <f t="shared" si="1"/>
        <v>9.6004087256738549E-2</v>
      </c>
    </row>
    <row r="34" spans="2:7">
      <c r="B34" s="168" t="s">
        <v>31</v>
      </c>
      <c r="C34" s="163">
        <f>SUM('COMPARATIVO PAISES FEBRERO'!C55)</f>
        <v>1225</v>
      </c>
      <c r="D34" s="164">
        <f t="shared" si="0"/>
        <v>1.7088174982911826E-2</v>
      </c>
      <c r="E34" s="163">
        <f>SUM('COMPARATIVO PAISES FEBRERO'!E55)</f>
        <v>1519</v>
      </c>
      <c r="F34" s="164">
        <f t="shared" si="1"/>
        <v>2.3517208279791302E-2</v>
      </c>
    </row>
    <row r="35" spans="2:7">
      <c r="B35" s="168" t="s">
        <v>86</v>
      </c>
      <c r="C35" s="163">
        <f>SUM('COMPARATIVO PAISES FEBRERO'!C56)</f>
        <v>1758</v>
      </c>
      <c r="D35" s="164">
        <f t="shared" si="0"/>
        <v>2.4523274791803256E-2</v>
      </c>
      <c r="E35" s="163">
        <f>SUM('COMPARATIVO PAISES FEBRERO'!E56)</f>
        <v>2639</v>
      </c>
      <c r="F35" s="164">
        <f t="shared" si="1"/>
        <v>4.0857085352448481E-2</v>
      </c>
      <c r="G35" s="5"/>
    </row>
    <row r="36" spans="2:7">
      <c r="B36" s="382" t="s">
        <v>34</v>
      </c>
      <c r="C36" s="383">
        <f>SUM(C9:C35)</f>
        <v>71687</v>
      </c>
      <c r="D36" s="384">
        <f>SUM(D9:D35)</f>
        <v>0.99999999999999989</v>
      </c>
      <c r="E36" s="383">
        <f>SUM(E9:E35)</f>
        <v>64591</v>
      </c>
      <c r="F36" s="384">
        <f>SUM(F9:F35)</f>
        <v>1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topLeftCell="A10" workbookViewId="0">
      <selection activeCell="P13" sqref="P13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51" t="s">
        <v>274</v>
      </c>
    </row>
    <row r="3" spans="1:14" ht="18.75">
      <c r="I3" s="251" t="s">
        <v>275</v>
      </c>
      <c r="J3" s="30"/>
      <c r="K3" s="30"/>
      <c r="L3" s="30"/>
      <c r="M3" s="30"/>
      <c r="N3" s="30"/>
    </row>
    <row r="4" spans="1:14" ht="15.75">
      <c r="F4" s="130"/>
      <c r="G4" s="130"/>
      <c r="H4" s="130"/>
      <c r="I4" s="130" t="s">
        <v>406</v>
      </c>
    </row>
    <row r="6" spans="1:14">
      <c r="B6" s="5"/>
      <c r="C6" s="5"/>
      <c r="D6" s="5"/>
      <c r="E6" s="5"/>
      <c r="F6" s="5"/>
    </row>
    <row r="7" spans="1:14">
      <c r="A7" s="5"/>
      <c r="B7" s="509" t="s">
        <v>32</v>
      </c>
      <c r="C7" s="509" t="s">
        <v>358</v>
      </c>
      <c r="D7" s="509"/>
      <c r="E7" s="509" t="s">
        <v>407</v>
      </c>
      <c r="F7" s="509"/>
      <c r="G7" s="5"/>
    </row>
    <row r="8" spans="1:14">
      <c r="B8" s="510"/>
      <c r="C8" s="385" t="s">
        <v>55</v>
      </c>
      <c r="D8" s="385" t="s">
        <v>33</v>
      </c>
      <c r="E8" s="385" t="s">
        <v>55</v>
      </c>
      <c r="F8" s="385" t="s">
        <v>33</v>
      </c>
      <c r="G8" s="5"/>
    </row>
    <row r="9" spans="1:14">
      <c r="B9" s="168" t="s">
        <v>19</v>
      </c>
      <c r="C9" s="163">
        <f>SUM('COMPARATIVO PAÍSES ENE-FEB'!C30)</f>
        <v>23591</v>
      </c>
      <c r="D9" s="164">
        <f t="shared" ref="D9:D35" si="0">C9/$C$36</f>
        <v>0.15740660425827199</v>
      </c>
      <c r="E9" s="163">
        <f>SUM('COMPARATIVO PAÍSES ENE-FEB'!E30)</f>
        <v>21751</v>
      </c>
      <c r="F9" s="164">
        <f t="shared" ref="F9:F35" si="1">E9/$E$36</f>
        <v>0.16064491351423213</v>
      </c>
      <c r="G9" s="5"/>
    </row>
    <row r="10" spans="1:14">
      <c r="B10" s="168" t="s">
        <v>20</v>
      </c>
      <c r="C10" s="163">
        <f>SUM('COMPARATIVO PAÍSES ENE-FEB'!C31)</f>
        <v>845</v>
      </c>
      <c r="D10" s="164">
        <f t="shared" si="0"/>
        <v>5.6381069305345196E-3</v>
      </c>
      <c r="E10" s="163">
        <f>SUM('COMPARATIVO PAÍSES ENE-FEB'!E31)</f>
        <v>693</v>
      </c>
      <c r="F10" s="164">
        <f t="shared" si="1"/>
        <v>5.1182439917871756E-3</v>
      </c>
    </row>
    <row r="11" spans="1:14">
      <c r="B11" s="168" t="s">
        <v>147</v>
      </c>
      <c r="C11" s="163">
        <f>SUM('COMPARATIVO PAÍSES ENE-FEB'!C32)</f>
        <v>2783</v>
      </c>
      <c r="D11" s="164">
        <f t="shared" si="0"/>
        <v>1.8569055133346234E-2</v>
      </c>
      <c r="E11" s="163">
        <f>SUM('COMPARATIVO PAÍSES ENE-FEB'!E32)</f>
        <v>2192</v>
      </c>
      <c r="F11" s="164">
        <f t="shared" si="1"/>
        <v>1.6189308556994932E-2</v>
      </c>
    </row>
    <row r="12" spans="1:14">
      <c r="B12" s="168" t="s">
        <v>80</v>
      </c>
      <c r="C12" s="163">
        <f>SUM('COMPARATIVO PAÍSES ENE-FEB'!C33)</f>
        <v>68</v>
      </c>
      <c r="D12" s="164">
        <f t="shared" si="0"/>
        <v>4.5371748080041101E-4</v>
      </c>
      <c r="E12" s="163">
        <f>SUM('COMPARATIVO PAÍSES ENE-FEB'!E33)</f>
        <v>46</v>
      </c>
      <c r="F12" s="164">
        <f t="shared" si="1"/>
        <v>3.3973913942598858E-4</v>
      </c>
    </row>
    <row r="13" spans="1:14">
      <c r="B13" s="168" t="s">
        <v>21</v>
      </c>
      <c r="C13" s="163">
        <f>SUM('COMPARATIVO PAÍSES ENE-FEB'!C34)</f>
        <v>515</v>
      </c>
      <c r="D13" s="164">
        <f t="shared" si="0"/>
        <v>3.4362426854737012E-3</v>
      </c>
      <c r="E13" s="163">
        <f>SUM('COMPARATIVO PAÍSES ENE-FEB'!E34)</f>
        <v>548</v>
      </c>
      <c r="F13" s="164">
        <f t="shared" si="1"/>
        <v>4.0473271392487331E-3</v>
      </c>
    </row>
    <row r="14" spans="1:14">
      <c r="B14" s="168" t="s">
        <v>22</v>
      </c>
      <c r="C14" s="163">
        <f>SUM('COMPARATIVO PAÍSES ENE-FEB'!C35)</f>
        <v>12513</v>
      </c>
      <c r="D14" s="164">
        <f t="shared" si="0"/>
        <v>8.3490688783169745E-2</v>
      </c>
      <c r="E14" s="163">
        <f>SUM('COMPARATIVO PAÍSES ENE-FEB'!E35)</f>
        <v>12082</v>
      </c>
      <c r="F14" s="164">
        <f t="shared" si="1"/>
        <v>8.923322353358247E-2</v>
      </c>
    </row>
    <row r="15" spans="1:14">
      <c r="B15" s="168" t="s">
        <v>23</v>
      </c>
      <c r="C15" s="163">
        <f>SUM('COMPARATIVO PAÍSES ENE-FEB'!C36)</f>
        <v>1697</v>
      </c>
      <c r="D15" s="164">
        <f t="shared" si="0"/>
        <v>1.1322920072327904E-2</v>
      </c>
      <c r="E15" s="163">
        <f>SUM('COMPARATIVO PAÍSES ENE-FEB'!E36)</f>
        <v>468</v>
      </c>
      <c r="F15" s="164">
        <f t="shared" si="1"/>
        <v>3.4564764619861446E-3</v>
      </c>
    </row>
    <row r="16" spans="1:14">
      <c r="B16" s="168" t="s">
        <v>24</v>
      </c>
      <c r="C16" s="163">
        <f>SUM('COMPARATIVO PAÍSES ENE-FEB'!C37)</f>
        <v>17667</v>
      </c>
      <c r="D16" s="164">
        <f t="shared" si="0"/>
        <v>0.11787980490148325</v>
      </c>
      <c r="E16" s="163">
        <f>SUM('COMPARATIVO PAÍSES ENE-FEB'!E37)</f>
        <v>17970</v>
      </c>
      <c r="F16" s="164">
        <f t="shared" si="1"/>
        <v>0.13271983338010901</v>
      </c>
    </row>
    <row r="17" spans="2:6">
      <c r="B17" s="168" t="s">
        <v>25</v>
      </c>
      <c r="C17" s="163">
        <f>SUM('COMPARATIVO PAÍSES ENE-FEB'!C38)</f>
        <v>31493</v>
      </c>
      <c r="D17" s="164">
        <f t="shared" si="0"/>
        <v>0.2101312444536374</v>
      </c>
      <c r="E17" s="163">
        <f>SUM('COMPARATIVO PAÍSES ENE-FEB'!E38)</f>
        <v>30016</v>
      </c>
      <c r="F17" s="164">
        <f t="shared" si="1"/>
        <v>0.22168717410892333</v>
      </c>
    </row>
    <row r="18" spans="2:6">
      <c r="B18" s="168" t="s">
        <v>56</v>
      </c>
      <c r="C18" s="163">
        <f>SUM('COMPARATIVO PAÍSES ENE-FEB'!C39)</f>
        <v>212</v>
      </c>
      <c r="D18" s="164">
        <f t="shared" si="0"/>
        <v>1.4145309695542225E-3</v>
      </c>
      <c r="E18" s="163">
        <f>SUM('COMPARATIVO PAÍSES ENE-FEB'!E39)</f>
        <v>70</v>
      </c>
      <c r="F18" s="164">
        <f t="shared" si="1"/>
        <v>5.169943426047652E-4</v>
      </c>
    </row>
    <row r="19" spans="2:6">
      <c r="B19" s="168" t="s">
        <v>26</v>
      </c>
      <c r="C19" s="163">
        <f>SUM('COMPARATIVO PAÍSES ENE-FEB'!C40)</f>
        <v>4037</v>
      </c>
      <c r="D19" s="164">
        <f t="shared" si="0"/>
        <v>2.6936139264577341E-2</v>
      </c>
      <c r="E19" s="163">
        <f>SUM('COMPARATIVO PAÍSES ENE-FEB'!E40)</f>
        <v>5653</v>
      </c>
      <c r="F19" s="164">
        <f t="shared" si="1"/>
        <v>4.1750985982067682E-2</v>
      </c>
    </row>
    <row r="20" spans="2:6">
      <c r="B20" s="168" t="s">
        <v>90</v>
      </c>
      <c r="C20" s="163">
        <f>SUM('COMPARATIVO PAÍSES ENE-FEB'!C41)</f>
        <v>244</v>
      </c>
      <c r="D20" s="164">
        <f t="shared" si="0"/>
        <v>1.6280450781661806E-3</v>
      </c>
      <c r="E20" s="163">
        <f>SUM('COMPARATIVO PAÍSES ENE-FEB'!E41)</f>
        <v>226</v>
      </c>
      <c r="F20" s="164">
        <f t="shared" si="1"/>
        <v>1.6691531632668133E-3</v>
      </c>
    </row>
    <row r="21" spans="2:6">
      <c r="B21" s="168" t="s">
        <v>43</v>
      </c>
      <c r="C21" s="163">
        <f>SUM('COMPARATIVO PAÍSES ENE-FEB'!C42)</f>
        <v>489</v>
      </c>
      <c r="D21" s="164">
        <f t="shared" si="0"/>
        <v>3.2627624722264851E-3</v>
      </c>
      <c r="E21" s="163">
        <f>SUM('COMPARATIVO PAÍSES ENE-FEB'!E42)</f>
        <v>225</v>
      </c>
      <c r="F21" s="164">
        <f t="shared" si="1"/>
        <v>1.6617675298010309E-3</v>
      </c>
    </row>
    <row r="22" spans="2:6">
      <c r="B22" s="168" t="s">
        <v>95</v>
      </c>
      <c r="C22" s="163">
        <f>SUM('COMPARATIVO PAÍSES ENE-FEB'!C43)</f>
        <v>171</v>
      </c>
      <c r="D22" s="164">
        <f t="shared" si="0"/>
        <v>1.1409660178951513E-3</v>
      </c>
      <c r="E22" s="163">
        <f>SUM('COMPARATIVO PAÍSES ENE-FEB'!E43)</f>
        <v>27</v>
      </c>
      <c r="F22" s="164">
        <f t="shared" si="1"/>
        <v>1.9941210357612372E-4</v>
      </c>
    </row>
    <row r="23" spans="2:6">
      <c r="B23" s="168" t="s">
        <v>27</v>
      </c>
      <c r="C23" s="163">
        <f>SUM('COMPARATIVO PAÍSES ENE-FEB'!C44)</f>
        <v>14306</v>
      </c>
      <c r="D23" s="164">
        <f t="shared" si="0"/>
        <v>9.5454151181333532E-2</v>
      </c>
      <c r="E23" s="163">
        <f>SUM('COMPARATIVO PAÍSES ENE-FEB'!E44)</f>
        <v>12851</v>
      </c>
      <c r="F23" s="164">
        <f t="shared" si="1"/>
        <v>9.4912775668769114E-2</v>
      </c>
    </row>
    <row r="24" spans="2:6">
      <c r="B24" s="168" t="s">
        <v>57</v>
      </c>
      <c r="C24" s="163">
        <f>SUM('COMPARATIVO PAÍSES ENE-FEB'!C45)</f>
        <v>59</v>
      </c>
      <c r="D24" s="164">
        <f t="shared" si="0"/>
        <v>3.936666377532978E-4</v>
      </c>
      <c r="E24" s="163">
        <f>SUM('COMPARATIVO PAÍSES ENE-FEB'!E45)</f>
        <v>30</v>
      </c>
      <c r="F24" s="164">
        <f t="shared" si="1"/>
        <v>2.215690039734708E-4</v>
      </c>
    </row>
    <row r="25" spans="2:6">
      <c r="B25" s="168" t="s">
        <v>96</v>
      </c>
      <c r="C25" s="163">
        <f>SUM('COMPARATIVO PAÍSES ENE-FEB'!C46)</f>
        <v>3</v>
      </c>
      <c r="D25" s="164">
        <f t="shared" si="0"/>
        <v>2.0016947682371074E-5</v>
      </c>
      <c r="E25" s="163">
        <f>SUM('COMPARATIVO PAÍSES ENE-FEB'!E46)</f>
        <v>16</v>
      </c>
      <c r="F25" s="164">
        <f t="shared" si="1"/>
        <v>1.1817013545251776E-4</v>
      </c>
    </row>
    <row r="26" spans="2:6">
      <c r="B26" s="168" t="s">
        <v>28</v>
      </c>
      <c r="C26" s="163">
        <f>SUM('COMPARATIVO PAÍSES ENE-FEB'!C47)</f>
        <v>1234</v>
      </c>
      <c r="D26" s="164">
        <f t="shared" si="0"/>
        <v>8.2336378133486352E-3</v>
      </c>
      <c r="E26" s="163">
        <f>SUM('COMPARATIVO PAÍSES ENE-FEB'!E47)</f>
        <v>1293</v>
      </c>
      <c r="F26" s="164">
        <f t="shared" si="1"/>
        <v>9.5496240712565923E-3</v>
      </c>
    </row>
    <row r="27" spans="2:6">
      <c r="B27" s="168" t="s">
        <v>47</v>
      </c>
      <c r="C27" s="163">
        <f>SUM('COMPARATIVO PAÍSES ENE-FEB'!C48)</f>
        <v>1377</v>
      </c>
      <c r="D27" s="164">
        <f t="shared" si="0"/>
        <v>9.1877789862083222E-3</v>
      </c>
      <c r="E27" s="163">
        <f>SUM('COMPARATIVO PAÍSES ENE-FEB'!E48)</f>
        <v>3254</v>
      </c>
      <c r="F27" s="164">
        <f t="shared" si="1"/>
        <v>2.40328512976558E-2</v>
      </c>
    </row>
    <row r="28" spans="2:6">
      <c r="B28" s="168" t="s">
        <v>29</v>
      </c>
      <c r="C28" s="163">
        <f>SUM('COMPARATIVO PAÍSES ENE-FEB'!C49)</f>
        <v>209</v>
      </c>
      <c r="D28" s="164">
        <f t="shared" si="0"/>
        <v>1.3945140218718515E-3</v>
      </c>
      <c r="E28" s="163">
        <f>SUM('COMPARATIVO PAÍSES ENE-FEB'!E49)</f>
        <v>256</v>
      </c>
      <c r="F28" s="164">
        <f t="shared" si="1"/>
        <v>1.8907221672402842E-3</v>
      </c>
    </row>
    <row r="29" spans="2:6">
      <c r="B29" s="168" t="s">
        <v>46</v>
      </c>
      <c r="C29" s="163">
        <f>SUM('COMPARATIVO PAÍSES ENE-FEB'!C50)</f>
        <v>312</v>
      </c>
      <c r="D29" s="164">
        <f t="shared" si="0"/>
        <v>2.0817625589665918E-3</v>
      </c>
      <c r="E29" s="163">
        <f>SUM('COMPARATIVO PAÍSES ENE-FEB'!E50)</f>
        <v>275</v>
      </c>
      <c r="F29" s="164">
        <f t="shared" si="1"/>
        <v>2.0310492030901489E-3</v>
      </c>
    </row>
    <row r="30" spans="2:6">
      <c r="B30" s="168" t="s">
        <v>104</v>
      </c>
      <c r="C30" s="163">
        <f>SUM('COMPARATIVO PAÍSES ENE-FEB'!C51)</f>
        <v>159</v>
      </c>
      <c r="D30" s="164">
        <f t="shared" si="0"/>
        <v>1.0608982271656669E-3</v>
      </c>
      <c r="E30" s="163">
        <f>SUM('COMPARATIVO PAÍSES ENE-FEB'!E51)</f>
        <v>89</v>
      </c>
      <c r="F30" s="164">
        <f t="shared" si="1"/>
        <v>6.5732137845463004E-4</v>
      </c>
    </row>
    <row r="31" spans="2:6">
      <c r="B31" s="168" t="s">
        <v>107</v>
      </c>
      <c r="C31" s="163">
        <f>SUM('COMPARATIVO PAÍSES ENE-FEB'!C52)</f>
        <v>13728</v>
      </c>
      <c r="D31" s="164">
        <f t="shared" si="0"/>
        <v>9.1597552594530035E-2</v>
      </c>
      <c r="E31" s="163">
        <f>SUM('COMPARATIVO PAÍSES ENE-FEB'!E52)</f>
        <v>4957</v>
      </c>
      <c r="F31" s="164">
        <f t="shared" si="1"/>
        <v>3.6610585089883158E-2</v>
      </c>
    </row>
    <row r="32" spans="2:6">
      <c r="B32" s="168" t="s">
        <v>110</v>
      </c>
      <c r="C32" s="163">
        <f>SUM('COMPARATIVO PAÍSES ENE-FEB'!C53)</f>
        <v>26</v>
      </c>
      <c r="D32" s="164">
        <f t="shared" si="0"/>
        <v>1.7348021324721597E-4</v>
      </c>
      <c r="E32" s="163">
        <f>SUM('COMPARATIVO PAÍSES ENE-FEB'!E53)</f>
        <v>49</v>
      </c>
      <c r="F32" s="164">
        <f t="shared" si="1"/>
        <v>3.6189603982333566E-4</v>
      </c>
    </row>
    <row r="33" spans="2:7">
      <c r="B33" s="168" t="s">
        <v>30</v>
      </c>
      <c r="C33" s="163">
        <f>SUM('COMPARATIVO PAÍSES ENE-FEB'!C54)</f>
        <v>15100</v>
      </c>
      <c r="D33" s="164">
        <f t="shared" si="0"/>
        <v>0.10075197000126775</v>
      </c>
      <c r="E33" s="163">
        <f>SUM('COMPARATIVO PAÍSES ENE-FEB'!E54)</f>
        <v>13571</v>
      </c>
      <c r="F33" s="164">
        <f t="shared" si="1"/>
        <v>0.1002304317641324</v>
      </c>
    </row>
    <row r="34" spans="2:7">
      <c r="B34" s="168" t="s">
        <v>31</v>
      </c>
      <c r="C34" s="163">
        <f>SUM('COMPARATIVO PAÍSES ENE-FEB'!C55)</f>
        <v>2815</v>
      </c>
      <c r="D34" s="164">
        <f>C34/$C$36</f>
        <v>1.8782569241958192E-2</v>
      </c>
      <c r="E34" s="163">
        <f>SUM('COMPARATIVO PAÍSES ENE-FEB'!E55)</f>
        <v>2776</v>
      </c>
      <c r="F34" s="164">
        <f t="shared" si="1"/>
        <v>2.050251850101183E-2</v>
      </c>
    </row>
    <row r="35" spans="2:7">
      <c r="B35" s="168" t="s">
        <v>86</v>
      </c>
      <c r="C35" s="163">
        <f>SUM('COMPARATIVO PAÍSES ENE-FEB'!C56)</f>
        <v>4220</v>
      </c>
      <c r="D35" s="164">
        <f t="shared" si="0"/>
        <v>2.8157173073201976E-2</v>
      </c>
      <c r="E35" s="163">
        <f>SUM('COMPARATIVO PAÍSES ENE-FEB'!E56)</f>
        <v>4014</v>
      </c>
      <c r="F35" s="164">
        <f t="shared" si="1"/>
        <v>2.9645932731650393E-2</v>
      </c>
      <c r="G35" s="5"/>
    </row>
    <row r="36" spans="2:7">
      <c r="B36" s="382" t="s">
        <v>34</v>
      </c>
      <c r="C36" s="383">
        <f>SUM(C9:C35)</f>
        <v>149873</v>
      </c>
      <c r="D36" s="384">
        <f>SUM(D9:D35)</f>
        <v>1.0000000000000002</v>
      </c>
      <c r="E36" s="383">
        <f>SUM(E9:E35)</f>
        <v>135398</v>
      </c>
      <c r="F36" s="384">
        <f>SUM(F9:F35)</f>
        <v>1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Q38"/>
  <sheetViews>
    <sheetView topLeftCell="A5" workbookViewId="0">
      <selection activeCell="Q36" sqref="Q36"/>
    </sheetView>
  </sheetViews>
  <sheetFormatPr baseColWidth="10" defaultRowHeight="12.75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384" width="11.42578125" style="7"/>
  </cols>
  <sheetData>
    <row r="2" spans="1:17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17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69" t="s">
        <v>270</v>
      </c>
      <c r="M3" s="22"/>
    </row>
    <row r="4" spans="1:17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69" t="s">
        <v>38</v>
      </c>
      <c r="M4" s="10"/>
    </row>
    <row r="5" spans="1:17" ht="18.75">
      <c r="L5" s="258" t="s">
        <v>414</v>
      </c>
    </row>
    <row r="6" spans="1:17">
      <c r="D6" s="5"/>
    </row>
    <row r="7" spans="1:17" ht="6" customHeight="1">
      <c r="C7" s="53"/>
      <c r="D7" s="5"/>
      <c r="I7" s="53"/>
      <c r="K7" s="53"/>
      <c r="M7" s="53"/>
    </row>
    <row r="8" spans="1:17" ht="15" customHeight="1">
      <c r="B8" s="496" t="s">
        <v>32</v>
      </c>
      <c r="C8" s="514" t="s">
        <v>408</v>
      </c>
      <c r="D8" s="514"/>
      <c r="E8" s="512" t="s">
        <v>409</v>
      </c>
      <c r="F8" s="513"/>
      <c r="G8" s="512" t="s">
        <v>410</v>
      </c>
      <c r="H8" s="513"/>
      <c r="I8" s="512" t="s">
        <v>411</v>
      </c>
      <c r="J8" s="513"/>
      <c r="K8" s="512" t="s">
        <v>412</v>
      </c>
      <c r="L8" s="513"/>
      <c r="M8" s="512" t="s">
        <v>413</v>
      </c>
      <c r="N8" s="513"/>
      <c r="O8" s="459" t="s">
        <v>226</v>
      </c>
      <c r="P8" s="459"/>
      <c r="Q8" s="475" t="s">
        <v>415</v>
      </c>
    </row>
    <row r="9" spans="1:17" ht="15">
      <c r="B9" s="498"/>
      <c r="C9" s="326" t="s">
        <v>55</v>
      </c>
      <c r="D9" s="326" t="s">
        <v>33</v>
      </c>
      <c r="E9" s="326" t="s">
        <v>55</v>
      </c>
      <c r="F9" s="326" t="s">
        <v>33</v>
      </c>
      <c r="G9" s="326" t="s">
        <v>55</v>
      </c>
      <c r="H9" s="326" t="s">
        <v>33</v>
      </c>
      <c r="I9" s="326" t="s">
        <v>55</v>
      </c>
      <c r="J9" s="326" t="s">
        <v>33</v>
      </c>
      <c r="K9" s="326" t="s">
        <v>55</v>
      </c>
      <c r="L9" s="326" t="s">
        <v>33</v>
      </c>
      <c r="M9" s="326" t="s">
        <v>55</v>
      </c>
      <c r="N9" s="326" t="s">
        <v>33</v>
      </c>
      <c r="O9" s="326" t="s">
        <v>55</v>
      </c>
      <c r="P9" s="326" t="s">
        <v>33</v>
      </c>
      <c r="Q9" s="511"/>
    </row>
    <row r="10" spans="1:17" ht="15">
      <c r="B10" s="386" t="s">
        <v>19</v>
      </c>
      <c r="C10" s="240">
        <v>11700</v>
      </c>
      <c r="D10" s="241">
        <f>C10/$C$37</f>
        <v>0.16523790020760659</v>
      </c>
      <c r="E10" s="240">
        <v>10051</v>
      </c>
      <c r="F10" s="241">
        <f>E10/$E$37</f>
        <v>0.15560991469399763</v>
      </c>
      <c r="G10" s="240"/>
      <c r="H10" s="241"/>
      <c r="I10" s="240"/>
      <c r="J10" s="241"/>
      <c r="K10" s="240"/>
      <c r="L10" s="241"/>
      <c r="M10" s="240"/>
      <c r="N10" s="241"/>
      <c r="O10" s="172">
        <f>SUM(C10,E10)</f>
        <v>21751</v>
      </c>
      <c r="P10" s="241">
        <f>O10/$O$37</f>
        <v>0.16064491351423213</v>
      </c>
      <c r="Q10" s="442">
        <v>2</v>
      </c>
    </row>
    <row r="11" spans="1:17" ht="15">
      <c r="B11" s="386" t="s">
        <v>20</v>
      </c>
      <c r="C11" s="240">
        <v>413</v>
      </c>
      <c r="D11" s="241">
        <f t="shared" ref="D11:D36" si="0">C11/$C$37</f>
        <v>5.8327566483539761E-3</v>
      </c>
      <c r="E11" s="240">
        <v>280</v>
      </c>
      <c r="F11" s="241">
        <f t="shared" ref="F11:F36" si="1">E11/$E$37</f>
        <v>4.3349692681642956E-3</v>
      </c>
      <c r="G11" s="240"/>
      <c r="H11" s="241"/>
      <c r="I11" s="240"/>
      <c r="J11" s="241"/>
      <c r="K11" s="240"/>
      <c r="L11" s="241"/>
      <c r="M11" s="240"/>
      <c r="N11" s="241"/>
      <c r="O11" s="172">
        <f t="shared" ref="O11:O36" si="2">SUM(C11,E11)</f>
        <v>693</v>
      </c>
      <c r="P11" s="241">
        <f t="shared" ref="P11:P36" si="3">O11/$O$37</f>
        <v>5.1182439917871756E-3</v>
      </c>
      <c r="Q11" s="442"/>
    </row>
    <row r="12" spans="1:17" ht="15">
      <c r="B12" s="386" t="s">
        <v>147</v>
      </c>
      <c r="C12" s="240">
        <v>916</v>
      </c>
      <c r="D12" s="241">
        <f t="shared" si="0"/>
        <v>1.2936574067535695E-2</v>
      </c>
      <c r="E12" s="240">
        <v>1276</v>
      </c>
      <c r="F12" s="241">
        <f t="shared" si="1"/>
        <v>1.9755074236348716E-2</v>
      </c>
      <c r="G12" s="240"/>
      <c r="H12" s="241"/>
      <c r="I12" s="240"/>
      <c r="J12" s="241"/>
      <c r="K12" s="240"/>
      <c r="L12" s="241"/>
      <c r="M12" s="240"/>
      <c r="N12" s="241"/>
      <c r="O12" s="172">
        <f t="shared" si="2"/>
        <v>2192</v>
      </c>
      <c r="P12" s="241">
        <f t="shared" si="3"/>
        <v>1.6189308556994932E-2</v>
      </c>
      <c r="Q12" s="442"/>
    </row>
    <row r="13" spans="1:17" ht="15">
      <c r="B13" s="386" t="s">
        <v>80</v>
      </c>
      <c r="C13" s="240">
        <v>31</v>
      </c>
      <c r="D13" s="241">
        <f t="shared" si="0"/>
        <v>4.3780982106288928E-4</v>
      </c>
      <c r="E13" s="240">
        <v>15</v>
      </c>
      <c r="F13" s="241">
        <f t="shared" si="1"/>
        <v>2.3223049650880154E-4</v>
      </c>
      <c r="G13" s="240"/>
      <c r="H13" s="241"/>
      <c r="I13" s="240"/>
      <c r="J13" s="241"/>
      <c r="K13" s="240"/>
      <c r="L13" s="241"/>
      <c r="M13" s="240"/>
      <c r="N13" s="241"/>
      <c r="O13" s="172">
        <f t="shared" si="2"/>
        <v>46</v>
      </c>
      <c r="P13" s="241">
        <f t="shared" si="3"/>
        <v>3.3973913942598858E-4</v>
      </c>
      <c r="Q13" s="442"/>
    </row>
    <row r="14" spans="1:17" ht="15">
      <c r="B14" s="386" t="s">
        <v>21</v>
      </c>
      <c r="C14" s="240">
        <v>242</v>
      </c>
      <c r="D14" s="241">
        <f t="shared" si="0"/>
        <v>3.4177411837812647E-3</v>
      </c>
      <c r="E14" s="240">
        <v>306</v>
      </c>
      <c r="F14" s="241">
        <f t="shared" si="1"/>
        <v>4.7375021287795515E-3</v>
      </c>
      <c r="G14" s="240"/>
      <c r="H14" s="241"/>
      <c r="I14" s="240"/>
      <c r="J14" s="241"/>
      <c r="K14" s="240"/>
      <c r="L14" s="241"/>
      <c r="M14" s="240"/>
      <c r="N14" s="241"/>
      <c r="O14" s="172">
        <f t="shared" si="2"/>
        <v>548</v>
      </c>
      <c r="P14" s="241">
        <f t="shared" si="3"/>
        <v>4.0473271392487331E-3</v>
      </c>
      <c r="Q14" s="442"/>
    </row>
    <row r="15" spans="1:17" ht="15">
      <c r="B15" s="386" t="s">
        <v>22</v>
      </c>
      <c r="C15" s="240">
        <v>6263</v>
      </c>
      <c r="D15" s="241">
        <f t="shared" si="0"/>
        <v>8.8451706752157272E-2</v>
      </c>
      <c r="E15" s="240">
        <v>5819</v>
      </c>
      <c r="F15" s="241">
        <f t="shared" si="1"/>
        <v>9.0089950612314409E-2</v>
      </c>
      <c r="G15" s="240"/>
      <c r="H15" s="241"/>
      <c r="I15" s="240"/>
      <c r="J15" s="241"/>
      <c r="K15" s="240"/>
      <c r="L15" s="241"/>
      <c r="M15" s="240"/>
      <c r="N15" s="241"/>
      <c r="O15" s="172">
        <f t="shared" si="2"/>
        <v>12082</v>
      </c>
      <c r="P15" s="241">
        <f t="shared" si="3"/>
        <v>8.923322353358247E-2</v>
      </c>
      <c r="Q15" s="442">
        <v>6</v>
      </c>
    </row>
    <row r="16" spans="1:17" ht="15">
      <c r="B16" s="386" t="s">
        <v>23</v>
      </c>
      <c r="C16" s="240">
        <v>221</v>
      </c>
      <c r="D16" s="241">
        <f t="shared" si="0"/>
        <v>3.1211603372547914E-3</v>
      </c>
      <c r="E16" s="240">
        <v>247</v>
      </c>
      <c r="F16" s="241">
        <f t="shared" si="1"/>
        <v>3.824062175844932E-3</v>
      </c>
      <c r="G16" s="240"/>
      <c r="H16" s="241"/>
      <c r="I16" s="240"/>
      <c r="J16" s="241"/>
      <c r="K16" s="240"/>
      <c r="L16" s="241"/>
      <c r="M16" s="240"/>
      <c r="N16" s="241"/>
      <c r="O16" s="172">
        <f t="shared" si="2"/>
        <v>468</v>
      </c>
      <c r="P16" s="241">
        <f t="shared" si="3"/>
        <v>3.4564764619861446E-3</v>
      </c>
      <c r="Q16" s="442"/>
    </row>
    <row r="17" spans="2:17" ht="15">
      <c r="B17" s="386" t="s">
        <v>24</v>
      </c>
      <c r="C17" s="240">
        <v>8504</v>
      </c>
      <c r="D17" s="241">
        <f t="shared" si="0"/>
        <v>0.12010111994576807</v>
      </c>
      <c r="E17" s="240">
        <v>9466</v>
      </c>
      <c r="F17" s="241">
        <f t="shared" si="1"/>
        <v>0.14655292533015435</v>
      </c>
      <c r="G17" s="240"/>
      <c r="H17" s="241"/>
      <c r="I17" s="240"/>
      <c r="J17" s="241"/>
      <c r="K17" s="240"/>
      <c r="L17" s="241"/>
      <c r="M17" s="240"/>
      <c r="N17" s="241"/>
      <c r="O17" s="172">
        <f t="shared" si="2"/>
        <v>17970</v>
      </c>
      <c r="P17" s="241">
        <f t="shared" si="3"/>
        <v>0.13271983338010901</v>
      </c>
      <c r="Q17" s="442">
        <v>3</v>
      </c>
    </row>
    <row r="18" spans="2:17" ht="15">
      <c r="B18" s="386" t="s">
        <v>25</v>
      </c>
      <c r="C18" s="240">
        <v>15502</v>
      </c>
      <c r="D18" s="241">
        <f t="shared" si="0"/>
        <v>0.21893315632635191</v>
      </c>
      <c r="E18" s="240">
        <v>14514</v>
      </c>
      <c r="F18" s="241">
        <f t="shared" si="1"/>
        <v>0.22470622842191637</v>
      </c>
      <c r="G18" s="240"/>
      <c r="H18" s="241"/>
      <c r="I18" s="240"/>
      <c r="J18" s="241"/>
      <c r="K18" s="240"/>
      <c r="L18" s="241"/>
      <c r="M18" s="240"/>
      <c r="N18" s="241"/>
      <c r="O18" s="172">
        <f t="shared" si="2"/>
        <v>30016</v>
      </c>
      <c r="P18" s="241">
        <f t="shared" si="3"/>
        <v>0.22168717410892333</v>
      </c>
      <c r="Q18" s="442">
        <v>1</v>
      </c>
    </row>
    <row r="19" spans="2:17" ht="15">
      <c r="B19" s="386" t="s">
        <v>56</v>
      </c>
      <c r="C19" s="240">
        <v>17</v>
      </c>
      <c r="D19" s="241">
        <f t="shared" si="0"/>
        <v>2.4008925671190702E-4</v>
      </c>
      <c r="E19" s="240">
        <v>53</v>
      </c>
      <c r="F19" s="241">
        <f t="shared" si="1"/>
        <v>8.2054775433109881E-4</v>
      </c>
      <c r="G19" s="240"/>
      <c r="H19" s="241"/>
      <c r="I19" s="240"/>
      <c r="J19" s="241"/>
      <c r="K19" s="240"/>
      <c r="L19" s="241"/>
      <c r="M19" s="240"/>
      <c r="N19" s="241"/>
      <c r="O19" s="172">
        <f t="shared" si="2"/>
        <v>70</v>
      </c>
      <c r="P19" s="241">
        <f t="shared" si="3"/>
        <v>5.169943426047652E-4</v>
      </c>
      <c r="Q19" s="442"/>
    </row>
    <row r="20" spans="2:17" ht="15">
      <c r="B20" s="386" t="s">
        <v>26</v>
      </c>
      <c r="C20" s="240">
        <v>3140</v>
      </c>
      <c r="D20" s="241">
        <f t="shared" si="0"/>
        <v>4.4345898004434593E-2</v>
      </c>
      <c r="E20" s="240">
        <v>2513</v>
      </c>
      <c r="F20" s="241">
        <f t="shared" si="1"/>
        <v>3.8906349181774554E-2</v>
      </c>
      <c r="G20" s="240"/>
      <c r="H20" s="241"/>
      <c r="I20" s="240"/>
      <c r="J20" s="241"/>
      <c r="K20" s="240"/>
      <c r="L20" s="241"/>
      <c r="M20" s="240"/>
      <c r="N20" s="241"/>
      <c r="O20" s="172">
        <f t="shared" si="2"/>
        <v>5653</v>
      </c>
      <c r="P20" s="241">
        <f t="shared" si="3"/>
        <v>4.1750985982067682E-2</v>
      </c>
      <c r="Q20" s="442">
        <v>7</v>
      </c>
    </row>
    <row r="21" spans="2:17" ht="15">
      <c r="B21" s="386" t="s">
        <v>90</v>
      </c>
      <c r="C21" s="240">
        <v>145</v>
      </c>
      <c r="D21" s="241">
        <f t="shared" si="0"/>
        <v>2.0478201307780304E-3</v>
      </c>
      <c r="E21" s="240">
        <v>81</v>
      </c>
      <c r="F21" s="241">
        <f t="shared" si="1"/>
        <v>1.2540446811475283E-3</v>
      </c>
      <c r="G21" s="240"/>
      <c r="H21" s="241"/>
      <c r="I21" s="240"/>
      <c r="J21" s="241"/>
      <c r="K21" s="240"/>
      <c r="L21" s="241"/>
      <c r="M21" s="240"/>
      <c r="N21" s="241"/>
      <c r="O21" s="172">
        <f t="shared" si="2"/>
        <v>226</v>
      </c>
      <c r="P21" s="241">
        <f t="shared" si="3"/>
        <v>1.6691531632668133E-3</v>
      </c>
      <c r="Q21" s="442"/>
    </row>
    <row r="22" spans="2:17" ht="15">
      <c r="B22" s="386" t="s">
        <v>43</v>
      </c>
      <c r="C22" s="240">
        <v>138</v>
      </c>
      <c r="D22" s="241">
        <f t="shared" si="0"/>
        <v>1.9489598486025393E-3</v>
      </c>
      <c r="E22" s="240">
        <v>87</v>
      </c>
      <c r="F22" s="241">
        <f t="shared" si="1"/>
        <v>1.3469368797510489E-3</v>
      </c>
      <c r="G22" s="240"/>
      <c r="H22" s="241"/>
      <c r="I22" s="240"/>
      <c r="J22" s="241"/>
      <c r="K22" s="240"/>
      <c r="L22" s="241"/>
      <c r="M22" s="240"/>
      <c r="N22" s="241"/>
      <c r="O22" s="172">
        <f t="shared" si="2"/>
        <v>225</v>
      </c>
      <c r="P22" s="241">
        <f t="shared" si="3"/>
        <v>1.6617675298010309E-3</v>
      </c>
      <c r="Q22" s="442"/>
    </row>
    <row r="23" spans="2:17" ht="15">
      <c r="B23" s="386" t="s">
        <v>95</v>
      </c>
      <c r="C23" s="240">
        <v>13</v>
      </c>
      <c r="D23" s="241">
        <f t="shared" si="0"/>
        <v>1.8359766689734065E-4</v>
      </c>
      <c r="E23" s="240">
        <v>14</v>
      </c>
      <c r="F23" s="241">
        <f t="shared" si="1"/>
        <v>2.1674846340821477E-4</v>
      </c>
      <c r="G23" s="240"/>
      <c r="H23" s="241"/>
      <c r="I23" s="240"/>
      <c r="J23" s="241"/>
      <c r="K23" s="240"/>
      <c r="L23" s="241"/>
      <c r="M23" s="240"/>
      <c r="N23" s="241"/>
      <c r="O23" s="172">
        <f t="shared" si="2"/>
        <v>27</v>
      </c>
      <c r="P23" s="241">
        <f t="shared" si="3"/>
        <v>1.9941210357612372E-4</v>
      </c>
      <c r="Q23" s="442"/>
    </row>
    <row r="24" spans="2:17" ht="15">
      <c r="B24" s="386" t="s">
        <v>27</v>
      </c>
      <c r="C24" s="240">
        <v>7099</v>
      </c>
      <c r="D24" s="241">
        <f t="shared" si="0"/>
        <v>0.10025844902340164</v>
      </c>
      <c r="E24" s="240">
        <v>5752</v>
      </c>
      <c r="F24" s="241">
        <f t="shared" si="1"/>
        <v>8.905265439457509E-2</v>
      </c>
      <c r="G24" s="240"/>
      <c r="H24" s="241"/>
      <c r="I24" s="240"/>
      <c r="J24" s="241"/>
      <c r="K24" s="240"/>
      <c r="L24" s="241"/>
      <c r="M24" s="240"/>
      <c r="N24" s="241"/>
      <c r="O24" s="172">
        <f t="shared" si="2"/>
        <v>12851</v>
      </c>
      <c r="P24" s="241">
        <f t="shared" si="3"/>
        <v>9.4912775668769114E-2</v>
      </c>
      <c r="Q24" s="442">
        <v>5</v>
      </c>
    </row>
    <row r="25" spans="2:17" ht="15">
      <c r="B25" s="386" t="s">
        <v>57</v>
      </c>
      <c r="C25" s="240">
        <v>27</v>
      </c>
      <c r="D25" s="241">
        <f t="shared" si="0"/>
        <v>3.8131823124832291E-4</v>
      </c>
      <c r="E25" s="240">
        <v>3</v>
      </c>
      <c r="F25" s="241">
        <f t="shared" si="1"/>
        <v>4.6446099301760305E-5</v>
      </c>
      <c r="G25" s="240"/>
      <c r="H25" s="241"/>
      <c r="I25" s="240"/>
      <c r="J25" s="241"/>
      <c r="K25" s="240"/>
      <c r="L25" s="241"/>
      <c r="M25" s="240"/>
      <c r="N25" s="241"/>
      <c r="O25" s="172">
        <f t="shared" si="2"/>
        <v>30</v>
      </c>
      <c r="P25" s="241">
        <f t="shared" si="3"/>
        <v>2.215690039734708E-4</v>
      </c>
      <c r="Q25" s="442"/>
    </row>
    <row r="26" spans="2:17" ht="15">
      <c r="B26" s="386" t="s">
        <v>96</v>
      </c>
      <c r="C26" s="240">
        <v>6</v>
      </c>
      <c r="D26" s="241">
        <f t="shared" si="0"/>
        <v>8.4737384721849537E-5</v>
      </c>
      <c r="E26" s="240">
        <v>10</v>
      </c>
      <c r="F26" s="241">
        <f t="shared" si="1"/>
        <v>1.5482033100586769E-4</v>
      </c>
      <c r="G26" s="240"/>
      <c r="H26" s="241"/>
      <c r="I26" s="240"/>
      <c r="J26" s="241"/>
      <c r="K26" s="240"/>
      <c r="L26" s="241"/>
      <c r="M26" s="240"/>
      <c r="N26" s="241"/>
      <c r="O26" s="172">
        <f t="shared" si="2"/>
        <v>16</v>
      </c>
      <c r="P26" s="241">
        <f t="shared" si="3"/>
        <v>1.1817013545251776E-4</v>
      </c>
      <c r="Q26" s="442"/>
    </row>
    <row r="27" spans="2:17" ht="15">
      <c r="B27" s="386" t="s">
        <v>28</v>
      </c>
      <c r="C27" s="240">
        <v>670</v>
      </c>
      <c r="D27" s="241">
        <f t="shared" si="0"/>
        <v>9.4623412939398646E-3</v>
      </c>
      <c r="E27" s="240">
        <v>623</v>
      </c>
      <c r="F27" s="241">
        <f t="shared" si="1"/>
        <v>9.6453066216655569E-3</v>
      </c>
      <c r="G27" s="240"/>
      <c r="H27" s="241"/>
      <c r="I27" s="240"/>
      <c r="J27" s="241"/>
      <c r="K27" s="240"/>
      <c r="L27" s="241"/>
      <c r="M27" s="240"/>
      <c r="N27" s="241"/>
      <c r="O27" s="172">
        <f t="shared" si="2"/>
        <v>1293</v>
      </c>
      <c r="P27" s="241">
        <f t="shared" si="3"/>
        <v>9.5496240712565923E-3</v>
      </c>
      <c r="Q27" s="442"/>
    </row>
    <row r="28" spans="2:17" ht="15">
      <c r="B28" s="386" t="s">
        <v>47</v>
      </c>
      <c r="C28" s="240">
        <v>1745</v>
      </c>
      <c r="D28" s="241">
        <f t="shared" si="0"/>
        <v>2.4644456056604574E-2</v>
      </c>
      <c r="E28" s="240">
        <v>1509</v>
      </c>
      <c r="F28" s="241">
        <f t="shared" si="1"/>
        <v>2.3362387948785434E-2</v>
      </c>
      <c r="G28" s="240"/>
      <c r="H28" s="241"/>
      <c r="I28" s="240"/>
      <c r="J28" s="241"/>
      <c r="K28" s="240"/>
      <c r="L28" s="241"/>
      <c r="M28" s="240"/>
      <c r="N28" s="241"/>
      <c r="O28" s="172">
        <f t="shared" si="2"/>
        <v>3254</v>
      </c>
      <c r="P28" s="241">
        <f t="shared" si="3"/>
        <v>2.40328512976558E-2</v>
      </c>
      <c r="Q28" s="442">
        <v>9</v>
      </c>
    </row>
    <row r="29" spans="2:17" ht="15">
      <c r="B29" s="386" t="s">
        <v>29</v>
      </c>
      <c r="C29" s="240">
        <v>78</v>
      </c>
      <c r="D29" s="241">
        <f t="shared" si="0"/>
        <v>1.101586001384044E-3</v>
      </c>
      <c r="E29" s="240">
        <v>178</v>
      </c>
      <c r="F29" s="241">
        <f t="shared" si="1"/>
        <v>2.7558018919044448E-3</v>
      </c>
      <c r="G29" s="240"/>
      <c r="H29" s="241"/>
      <c r="I29" s="240"/>
      <c r="J29" s="241"/>
      <c r="K29" s="240"/>
      <c r="L29" s="241"/>
      <c r="M29" s="240"/>
      <c r="N29" s="241"/>
      <c r="O29" s="172">
        <f t="shared" si="2"/>
        <v>256</v>
      </c>
      <c r="P29" s="241">
        <f t="shared" si="3"/>
        <v>1.8907221672402842E-3</v>
      </c>
      <c r="Q29" s="442"/>
    </row>
    <row r="30" spans="2:17" ht="15">
      <c r="B30" s="386" t="s">
        <v>46</v>
      </c>
      <c r="C30" s="240">
        <v>133</v>
      </c>
      <c r="D30" s="241">
        <f t="shared" si="0"/>
        <v>1.8783453613343314E-3</v>
      </c>
      <c r="E30" s="240">
        <v>142</v>
      </c>
      <c r="F30" s="241">
        <f t="shared" si="1"/>
        <v>2.1984487002833213E-3</v>
      </c>
      <c r="G30" s="240"/>
      <c r="H30" s="241"/>
      <c r="I30" s="240"/>
      <c r="J30" s="241"/>
      <c r="K30" s="240"/>
      <c r="L30" s="241"/>
      <c r="M30" s="240"/>
      <c r="N30" s="241"/>
      <c r="O30" s="172">
        <f t="shared" si="2"/>
        <v>275</v>
      </c>
      <c r="P30" s="241">
        <f t="shared" si="3"/>
        <v>2.0310492030901489E-3</v>
      </c>
      <c r="Q30" s="442"/>
    </row>
    <row r="31" spans="2:17" ht="15">
      <c r="B31" s="386" t="s">
        <v>104</v>
      </c>
      <c r="C31" s="240">
        <v>61</v>
      </c>
      <c r="D31" s="241">
        <f t="shared" si="0"/>
        <v>8.6149674467213689E-4</v>
      </c>
      <c r="E31" s="240">
        <v>28</v>
      </c>
      <c r="F31" s="241">
        <f t="shared" si="1"/>
        <v>4.3349692681642955E-4</v>
      </c>
      <c r="G31" s="240"/>
      <c r="H31" s="241"/>
      <c r="I31" s="240"/>
      <c r="J31" s="241"/>
      <c r="K31" s="240"/>
      <c r="L31" s="241"/>
      <c r="M31" s="240"/>
      <c r="N31" s="241"/>
      <c r="O31" s="172">
        <f t="shared" si="2"/>
        <v>89</v>
      </c>
      <c r="P31" s="241">
        <f t="shared" si="3"/>
        <v>6.5732137845463004E-4</v>
      </c>
      <c r="Q31" s="442"/>
    </row>
    <row r="32" spans="2:17" ht="15">
      <c r="B32" s="386" t="s">
        <v>107</v>
      </c>
      <c r="C32" s="240">
        <v>3723</v>
      </c>
      <c r="D32" s="241">
        <f t="shared" si="0"/>
        <v>5.2579547219907638E-2</v>
      </c>
      <c r="E32" s="240">
        <v>1234</v>
      </c>
      <c r="F32" s="241">
        <f t="shared" si="1"/>
        <v>1.9104828846124074E-2</v>
      </c>
      <c r="G32" s="240"/>
      <c r="H32" s="241"/>
      <c r="I32" s="240"/>
      <c r="J32" s="241"/>
      <c r="K32" s="240"/>
      <c r="L32" s="241"/>
      <c r="M32" s="240"/>
      <c r="N32" s="241"/>
      <c r="O32" s="172">
        <f t="shared" si="2"/>
        <v>4957</v>
      </c>
      <c r="P32" s="241">
        <f t="shared" si="3"/>
        <v>3.6610585089883158E-2</v>
      </c>
      <c r="Q32" s="442">
        <v>8</v>
      </c>
    </row>
    <row r="33" spans="2:17" ht="15">
      <c r="B33" s="386" t="s">
        <v>110</v>
      </c>
      <c r="C33" s="240">
        <v>18</v>
      </c>
      <c r="D33" s="241">
        <f t="shared" si="0"/>
        <v>2.5421215416554862E-4</v>
      </c>
      <c r="E33" s="240">
        <v>31</v>
      </c>
      <c r="F33" s="241">
        <f t="shared" si="1"/>
        <v>4.7994302611818984E-4</v>
      </c>
      <c r="G33" s="240"/>
      <c r="H33" s="241"/>
      <c r="I33" s="240"/>
      <c r="J33" s="241"/>
      <c r="K33" s="240"/>
      <c r="L33" s="241"/>
      <c r="M33" s="240"/>
      <c r="N33" s="241"/>
      <c r="O33" s="172">
        <f t="shared" si="2"/>
        <v>49</v>
      </c>
      <c r="P33" s="241">
        <f t="shared" si="3"/>
        <v>3.6189603982333566E-4</v>
      </c>
      <c r="Q33" s="442"/>
    </row>
    <row r="34" spans="2:17" ht="15">
      <c r="B34" s="386" t="s">
        <v>30</v>
      </c>
      <c r="C34" s="240">
        <v>7370</v>
      </c>
      <c r="D34" s="241">
        <f t="shared" si="0"/>
        <v>0.10408575423333852</v>
      </c>
      <c r="E34" s="240">
        <v>6201</v>
      </c>
      <c r="F34" s="241">
        <f t="shared" si="1"/>
        <v>9.6004087256738549E-2</v>
      </c>
      <c r="G34" s="240"/>
      <c r="H34" s="241"/>
      <c r="I34" s="240"/>
      <c r="J34" s="241"/>
      <c r="K34" s="240"/>
      <c r="L34" s="241"/>
      <c r="M34" s="240"/>
      <c r="N34" s="241"/>
      <c r="O34" s="172">
        <f t="shared" si="2"/>
        <v>13571</v>
      </c>
      <c r="P34" s="241">
        <f t="shared" si="3"/>
        <v>0.1002304317641324</v>
      </c>
      <c r="Q34" s="442">
        <v>4</v>
      </c>
    </row>
    <row r="35" spans="2:17" ht="15">
      <c r="B35" s="386" t="s">
        <v>31</v>
      </c>
      <c r="C35" s="240">
        <v>1257</v>
      </c>
      <c r="D35" s="241">
        <f t="shared" si="0"/>
        <v>1.7752482099227477E-2</v>
      </c>
      <c r="E35" s="240">
        <v>1519</v>
      </c>
      <c r="F35" s="241">
        <f t="shared" si="1"/>
        <v>2.3517208279791302E-2</v>
      </c>
      <c r="G35" s="240"/>
      <c r="H35" s="241"/>
      <c r="I35" s="240"/>
      <c r="J35" s="241"/>
      <c r="K35" s="240"/>
      <c r="L35" s="241"/>
      <c r="M35" s="240"/>
      <c r="N35" s="241"/>
      <c r="O35" s="172">
        <f t="shared" si="2"/>
        <v>2776</v>
      </c>
      <c r="P35" s="241">
        <f t="shared" si="3"/>
        <v>2.050251850101183E-2</v>
      </c>
      <c r="Q35" s="442">
        <v>10</v>
      </c>
    </row>
    <row r="36" spans="2:17" ht="15">
      <c r="B36" s="386" t="s">
        <v>86</v>
      </c>
      <c r="C36" s="240">
        <v>1375</v>
      </c>
      <c r="D36" s="241">
        <f t="shared" si="0"/>
        <v>1.9418983998757185E-2</v>
      </c>
      <c r="E36" s="240">
        <v>2639</v>
      </c>
      <c r="F36" s="241">
        <f t="shared" si="1"/>
        <v>4.0857085352448481E-2</v>
      </c>
      <c r="G36" s="240"/>
      <c r="H36" s="241"/>
      <c r="I36" s="240"/>
      <c r="J36" s="241"/>
      <c r="K36" s="240"/>
      <c r="L36" s="241"/>
      <c r="M36" s="240"/>
      <c r="N36" s="241"/>
      <c r="O36" s="172">
        <f t="shared" si="2"/>
        <v>4014</v>
      </c>
      <c r="P36" s="241">
        <f t="shared" si="3"/>
        <v>2.9645932731650393E-2</v>
      </c>
      <c r="Q36" s="142"/>
    </row>
    <row r="37" spans="2:17" ht="15">
      <c r="B37" s="387" t="s">
        <v>34</v>
      </c>
      <c r="C37" s="377">
        <f t="shared" ref="C37:I37" si="4">SUM(C10:C36)</f>
        <v>70807</v>
      </c>
      <c r="D37" s="378">
        <f t="shared" si="4"/>
        <v>1</v>
      </c>
      <c r="E37" s="377">
        <f>SUM(E10:E36)</f>
        <v>64591</v>
      </c>
      <c r="F37" s="378">
        <f t="shared" si="4"/>
        <v>1</v>
      </c>
      <c r="G37" s="377">
        <f t="shared" si="4"/>
        <v>0</v>
      </c>
      <c r="H37" s="378">
        <f t="shared" si="4"/>
        <v>0</v>
      </c>
      <c r="I37" s="377">
        <f t="shared" si="4"/>
        <v>0</v>
      </c>
      <c r="J37" s="378">
        <f t="shared" ref="J37:P37" si="5">SUM(J10:J36)</f>
        <v>0</v>
      </c>
      <c r="K37" s="377">
        <f t="shared" si="5"/>
        <v>0</v>
      </c>
      <c r="L37" s="378">
        <f t="shared" si="5"/>
        <v>0</v>
      </c>
      <c r="M37" s="377">
        <f t="shared" si="5"/>
        <v>0</v>
      </c>
      <c r="N37" s="378">
        <f t="shared" si="5"/>
        <v>0</v>
      </c>
      <c r="O37" s="377">
        <f t="shared" si="5"/>
        <v>135398</v>
      </c>
      <c r="P37" s="378">
        <f t="shared" si="5"/>
        <v>1</v>
      </c>
      <c r="Q37" s="378"/>
    </row>
    <row r="38" spans="2:17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5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7"/>
  <sheetViews>
    <sheetView topLeftCell="A12" zoomScaleNormal="100" workbookViewId="0">
      <selection activeCell="Q34" sqref="Q34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123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122</v>
      </c>
    </row>
    <row r="4" spans="1:19" ht="15.75">
      <c r="E4" s="10"/>
      <c r="F4" s="10"/>
      <c r="G4" s="10"/>
      <c r="H4" s="10"/>
      <c r="I4" s="10"/>
      <c r="J4" s="10"/>
      <c r="K4" s="10"/>
      <c r="M4" s="130" t="s">
        <v>416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 customHeight="1">
      <c r="A7" s="5"/>
      <c r="B7" s="474" t="s">
        <v>32</v>
      </c>
      <c r="C7" s="515"/>
      <c r="D7" s="514" t="s">
        <v>408</v>
      </c>
      <c r="E7" s="514"/>
      <c r="F7" s="512" t="s">
        <v>409</v>
      </c>
      <c r="G7" s="513"/>
      <c r="H7" s="512" t="s">
        <v>410</v>
      </c>
      <c r="I7" s="513"/>
      <c r="J7" s="512" t="s">
        <v>411</v>
      </c>
      <c r="K7" s="513"/>
      <c r="L7" s="512" t="s">
        <v>412</v>
      </c>
      <c r="M7" s="513"/>
      <c r="N7" s="512" t="s">
        <v>413</v>
      </c>
      <c r="O7" s="513"/>
      <c r="P7" s="516" t="s">
        <v>226</v>
      </c>
      <c r="Q7" s="516"/>
      <c r="R7" s="475" t="s">
        <v>359</v>
      </c>
      <c r="S7" s="475" t="s">
        <v>415</v>
      </c>
    </row>
    <row r="8" spans="1:19" ht="15">
      <c r="A8" s="5"/>
      <c r="B8" s="515"/>
      <c r="C8" s="515"/>
      <c r="D8" s="425" t="s">
        <v>55</v>
      </c>
      <c r="E8" s="425" t="s">
        <v>33</v>
      </c>
      <c r="F8" s="425" t="s">
        <v>55</v>
      </c>
      <c r="G8" s="425" t="s">
        <v>33</v>
      </c>
      <c r="H8" s="425" t="s">
        <v>55</v>
      </c>
      <c r="I8" s="425" t="s">
        <v>33</v>
      </c>
      <c r="J8" s="425" t="s">
        <v>55</v>
      </c>
      <c r="K8" s="425" t="s">
        <v>33</v>
      </c>
      <c r="L8" s="425" t="s">
        <v>55</v>
      </c>
      <c r="M8" s="425" t="s">
        <v>33</v>
      </c>
      <c r="N8" s="425" t="s">
        <v>55</v>
      </c>
      <c r="O8" s="425" t="s">
        <v>33</v>
      </c>
      <c r="P8" s="427" t="s">
        <v>55</v>
      </c>
      <c r="Q8" s="427" t="s">
        <v>33</v>
      </c>
      <c r="R8" s="475"/>
      <c r="S8" s="475"/>
    </row>
    <row r="9" spans="1:19">
      <c r="B9" s="56"/>
      <c r="C9" s="56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</row>
    <row r="10" spans="1:19">
      <c r="B10" s="56"/>
      <c r="C10" s="56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31"/>
      <c r="Q10" s="31"/>
    </row>
    <row r="11" spans="1:19">
      <c r="B11" s="289">
        <v>1</v>
      </c>
      <c r="C11" s="289" t="s">
        <v>76</v>
      </c>
      <c r="D11" s="252">
        <v>131554</v>
      </c>
      <c r="E11" s="388">
        <f t="shared" ref="E11:E27" si="0">D11/$D$34</f>
        <v>0.35284682809599932</v>
      </c>
      <c r="F11" s="252">
        <v>138390</v>
      </c>
      <c r="G11" s="388">
        <f>F11/$F$34</f>
        <v>0.38669062235423307</v>
      </c>
      <c r="H11" s="252"/>
      <c r="I11" s="388"/>
      <c r="J11" s="252"/>
      <c r="K11" s="388"/>
      <c r="L11" s="252"/>
      <c r="M11" s="388"/>
      <c r="N11" s="252"/>
      <c r="O11" s="388"/>
      <c r="P11" s="389">
        <f>SUM(D11,F11,H11,J11,L11,N11,)</f>
        <v>269944</v>
      </c>
      <c r="Q11" s="388">
        <f t="shared" ref="Q11:Q27" si="1">P11/$P$34</f>
        <v>0.36942244556388981</v>
      </c>
      <c r="R11" s="142">
        <v>1</v>
      </c>
      <c r="S11" s="434">
        <v>1</v>
      </c>
    </row>
    <row r="12" spans="1:19">
      <c r="B12" s="289">
        <v>2</v>
      </c>
      <c r="C12" s="289" t="s">
        <v>148</v>
      </c>
      <c r="D12" s="252">
        <v>93591</v>
      </c>
      <c r="E12" s="388">
        <f t="shared" si="0"/>
        <v>0.25102457917153925</v>
      </c>
      <c r="F12" s="252">
        <v>94121</v>
      </c>
      <c r="G12" s="388">
        <f t="shared" ref="G12:G27" si="2">F12/$F$34</f>
        <v>0.26299377170751337</v>
      </c>
      <c r="H12" s="252"/>
      <c r="I12" s="388"/>
      <c r="J12" s="252"/>
      <c r="K12" s="388"/>
      <c r="L12" s="252"/>
      <c r="M12" s="388"/>
      <c r="N12" s="252"/>
      <c r="O12" s="388"/>
      <c r="P12" s="389">
        <f t="shared" ref="P12:P24" si="3">SUM(D12,F12,H12,J12,L12,N12,)</f>
        <v>187712</v>
      </c>
      <c r="Q12" s="388">
        <f t="shared" si="1"/>
        <v>0.25688671021281778</v>
      </c>
      <c r="R12" s="142">
        <v>2</v>
      </c>
      <c r="S12" s="434">
        <v>2</v>
      </c>
    </row>
    <row r="13" spans="1:19">
      <c r="B13" s="289">
        <v>3</v>
      </c>
      <c r="C13" s="289" t="s">
        <v>78</v>
      </c>
      <c r="D13" s="252">
        <v>45956</v>
      </c>
      <c r="E13" s="388">
        <f t="shared" si="0"/>
        <v>0.12326062933836861</v>
      </c>
      <c r="F13" s="252">
        <v>35202</v>
      </c>
      <c r="G13" s="388">
        <f t="shared" si="2"/>
        <v>9.8361755098733392E-2</v>
      </c>
      <c r="H13" s="252"/>
      <c r="I13" s="388"/>
      <c r="J13" s="252"/>
      <c r="K13" s="388"/>
      <c r="L13" s="252"/>
      <c r="M13" s="388"/>
      <c r="N13" s="252"/>
      <c r="O13" s="388"/>
      <c r="P13" s="389">
        <f t="shared" si="3"/>
        <v>81158</v>
      </c>
      <c r="Q13" s="388">
        <f t="shared" si="1"/>
        <v>0.11106595011214981</v>
      </c>
      <c r="R13" s="142">
        <v>3</v>
      </c>
      <c r="S13" s="434">
        <v>3</v>
      </c>
    </row>
    <row r="14" spans="1:19">
      <c r="B14" s="289">
        <v>4</v>
      </c>
      <c r="C14" s="289" t="s">
        <v>19</v>
      </c>
      <c r="D14" s="252">
        <v>11700</v>
      </c>
      <c r="E14" s="388">
        <f t="shared" si="0"/>
        <v>3.1381089808924033E-2</v>
      </c>
      <c r="F14" s="252">
        <v>10051</v>
      </c>
      <c r="G14" s="388">
        <f t="shared" si="2"/>
        <v>2.8084597480182071E-2</v>
      </c>
      <c r="H14" s="252"/>
      <c r="I14" s="388"/>
      <c r="J14" s="252"/>
      <c r="K14" s="388"/>
      <c r="L14" s="252"/>
      <c r="M14" s="388"/>
      <c r="N14" s="252"/>
      <c r="O14" s="388"/>
      <c r="P14" s="389">
        <f t="shared" si="3"/>
        <v>21751</v>
      </c>
      <c r="Q14" s="388">
        <f t="shared" si="1"/>
        <v>2.9766572375974895E-2</v>
      </c>
      <c r="R14" s="142">
        <v>5</v>
      </c>
      <c r="S14" s="434">
        <v>6</v>
      </c>
    </row>
    <row r="15" spans="1:19">
      <c r="B15" s="289">
        <v>5</v>
      </c>
      <c r="C15" s="289" t="s">
        <v>147</v>
      </c>
      <c r="D15" s="252">
        <v>916</v>
      </c>
      <c r="E15" s="388">
        <f t="shared" si="0"/>
        <v>2.4568442961516593E-3</v>
      </c>
      <c r="F15" s="252">
        <v>1276</v>
      </c>
      <c r="G15" s="388">
        <f t="shared" si="2"/>
        <v>3.5654110421562352E-3</v>
      </c>
      <c r="H15" s="252"/>
      <c r="I15" s="388"/>
      <c r="J15" s="252"/>
      <c r="K15" s="388"/>
      <c r="L15" s="252"/>
      <c r="M15" s="388"/>
      <c r="N15" s="252"/>
      <c r="O15" s="388"/>
      <c r="P15" s="389">
        <f>SUM(D15,F15,H15,J15,L15,N15,)</f>
        <v>2192</v>
      </c>
      <c r="Q15" s="388">
        <f t="shared" si="1"/>
        <v>2.9997851431261538E-3</v>
      </c>
      <c r="R15" s="142">
        <v>16</v>
      </c>
      <c r="S15" s="434">
        <v>17</v>
      </c>
    </row>
    <row r="16" spans="1:19">
      <c r="B16" s="289">
        <v>6</v>
      </c>
      <c r="C16" s="289" t="s">
        <v>22</v>
      </c>
      <c r="D16" s="252">
        <v>6263</v>
      </c>
      <c r="E16" s="388">
        <f t="shared" si="0"/>
        <v>1.6798270553272751E-2</v>
      </c>
      <c r="F16" s="252">
        <v>5819</v>
      </c>
      <c r="G16" s="388">
        <f t="shared" si="2"/>
        <v>1.6259503804315935E-2</v>
      </c>
      <c r="H16" s="252"/>
      <c r="I16" s="388"/>
      <c r="J16" s="252"/>
      <c r="K16" s="388"/>
      <c r="L16" s="252"/>
      <c r="M16" s="388"/>
      <c r="N16" s="252"/>
      <c r="O16" s="388"/>
      <c r="P16" s="389">
        <f t="shared" si="3"/>
        <v>12082</v>
      </c>
      <c r="Q16" s="388">
        <f t="shared" si="1"/>
        <v>1.6534399680314869E-2</v>
      </c>
      <c r="R16" s="142">
        <v>11</v>
      </c>
      <c r="S16" s="434">
        <v>9</v>
      </c>
    </row>
    <row r="17" spans="2:19">
      <c r="B17" s="289">
        <v>7</v>
      </c>
      <c r="C17" s="289" t="s">
        <v>24</v>
      </c>
      <c r="D17" s="252">
        <v>8504</v>
      </c>
      <c r="E17" s="388">
        <f t="shared" si="0"/>
        <v>2.2808956216674354E-2</v>
      </c>
      <c r="F17" s="252">
        <v>9466</v>
      </c>
      <c r="G17" s="388">
        <f t="shared" si="2"/>
        <v>2.6449985050980347E-2</v>
      </c>
      <c r="H17" s="252"/>
      <c r="I17" s="388"/>
      <c r="J17" s="252"/>
      <c r="K17" s="388"/>
      <c r="L17" s="252"/>
      <c r="M17" s="388"/>
      <c r="N17" s="252"/>
      <c r="O17" s="388"/>
      <c r="P17" s="389">
        <f>SUM(D17,F17,H17,J17,L17,N17,)</f>
        <v>17970</v>
      </c>
      <c r="Q17" s="388">
        <f t="shared" si="1"/>
        <v>2.4592216707106287E-2</v>
      </c>
      <c r="R17" s="142">
        <v>7</v>
      </c>
      <c r="S17" s="434">
        <v>7</v>
      </c>
    </row>
    <row r="18" spans="2:19">
      <c r="B18" s="289">
        <v>8</v>
      </c>
      <c r="C18" s="289" t="s">
        <v>25</v>
      </c>
      <c r="D18" s="252">
        <v>15502</v>
      </c>
      <c r="E18" s="388">
        <f t="shared" si="0"/>
        <v>4.1578602924610283E-2</v>
      </c>
      <c r="F18" s="252">
        <v>14514</v>
      </c>
      <c r="G18" s="388">
        <f t="shared" si="2"/>
        <v>4.0555153499886837E-2</v>
      </c>
      <c r="H18" s="252"/>
      <c r="I18" s="388"/>
      <c r="J18" s="252"/>
      <c r="K18" s="388"/>
      <c r="L18" s="252"/>
      <c r="M18" s="388"/>
      <c r="N18" s="252"/>
      <c r="O18" s="388"/>
      <c r="P18" s="389">
        <f>SUM(D18,F18,H18,J18,L18,N18,)</f>
        <v>30016</v>
      </c>
      <c r="Q18" s="388">
        <f t="shared" si="1"/>
        <v>4.1077349843099742E-2</v>
      </c>
      <c r="R18" s="142">
        <v>4</v>
      </c>
      <c r="S18" s="434">
        <v>4</v>
      </c>
    </row>
    <row r="19" spans="2:19">
      <c r="B19" s="289">
        <v>9</v>
      </c>
      <c r="C19" s="289" t="s">
        <v>26</v>
      </c>
      <c r="D19" s="252">
        <v>3140</v>
      </c>
      <c r="E19" s="388">
        <f t="shared" si="0"/>
        <v>8.421933504275338E-3</v>
      </c>
      <c r="F19" s="252">
        <v>2513</v>
      </c>
      <c r="G19" s="388">
        <f t="shared" si="2"/>
        <v>7.0218479223656894E-3</v>
      </c>
      <c r="H19" s="252"/>
      <c r="I19" s="388"/>
      <c r="J19" s="252"/>
      <c r="K19" s="388"/>
      <c r="L19" s="252"/>
      <c r="M19" s="388"/>
      <c r="N19" s="252"/>
      <c r="O19" s="388"/>
      <c r="P19" s="389">
        <f>SUM(D19,F19,H19,J19,L19,N19,)</f>
        <v>5653</v>
      </c>
      <c r="Q19" s="388">
        <f t="shared" si="1"/>
        <v>7.7362159735821839E-3</v>
      </c>
      <c r="R19" s="142">
        <v>14</v>
      </c>
      <c r="S19" s="434">
        <v>13</v>
      </c>
    </row>
    <row r="20" spans="2:19">
      <c r="B20" s="289">
        <v>10</v>
      </c>
      <c r="C20" s="289" t="s">
        <v>27</v>
      </c>
      <c r="D20" s="252">
        <v>7099</v>
      </c>
      <c r="E20" s="388">
        <f t="shared" si="0"/>
        <v>1.904054329517536E-2</v>
      </c>
      <c r="F20" s="252">
        <v>5752</v>
      </c>
      <c r="G20" s="388">
        <f t="shared" si="2"/>
        <v>1.6072291782509927E-2</v>
      </c>
      <c r="H20" s="252"/>
      <c r="I20" s="388"/>
      <c r="J20" s="252"/>
      <c r="K20" s="388"/>
      <c r="L20" s="252"/>
      <c r="M20" s="388"/>
      <c r="N20" s="252"/>
      <c r="O20" s="388"/>
      <c r="P20" s="389">
        <f>SUM(D20,F20,H20,J20,L20,N20,)</f>
        <v>12851</v>
      </c>
      <c r="Q20" s="388">
        <f t="shared" si="1"/>
        <v>1.7586787807625091E-2</v>
      </c>
      <c r="R20" s="142">
        <v>9</v>
      </c>
      <c r="S20" s="434">
        <v>8</v>
      </c>
    </row>
    <row r="21" spans="2:19">
      <c r="B21" s="289">
        <v>11</v>
      </c>
      <c r="C21" s="289" t="s">
        <v>107</v>
      </c>
      <c r="D21" s="252">
        <v>3723</v>
      </c>
      <c r="E21" s="388">
        <f t="shared" si="0"/>
        <v>9.9856237058653131E-3</v>
      </c>
      <c r="F21" s="252">
        <v>1234</v>
      </c>
      <c r="G21" s="388">
        <f t="shared" si="2"/>
        <v>3.4480542523673938E-3</v>
      </c>
      <c r="H21" s="252"/>
      <c r="I21" s="388"/>
      <c r="J21" s="252"/>
      <c r="K21" s="388"/>
      <c r="L21" s="252"/>
      <c r="M21" s="388"/>
      <c r="N21" s="252"/>
      <c r="O21" s="388"/>
      <c r="P21" s="389">
        <f>SUM(D21,F21,H21,J21,L21,N21,)</f>
        <v>4957</v>
      </c>
      <c r="Q21" s="388">
        <f t="shared" si="1"/>
        <v>6.7837294500348285E-3</v>
      </c>
      <c r="R21" s="142">
        <v>10</v>
      </c>
      <c r="S21" s="434">
        <v>14</v>
      </c>
    </row>
    <row r="22" spans="2:19">
      <c r="B22" s="289">
        <v>12</v>
      </c>
      <c r="C22" s="289" t="s">
        <v>30</v>
      </c>
      <c r="D22" s="252">
        <v>7370</v>
      </c>
      <c r="E22" s="388">
        <f t="shared" si="0"/>
        <v>1.9767404435194025E-2</v>
      </c>
      <c r="F22" s="252">
        <v>6201</v>
      </c>
      <c r="G22" s="388">
        <f t="shared" si="2"/>
        <v>1.7326891749538258E-2</v>
      </c>
      <c r="H22" s="252"/>
      <c r="I22" s="388"/>
      <c r="J22" s="252"/>
      <c r="K22" s="388"/>
      <c r="L22" s="252"/>
      <c r="M22" s="388"/>
      <c r="N22" s="252"/>
      <c r="O22" s="388"/>
      <c r="P22" s="389">
        <v>7370</v>
      </c>
      <c r="Q22" s="388">
        <f t="shared" si="1"/>
        <v>1.0085956434689668E-2</v>
      </c>
      <c r="R22" s="142">
        <v>8</v>
      </c>
      <c r="S22" s="434">
        <v>11</v>
      </c>
    </row>
    <row r="23" spans="2:19">
      <c r="B23" s="289">
        <v>13</v>
      </c>
      <c r="C23" s="289" t="s">
        <v>31</v>
      </c>
      <c r="D23" s="252">
        <v>1257</v>
      </c>
      <c r="E23" s="388">
        <f t="shared" si="0"/>
        <v>3.3714555461382485E-3</v>
      </c>
      <c r="F23" s="252">
        <v>1519</v>
      </c>
      <c r="G23" s="388">
        <f t="shared" si="2"/>
        <v>4.2444038973631047E-3</v>
      </c>
      <c r="H23" s="252"/>
      <c r="I23" s="388"/>
      <c r="J23" s="252"/>
      <c r="K23" s="388"/>
      <c r="L23" s="252"/>
      <c r="M23" s="388"/>
      <c r="N23" s="252"/>
      <c r="O23" s="388"/>
      <c r="P23" s="389">
        <f t="shared" si="3"/>
        <v>2776</v>
      </c>
      <c r="Q23" s="388">
        <f t="shared" si="1"/>
        <v>3.7989979732291073E-3</v>
      </c>
      <c r="R23" s="142">
        <v>15</v>
      </c>
      <c r="S23" s="434">
        <v>16</v>
      </c>
    </row>
    <row r="24" spans="2:19">
      <c r="B24" s="289">
        <v>14</v>
      </c>
      <c r="C24" s="289" t="s">
        <v>100</v>
      </c>
      <c r="D24" s="252">
        <v>12779</v>
      </c>
      <c r="E24" s="388">
        <f t="shared" si="0"/>
        <v>3.4275123646858134E-2</v>
      </c>
      <c r="F24" s="252">
        <v>11591</v>
      </c>
      <c r="G24" s="388">
        <f t="shared" si="2"/>
        <v>3.2387679772439594E-2</v>
      </c>
      <c r="H24" s="252"/>
      <c r="I24" s="388"/>
      <c r="J24" s="252"/>
      <c r="K24" s="388"/>
      <c r="L24" s="252"/>
      <c r="M24" s="388"/>
      <c r="N24" s="252"/>
      <c r="O24" s="388"/>
      <c r="P24" s="389">
        <f t="shared" si="3"/>
        <v>24370</v>
      </c>
      <c r="Q24" s="388">
        <f t="shared" si="1"/>
        <v>3.3350713475357834E-2</v>
      </c>
      <c r="R24" s="142">
        <v>6</v>
      </c>
      <c r="S24" s="434">
        <v>5</v>
      </c>
    </row>
    <row r="25" spans="2:19">
      <c r="B25" s="289">
        <v>15</v>
      </c>
      <c r="C25" s="289" t="s">
        <v>105</v>
      </c>
      <c r="D25" s="252">
        <v>5222</v>
      </c>
      <c r="E25" s="388">
        <f t="shared" si="0"/>
        <v>1.4006158203606948E-2</v>
      </c>
      <c r="F25" s="252">
        <v>1506</v>
      </c>
      <c r="G25" s="388">
        <f t="shared" si="2"/>
        <v>4.2080791767141771E-3</v>
      </c>
      <c r="H25" s="252"/>
      <c r="I25" s="388"/>
      <c r="J25" s="289"/>
      <c r="K25" s="388"/>
      <c r="L25" s="288"/>
      <c r="M25" s="388"/>
      <c r="N25" s="252"/>
      <c r="O25" s="388"/>
      <c r="P25" s="389">
        <f>SUM(D25,F25,H25,J25,L25,N25,)</f>
        <v>6728</v>
      </c>
      <c r="Q25" s="388">
        <f t="shared" si="1"/>
        <v>9.2073697276244364E-3</v>
      </c>
      <c r="R25" s="142">
        <v>13</v>
      </c>
      <c r="S25" s="434">
        <v>12</v>
      </c>
    </row>
    <row r="26" spans="2:19">
      <c r="B26" s="289">
        <v>16</v>
      </c>
      <c r="C26" s="289" t="s">
        <v>108</v>
      </c>
      <c r="D26" s="252">
        <v>3425</v>
      </c>
      <c r="E26" s="388">
        <f t="shared" si="0"/>
        <v>9.1863446662875901E-3</v>
      </c>
      <c r="F26" s="252">
        <v>5224</v>
      </c>
      <c r="G26" s="388">
        <f t="shared" si="2"/>
        <v>1.4596949282307346E-2</v>
      </c>
      <c r="H26" s="252"/>
      <c r="I26" s="388"/>
      <c r="J26" s="252"/>
      <c r="K26" s="388"/>
      <c r="L26" s="252"/>
      <c r="M26" s="388"/>
      <c r="N26" s="252"/>
      <c r="O26" s="388"/>
      <c r="P26" s="389">
        <f>SUM(D26,F26,H26,J26,L26,N26,)</f>
        <v>8649</v>
      </c>
      <c r="Q26" s="388">
        <f t="shared" si="1"/>
        <v>1.1836287273219939E-2</v>
      </c>
      <c r="R26" s="142">
        <v>12</v>
      </c>
      <c r="S26" s="434">
        <v>10</v>
      </c>
    </row>
    <row r="27" spans="2:19">
      <c r="B27" s="289">
        <v>17</v>
      </c>
      <c r="C27" s="289" t="s">
        <v>111</v>
      </c>
      <c r="D27" s="252">
        <v>2617</v>
      </c>
      <c r="E27" s="388">
        <f t="shared" si="0"/>
        <v>7.0191719683721527E-3</v>
      </c>
      <c r="F27" s="252">
        <v>791</v>
      </c>
      <c r="G27" s="388">
        <f t="shared" si="2"/>
        <v>2.2102195410231835E-3</v>
      </c>
      <c r="H27" s="252"/>
      <c r="I27" s="388"/>
      <c r="J27" s="252"/>
      <c r="K27" s="388"/>
      <c r="L27" s="252"/>
      <c r="M27" s="388"/>
      <c r="N27" s="252"/>
      <c r="O27" s="388"/>
      <c r="P27" s="389">
        <f>SUM(D27,F27,H27,J27,L27,N27,)</f>
        <v>3408</v>
      </c>
      <c r="Q27" s="388">
        <f t="shared" si="1"/>
        <v>4.6638995290939475E-3</v>
      </c>
      <c r="R27" s="142">
        <v>17</v>
      </c>
      <c r="S27" s="434">
        <v>15</v>
      </c>
    </row>
    <row r="28" spans="2:19">
      <c r="B28" s="58"/>
      <c r="C28" s="58"/>
      <c r="D28" s="57"/>
      <c r="E28" s="54"/>
      <c r="F28" s="57"/>
      <c r="G28" s="54"/>
      <c r="H28" s="58"/>
      <c r="I28" s="54"/>
      <c r="J28" s="58"/>
      <c r="K28" s="54"/>
      <c r="L28" s="57"/>
      <c r="M28" s="54"/>
      <c r="N28" s="59"/>
      <c r="O28" s="60"/>
      <c r="P28" s="31"/>
      <c r="Q28" s="31"/>
    </row>
    <row r="29" spans="2:19">
      <c r="B29" s="58"/>
      <c r="C29" s="58"/>
      <c r="D29" s="57"/>
      <c r="E29" s="54"/>
      <c r="F29" s="57"/>
      <c r="G29" s="54"/>
      <c r="H29" s="58"/>
      <c r="I29" s="54"/>
      <c r="J29" s="58"/>
      <c r="K29" s="54"/>
      <c r="L29" s="57"/>
      <c r="M29" s="54"/>
      <c r="N29" s="59"/>
      <c r="O29" s="60"/>
      <c r="P29" s="31"/>
      <c r="Q29" s="31"/>
    </row>
    <row r="30" spans="2:19">
      <c r="B30" s="58"/>
      <c r="C30" s="58"/>
      <c r="D30" s="57"/>
      <c r="E30" s="54"/>
      <c r="F30" s="57"/>
      <c r="G30" s="54"/>
      <c r="H30" s="58"/>
      <c r="I30" s="54"/>
      <c r="J30" s="58"/>
      <c r="K30" s="54"/>
      <c r="L30" s="57"/>
      <c r="M30" s="54"/>
      <c r="N30" s="59"/>
      <c r="O30" s="60"/>
      <c r="P30" s="31"/>
      <c r="Q30" s="31"/>
    </row>
    <row r="31" spans="2:19">
      <c r="B31" s="58"/>
      <c r="C31" s="58"/>
      <c r="D31" s="57"/>
      <c r="E31" s="54"/>
      <c r="F31" s="57"/>
      <c r="G31" s="54"/>
      <c r="H31" s="58"/>
      <c r="I31" s="54"/>
      <c r="J31" s="58"/>
      <c r="K31" s="54"/>
      <c r="L31" s="57"/>
      <c r="M31" s="54"/>
      <c r="N31" s="59"/>
      <c r="O31" s="60"/>
      <c r="P31" s="31"/>
      <c r="Q31" s="31"/>
    </row>
    <row r="32" spans="2:19">
      <c r="B32" s="58"/>
      <c r="C32" s="58"/>
      <c r="D32" s="57"/>
      <c r="E32" s="54"/>
      <c r="F32" s="57"/>
      <c r="G32" s="54"/>
      <c r="H32" s="58"/>
      <c r="I32" s="54"/>
      <c r="J32" s="58"/>
      <c r="K32" s="54"/>
      <c r="L32" s="57"/>
      <c r="M32" s="54"/>
      <c r="N32" s="59"/>
      <c r="O32" s="60"/>
      <c r="P32" s="31"/>
      <c r="Q32" s="31"/>
    </row>
    <row r="33" spans="2:19">
      <c r="B33" s="58"/>
      <c r="C33" s="58"/>
      <c r="D33" s="57"/>
      <c r="E33" s="54"/>
      <c r="F33" s="57"/>
      <c r="G33" s="54"/>
      <c r="H33" s="58"/>
      <c r="I33" s="54"/>
      <c r="J33" s="58"/>
      <c r="K33" s="54"/>
      <c r="L33" s="57"/>
      <c r="M33" s="54"/>
      <c r="N33" s="59"/>
      <c r="O33" s="60"/>
      <c r="P33" s="31"/>
      <c r="Q33" s="31"/>
    </row>
    <row r="34" spans="2:19">
      <c r="B34" s="435"/>
      <c r="C34" s="435" t="s">
        <v>163</v>
      </c>
      <c r="D34" s="436">
        <v>372836</v>
      </c>
      <c r="E34" s="437">
        <f>SUM(E11:E27)</f>
        <v>0.96722955937731336</v>
      </c>
      <c r="F34" s="436">
        <v>357883</v>
      </c>
      <c r="G34" s="437">
        <f>SUM(G11:G33)</f>
        <v>0.96447721741463011</v>
      </c>
      <c r="H34" s="436"/>
      <c r="I34" s="437">
        <f>SUM(I11:I33)</f>
        <v>0</v>
      </c>
      <c r="J34" s="436"/>
      <c r="K34" s="437">
        <f>SUM(K11:K33)</f>
        <v>0</v>
      </c>
      <c r="L34" s="436"/>
      <c r="M34" s="437">
        <f>SUM(M11:M26)</f>
        <v>0</v>
      </c>
      <c r="N34" s="436"/>
      <c r="O34" s="437">
        <f>SUM(O11:O25)</f>
        <v>0</v>
      </c>
      <c r="P34" s="436">
        <f>SUM(D34,F34,H34,J34,L34,N34,)</f>
        <v>730719</v>
      </c>
      <c r="Q34" s="437">
        <f>SUM(Q11:Q27)</f>
        <v>0.95739538728293649</v>
      </c>
      <c r="R34" s="9"/>
      <c r="S34" s="9"/>
    </row>
    <row r="35" spans="2:19">
      <c r="B35" s="5"/>
      <c r="D35" s="5"/>
      <c r="F35" s="5"/>
      <c r="G35" s="5"/>
      <c r="H35" s="5"/>
      <c r="I35" s="5"/>
      <c r="J35" s="5"/>
      <c r="K35" s="5"/>
      <c r="M35" s="5"/>
      <c r="N35" s="5"/>
      <c r="P35" s="55"/>
      <c r="Q35" s="55"/>
    </row>
    <row r="37" spans="2:19">
      <c r="C37" s="7" t="s">
        <v>283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workbookViewId="0">
      <selection activeCell="M38" sqref="M38"/>
    </sheetView>
  </sheetViews>
  <sheetFormatPr baseColWidth="10" defaultRowHeight="12.75"/>
  <sheetData>
    <row r="3" spans="2:12" ht="23.25">
      <c r="G3" s="4" t="s">
        <v>123</v>
      </c>
    </row>
    <row r="4" spans="2:12" ht="23.25">
      <c r="G4" s="4"/>
    </row>
    <row r="5" spans="2:12" ht="23.25">
      <c r="G5" s="4" t="s">
        <v>334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417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428</v>
      </c>
    </row>
    <row r="40" spans="2:2">
      <c r="B40" s="2"/>
    </row>
  </sheetData>
  <phoneticPr fontId="5" type="noConversion"/>
  <pageMargins left="0.47244094488188981" right="0" top="0.27559055118110237" bottom="0.35433070866141736" header="0" footer="0.51181102362204722"/>
  <pageSetup scale="98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0"/>
  <sheetViews>
    <sheetView topLeftCell="A8" zoomScaleNormal="100" workbookViewId="0">
      <selection activeCell="B31" sqref="B31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2.5703125" style="15" bestFit="1" customWidth="1"/>
    <col min="4" max="4" width="14.42578125" style="15" bestFit="1" customWidth="1"/>
    <col min="5" max="5" width="11.140625" style="15" bestFit="1" customWidth="1"/>
    <col min="6" max="6" width="12.5703125" style="15" bestFit="1" customWidth="1"/>
    <col min="7" max="7" width="14.85546875" style="15" bestFit="1" customWidth="1"/>
    <col min="8" max="16384" width="11.42578125" style="15"/>
  </cols>
  <sheetData>
    <row r="1" spans="1:10" ht="18.75">
      <c r="A1" s="447" t="s">
        <v>155</v>
      </c>
      <c r="B1" s="447"/>
      <c r="C1" s="447"/>
      <c r="D1" s="447"/>
      <c r="E1" s="447"/>
      <c r="F1" s="447"/>
      <c r="G1" s="447"/>
    </row>
    <row r="2" spans="1:10" ht="18.75">
      <c r="A2" s="448" t="s">
        <v>42</v>
      </c>
      <c r="B2" s="448"/>
      <c r="C2" s="448"/>
      <c r="D2" s="448"/>
      <c r="E2" s="448"/>
      <c r="F2" s="448"/>
      <c r="G2" s="448"/>
    </row>
    <row r="3" spans="1:10" ht="15.75">
      <c r="A3" s="449" t="s">
        <v>387</v>
      </c>
      <c r="B3" s="449"/>
      <c r="C3" s="449"/>
      <c r="D3" s="449"/>
      <c r="E3" s="449"/>
      <c r="F3" s="449"/>
      <c r="G3" s="449"/>
    </row>
    <row r="4" spans="1:10" ht="8.25" customHeight="1"/>
    <row r="5" spans="1:10" ht="15.75">
      <c r="A5" s="10"/>
      <c r="B5" s="315"/>
      <c r="C5" s="450" t="s">
        <v>331</v>
      </c>
      <c r="D5" s="450"/>
      <c r="E5" s="450" t="s">
        <v>160</v>
      </c>
      <c r="F5" s="451"/>
    </row>
    <row r="6" spans="1:10" ht="15.75">
      <c r="A6" s="10"/>
      <c r="B6" s="316" t="s">
        <v>49</v>
      </c>
      <c r="C6" s="317">
        <v>2014</v>
      </c>
      <c r="D6" s="317">
        <v>2015</v>
      </c>
      <c r="E6" s="318" t="s">
        <v>48</v>
      </c>
      <c r="F6" s="319" t="s">
        <v>33</v>
      </c>
    </row>
    <row r="7" spans="1:10" ht="6" customHeight="1"/>
    <row r="8" spans="1:10">
      <c r="B8" s="183" t="s">
        <v>0</v>
      </c>
      <c r="C8" s="184"/>
      <c r="D8" s="184"/>
      <c r="E8" s="184"/>
      <c r="F8" s="185"/>
    </row>
    <row r="9" spans="1:10">
      <c r="B9" s="186" t="s">
        <v>1</v>
      </c>
      <c r="C9" s="187">
        <v>40999</v>
      </c>
      <c r="D9" s="187">
        <v>42115</v>
      </c>
      <c r="E9" s="188">
        <f>D9-C9</f>
        <v>1116</v>
      </c>
      <c r="F9" s="189">
        <f>(D9/C9)-100%</f>
        <v>2.722017610185623E-2</v>
      </c>
    </row>
    <row r="10" spans="1:10" ht="7.5" customHeight="1"/>
    <row r="11" spans="1:10">
      <c r="B11" s="190" t="s">
        <v>2</v>
      </c>
      <c r="C11" s="191">
        <v>1139280</v>
      </c>
      <c r="D11" s="191">
        <v>1173096</v>
      </c>
      <c r="E11" s="191">
        <f>D11-C11</f>
        <v>33816</v>
      </c>
      <c r="F11" s="192">
        <f>(D11/C11)-100%</f>
        <v>2.9681904360648881E-2</v>
      </c>
    </row>
    <row r="12" spans="1:10">
      <c r="B12" s="193" t="s">
        <v>3</v>
      </c>
      <c r="C12" s="107">
        <v>1025828</v>
      </c>
      <c r="D12" s="107">
        <v>1067830</v>
      </c>
      <c r="E12" s="107">
        <f>D12-C12</f>
        <v>42002</v>
      </c>
      <c r="F12" s="194">
        <f>(D12/C12)-100%</f>
        <v>4.0944485820235021E-2</v>
      </c>
    </row>
    <row r="13" spans="1:10">
      <c r="B13" s="186" t="s">
        <v>4</v>
      </c>
      <c r="C13" s="195">
        <f>C12/C11</f>
        <v>0.90041780773822067</v>
      </c>
      <c r="D13" s="196">
        <f>D12/D11</f>
        <v>0.91026650845284618</v>
      </c>
      <c r="E13" s="195">
        <f>D13-C13</f>
        <v>9.8487007146255134E-3</v>
      </c>
      <c r="F13" s="189"/>
      <c r="J13" s="16"/>
    </row>
    <row r="14" spans="1:10" ht="9" customHeight="1"/>
    <row r="15" spans="1:10" ht="20.25" customHeight="1">
      <c r="B15" s="197" t="s">
        <v>5</v>
      </c>
      <c r="C15" s="198">
        <v>0.9214</v>
      </c>
      <c r="D15" s="198">
        <v>0.91910000000000003</v>
      </c>
      <c r="E15" s="199">
        <f>D15-C15</f>
        <v>-2.2999999999999687E-3</v>
      </c>
      <c r="F15" s="16"/>
    </row>
    <row r="16" spans="1:10" ht="8.25" customHeight="1"/>
    <row r="17" spans="2:8">
      <c r="B17" s="183" t="s">
        <v>14</v>
      </c>
      <c r="C17" s="184"/>
      <c r="D17" s="184"/>
      <c r="E17" s="185"/>
      <c r="F17" s="15" t="s">
        <v>142</v>
      </c>
      <c r="G17" s="15" t="s">
        <v>141</v>
      </c>
    </row>
    <row r="18" spans="2:8">
      <c r="B18" s="193" t="s">
        <v>13</v>
      </c>
      <c r="C18" s="104">
        <v>6.26</v>
      </c>
      <c r="D18" s="104">
        <v>6.33</v>
      </c>
      <c r="E18" s="200">
        <f>D18-C18</f>
        <v>7.0000000000000284E-2</v>
      </c>
      <c r="F18" s="16"/>
    </row>
    <row r="19" spans="2:8">
      <c r="B19" s="193" t="s">
        <v>15</v>
      </c>
      <c r="C19" s="105">
        <v>3.8</v>
      </c>
      <c r="D19" s="105">
        <v>3.83</v>
      </c>
      <c r="E19" s="200">
        <f>D19-C19</f>
        <v>3.0000000000000249E-2</v>
      </c>
      <c r="F19" s="16"/>
    </row>
    <row r="20" spans="2:8">
      <c r="B20" s="186" t="s">
        <v>16</v>
      </c>
      <c r="C20" s="201">
        <v>6.7</v>
      </c>
      <c r="D20" s="201">
        <v>6.95</v>
      </c>
      <c r="E20" s="202">
        <f>D20-C20</f>
        <v>0.25</v>
      </c>
      <c r="F20" s="16"/>
    </row>
    <row r="21" spans="2:8" ht="8.25" customHeight="1"/>
    <row r="22" spans="2:8" ht="17.25" customHeight="1">
      <c r="B22" s="203" t="s">
        <v>50</v>
      </c>
      <c r="C22" s="204">
        <v>3329.73</v>
      </c>
      <c r="D22" s="204">
        <v>4247.1899999999996</v>
      </c>
      <c r="E22" s="205">
        <f>D22-C22</f>
        <v>917.45999999999958</v>
      </c>
      <c r="F22" s="199">
        <f>(D22/C22)-100%</f>
        <v>0.27553585425845317</v>
      </c>
    </row>
    <row r="23" spans="2:8" ht="9" customHeight="1"/>
    <row r="24" spans="2:8">
      <c r="B24" s="183" t="s">
        <v>35</v>
      </c>
      <c r="C24" s="261">
        <v>2014</v>
      </c>
      <c r="D24" s="261">
        <v>2015</v>
      </c>
      <c r="E24" s="184"/>
      <c r="F24" s="185"/>
    </row>
    <row r="25" spans="2:8">
      <c r="B25" s="193" t="s">
        <v>6</v>
      </c>
      <c r="C25" s="106">
        <v>346915</v>
      </c>
      <c r="D25" s="106">
        <v>357883</v>
      </c>
      <c r="E25" s="107">
        <f>D25-C25</f>
        <v>10968</v>
      </c>
      <c r="F25" s="194">
        <f>(D25/C25)-100%</f>
        <v>3.1615813671936888E-2</v>
      </c>
      <c r="H25" s="128"/>
    </row>
    <row r="26" spans="2:8">
      <c r="B26" s="193" t="s">
        <v>7</v>
      </c>
      <c r="C26" s="107">
        <v>37779</v>
      </c>
      <c r="D26" s="107">
        <v>35202</v>
      </c>
      <c r="E26" s="107">
        <f>D26-C26</f>
        <v>-2577</v>
      </c>
      <c r="F26" s="194">
        <f>(D26/C26)-100%</f>
        <v>-6.8212499007385019E-2</v>
      </c>
      <c r="G26" s="17"/>
      <c r="H26" s="128"/>
    </row>
    <row r="27" spans="2:8">
      <c r="B27" s="186" t="s">
        <v>8</v>
      </c>
      <c r="C27" s="188">
        <v>309136</v>
      </c>
      <c r="D27" s="188">
        <v>322681</v>
      </c>
      <c r="E27" s="188">
        <f>D27-C27</f>
        <v>13545</v>
      </c>
      <c r="F27" s="189">
        <f>(D27/C27)-100%</f>
        <v>4.3815666890947735E-2</v>
      </c>
      <c r="G27" s="17"/>
      <c r="H27" s="128"/>
    </row>
    <row r="28" spans="2:8" ht="11.25" customHeight="1"/>
    <row r="29" spans="2:8">
      <c r="B29" s="207" t="s">
        <v>337</v>
      </c>
      <c r="C29" s="210">
        <v>2014</v>
      </c>
      <c r="D29" s="206"/>
      <c r="E29" s="206">
        <v>2015</v>
      </c>
      <c r="F29" s="208"/>
      <c r="G29" s="18"/>
    </row>
    <row r="30" spans="2:8">
      <c r="B30" s="193" t="s">
        <v>9</v>
      </c>
      <c r="C30" s="107">
        <v>71687</v>
      </c>
      <c r="D30" s="108">
        <f>C30/$C$35</f>
        <v>0.2318947000672843</v>
      </c>
      <c r="E30" s="107">
        <v>64591</v>
      </c>
      <c r="F30" s="194">
        <f>E30/$E$35</f>
        <v>0.20016982716676843</v>
      </c>
      <c r="G30" s="19"/>
    </row>
    <row r="31" spans="2:8">
      <c r="B31" s="193" t="s">
        <v>11</v>
      </c>
      <c r="C31" s="107">
        <v>120555</v>
      </c>
      <c r="D31" s="108">
        <f>C31/$C$35</f>
        <v>0.38997399202939809</v>
      </c>
      <c r="E31" s="107">
        <v>138390</v>
      </c>
      <c r="F31" s="194">
        <f>E31/$E$35</f>
        <v>0.42887557680805499</v>
      </c>
      <c r="G31" s="19"/>
    </row>
    <row r="32" spans="2:8">
      <c r="B32" s="193" t="s">
        <v>153</v>
      </c>
      <c r="C32" s="107">
        <v>95558</v>
      </c>
      <c r="D32" s="108">
        <f>C32/$C$35</f>
        <v>0.30911314114176286</v>
      </c>
      <c r="E32" s="107">
        <v>94121</v>
      </c>
      <c r="F32" s="194">
        <f>E32/$E$35</f>
        <v>0.29168435699653839</v>
      </c>
      <c r="G32" s="19"/>
    </row>
    <row r="33" spans="2:8">
      <c r="B33" s="193" t="s">
        <v>10</v>
      </c>
      <c r="C33" s="107">
        <v>19385</v>
      </c>
      <c r="D33" s="108">
        <f>C33/$C$35</f>
        <v>6.2707028621706948E-2</v>
      </c>
      <c r="E33" s="107">
        <v>22562</v>
      </c>
      <c r="F33" s="194">
        <f>E33/$E$35</f>
        <v>6.9920447748705372E-2</v>
      </c>
      <c r="G33" s="19"/>
    </row>
    <row r="34" spans="2:8">
      <c r="B34" s="193" t="s">
        <v>12</v>
      </c>
      <c r="C34" s="107">
        <v>1951</v>
      </c>
      <c r="D34" s="108">
        <f>C34/$C$35</f>
        <v>6.3111381398478338E-3</v>
      </c>
      <c r="E34" s="107">
        <v>3017</v>
      </c>
      <c r="F34" s="194">
        <f>E34/$E$35</f>
        <v>9.3497912799328127E-3</v>
      </c>
      <c r="G34" s="19"/>
    </row>
    <row r="35" spans="2:8">
      <c r="B35" s="186"/>
      <c r="C35" s="187">
        <f>SUM(C30:C34)</f>
        <v>309136</v>
      </c>
      <c r="D35" s="195">
        <f>SUM(D30:D34)</f>
        <v>1</v>
      </c>
      <c r="E35" s="187">
        <f>SUM(E30:E34)</f>
        <v>322681</v>
      </c>
      <c r="F35" s="189">
        <f>SUM(F30:F34)</f>
        <v>1</v>
      </c>
      <c r="G35" s="20"/>
    </row>
    <row r="36" spans="2:8" ht="9.75" customHeight="1"/>
    <row r="37" spans="2:8">
      <c r="B37" s="209" t="s">
        <v>156</v>
      </c>
      <c r="C37" s="260">
        <v>2014</v>
      </c>
      <c r="D37" s="260">
        <v>2015</v>
      </c>
      <c r="E37" s="184"/>
      <c r="F37" s="185"/>
    </row>
    <row r="38" spans="2:8">
      <c r="B38" s="193" t="s">
        <v>6</v>
      </c>
      <c r="C38" s="106">
        <v>1025828</v>
      </c>
      <c r="D38" s="106">
        <v>1067830</v>
      </c>
      <c r="E38" s="107">
        <f>D38-C38</f>
        <v>42002</v>
      </c>
      <c r="F38" s="194">
        <f>(D38/C38)-100%</f>
        <v>4.0944485820235021E-2</v>
      </c>
    </row>
    <row r="39" spans="2:8">
      <c r="B39" s="193" t="s">
        <v>7</v>
      </c>
      <c r="C39" s="107">
        <v>59817</v>
      </c>
      <c r="D39" s="107">
        <v>56177</v>
      </c>
      <c r="E39" s="107">
        <f>D39-C39</f>
        <v>-3640</v>
      </c>
      <c r="F39" s="194">
        <f>(D39/C39)-100%</f>
        <v>-6.0852266078205153E-2</v>
      </c>
      <c r="H39" s="17"/>
    </row>
    <row r="40" spans="2:8">
      <c r="B40" s="186" t="s">
        <v>287</v>
      </c>
      <c r="C40" s="188">
        <v>966011</v>
      </c>
      <c r="D40" s="188">
        <v>1011653</v>
      </c>
      <c r="E40" s="188">
        <f>D40-C40</f>
        <v>45642</v>
      </c>
      <c r="F40" s="189">
        <f>(D40/C40)-100%</f>
        <v>4.7247909185299086E-2</v>
      </c>
      <c r="G40" s="17"/>
      <c r="H40" s="17"/>
    </row>
    <row r="41" spans="2:8" ht="9.75" customHeight="1"/>
    <row r="42" spans="2:8">
      <c r="B42" s="209" t="s">
        <v>221</v>
      </c>
      <c r="C42" s="210">
        <v>2014</v>
      </c>
      <c r="D42" s="211"/>
      <c r="E42" s="260">
        <v>2015</v>
      </c>
      <c r="F42" s="212"/>
      <c r="G42" s="18"/>
    </row>
    <row r="43" spans="2:8">
      <c r="B43" s="193" t="s">
        <v>268</v>
      </c>
      <c r="C43" s="107">
        <v>260212</v>
      </c>
      <c r="D43" s="109">
        <f>C43/$C$48</f>
        <v>0.26936753308192141</v>
      </c>
      <c r="E43" s="107">
        <v>253399</v>
      </c>
      <c r="F43" s="213">
        <f>E43/$E$48</f>
        <v>0.25048015475662111</v>
      </c>
      <c r="G43" s="19"/>
    </row>
    <row r="44" spans="2:8">
      <c r="B44" s="193" t="s">
        <v>11</v>
      </c>
      <c r="C44" s="107">
        <v>301890</v>
      </c>
      <c r="D44" s="109">
        <f>C44/$C$48</f>
        <v>0.31251196932540104</v>
      </c>
      <c r="E44" s="107">
        <v>341362</v>
      </c>
      <c r="F44" s="213">
        <f>E44/$E$48</f>
        <v>0.33742992903693264</v>
      </c>
      <c r="G44" s="19"/>
    </row>
    <row r="45" spans="2:8">
      <c r="B45" s="193" t="s">
        <v>153</v>
      </c>
      <c r="C45" s="107">
        <v>312952</v>
      </c>
      <c r="D45" s="109">
        <f>C45/$C$48</f>
        <v>0.32396318468423235</v>
      </c>
      <c r="E45" s="107">
        <v>310599</v>
      </c>
      <c r="F45" s="213">
        <f>E45/$E$48</f>
        <v>0.30702128101236292</v>
      </c>
      <c r="G45" s="19"/>
    </row>
    <row r="46" spans="2:8">
      <c r="B46" s="193" t="s">
        <v>269</v>
      </c>
      <c r="C46" s="107">
        <v>59424</v>
      </c>
      <c r="D46" s="109">
        <f>C46/$C$48</f>
        <v>6.1514827470908716E-2</v>
      </c>
      <c r="E46" s="107">
        <v>68052</v>
      </c>
      <c r="F46" s="213">
        <f>E46/$E$48</f>
        <v>6.7268124544680841E-2</v>
      </c>
      <c r="G46" s="19"/>
    </row>
    <row r="47" spans="2:8">
      <c r="B47" s="214" t="s">
        <v>324</v>
      </c>
      <c r="C47" s="107">
        <v>31533</v>
      </c>
      <c r="D47" s="115">
        <f>C47/$C$48</f>
        <v>3.2642485437536423E-2</v>
      </c>
      <c r="E47" s="107">
        <v>38241</v>
      </c>
      <c r="F47" s="213">
        <f>E47/$E$48</f>
        <v>3.7800510649402513E-2</v>
      </c>
      <c r="G47" s="19"/>
    </row>
    <row r="48" spans="2:8">
      <c r="B48" s="215"/>
      <c r="C48" s="187">
        <f>SUM(C43:C47)</f>
        <v>966011</v>
      </c>
      <c r="D48" s="195">
        <f>SUM(D43:D47)</f>
        <v>1</v>
      </c>
      <c r="E48" s="187">
        <f>SUM(E43:E47)</f>
        <v>1011653</v>
      </c>
      <c r="F48" s="189">
        <f>SUM(F43:F47)</f>
        <v>1.0000000000000002</v>
      </c>
      <c r="G48" s="20"/>
    </row>
    <row r="49" spans="2:6" ht="9.75" customHeight="1"/>
    <row r="50" spans="2:6">
      <c r="B50" s="444"/>
      <c r="C50" s="445"/>
      <c r="D50" s="445"/>
      <c r="E50" s="445"/>
      <c r="F50" s="446"/>
    </row>
  </sheetData>
  <mergeCells count="6">
    <mergeCell ref="B50:F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93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topLeftCell="A10" workbookViewId="0">
      <selection activeCell="T28" sqref="T28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58"/>
      <c r="F2" s="22"/>
      <c r="G2" s="22"/>
      <c r="H2" s="22"/>
      <c r="I2" s="22"/>
      <c r="J2" s="22"/>
      <c r="K2" s="169" t="s">
        <v>158</v>
      </c>
    </row>
    <row r="3" spans="1:17" ht="21">
      <c r="D3" s="22"/>
      <c r="E3" s="258"/>
      <c r="F3" s="22"/>
      <c r="G3" s="22"/>
      <c r="H3" s="22"/>
      <c r="I3" s="22"/>
      <c r="J3" s="22"/>
      <c r="K3" s="169" t="s">
        <v>122</v>
      </c>
    </row>
    <row r="4" spans="1:17" ht="21">
      <c r="D4" s="22"/>
      <c r="E4" s="258"/>
      <c r="F4" s="22"/>
      <c r="G4" s="22"/>
      <c r="H4" s="22"/>
      <c r="I4" s="22"/>
      <c r="J4" s="22"/>
      <c r="K4" s="169" t="s">
        <v>156</v>
      </c>
    </row>
    <row r="5" spans="1:17" ht="18.75">
      <c r="D5" s="10"/>
      <c r="E5" s="130"/>
      <c r="F5" s="10"/>
      <c r="G5" s="10"/>
      <c r="H5" s="10"/>
      <c r="I5" s="10"/>
      <c r="J5" s="10"/>
      <c r="K5" s="258" t="s">
        <v>416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474" t="s">
        <v>245</v>
      </c>
      <c r="C7" s="514" t="s">
        <v>408</v>
      </c>
      <c r="D7" s="514"/>
      <c r="E7" s="512" t="s">
        <v>409</v>
      </c>
      <c r="F7" s="513"/>
      <c r="G7" s="512" t="s">
        <v>410</v>
      </c>
      <c r="H7" s="513"/>
      <c r="I7" s="512" t="s">
        <v>411</v>
      </c>
      <c r="J7" s="513"/>
      <c r="K7" s="512" t="s">
        <v>412</v>
      </c>
      <c r="L7" s="513"/>
      <c r="M7" s="512" t="s">
        <v>413</v>
      </c>
      <c r="N7" s="513"/>
      <c r="O7" s="474" t="s">
        <v>418</v>
      </c>
      <c r="P7" s="474"/>
      <c r="Q7" s="5"/>
    </row>
    <row r="8" spans="1:17">
      <c r="A8" s="5"/>
      <c r="B8" s="515"/>
      <c r="C8" s="390" t="s">
        <v>157</v>
      </c>
      <c r="D8" s="426" t="s">
        <v>33</v>
      </c>
      <c r="E8" s="390" t="s">
        <v>157</v>
      </c>
      <c r="F8" s="426" t="s">
        <v>33</v>
      </c>
      <c r="G8" s="390" t="s">
        <v>157</v>
      </c>
      <c r="H8" s="426" t="s">
        <v>33</v>
      </c>
      <c r="I8" s="390" t="s">
        <v>157</v>
      </c>
      <c r="J8" s="426" t="s">
        <v>33</v>
      </c>
      <c r="K8" s="390" t="s">
        <v>157</v>
      </c>
      <c r="L8" s="426" t="s">
        <v>33</v>
      </c>
      <c r="M8" s="390" t="s">
        <v>157</v>
      </c>
      <c r="N8" s="426" t="s">
        <v>33</v>
      </c>
      <c r="O8" s="390" t="s">
        <v>157</v>
      </c>
      <c r="P8" s="426" t="s">
        <v>33</v>
      </c>
      <c r="Q8" s="5"/>
    </row>
    <row r="9" spans="1:17">
      <c r="B9" s="56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</row>
    <row r="10" spans="1:17">
      <c r="B10" s="62" t="s">
        <v>145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9"/>
      <c r="P10" s="9"/>
    </row>
    <row r="11" spans="1:17">
      <c r="B11" s="289" t="s">
        <v>153</v>
      </c>
      <c r="C11" s="252">
        <v>304561</v>
      </c>
      <c r="D11" s="290">
        <f>C11/$C$36</f>
        <v>0.28973662555355251</v>
      </c>
      <c r="E11" s="252">
        <v>310599</v>
      </c>
      <c r="F11" s="290">
        <f>E11/$E$36</f>
        <v>0.30167280341961694</v>
      </c>
      <c r="G11" s="252"/>
      <c r="H11" s="290"/>
      <c r="I11" s="252"/>
      <c r="J11" s="290"/>
      <c r="K11" s="252"/>
      <c r="L11" s="290"/>
      <c r="M11" s="252"/>
      <c r="N11" s="290"/>
      <c r="O11" s="252">
        <f>SUM(C11,E11,G11,I11,K11,M11,)</f>
        <v>615160</v>
      </c>
      <c r="P11" s="291">
        <f>O11/$O$36</f>
        <v>0.29564282947431558</v>
      </c>
    </row>
    <row r="12" spans="1:17">
      <c r="B12" s="289" t="s">
        <v>11</v>
      </c>
      <c r="C12" s="252">
        <v>298737</v>
      </c>
      <c r="D12" s="290">
        <f>C12/$C$36</f>
        <v>0.28419610622499797</v>
      </c>
      <c r="E12" s="252">
        <v>341362</v>
      </c>
      <c r="F12" s="290">
        <f t="shared" ref="F12:F13" si="0">E12/$E$36</f>
        <v>0.33155171626736496</v>
      </c>
      <c r="G12" s="252"/>
      <c r="H12" s="290"/>
      <c r="I12" s="252"/>
      <c r="J12" s="290"/>
      <c r="K12" s="252"/>
      <c r="L12" s="290"/>
      <c r="M12" s="252"/>
      <c r="N12" s="290"/>
      <c r="O12" s="252">
        <f>SUM(C12,E12,G12,I12,K12,M12,)</f>
        <v>640099</v>
      </c>
      <c r="P12" s="291">
        <f>O12/$O$36</f>
        <v>0.30762838855530256</v>
      </c>
    </row>
    <row r="13" spans="1:17">
      <c r="B13" s="289" t="s">
        <v>162</v>
      </c>
      <c r="C13" s="252">
        <v>82529</v>
      </c>
      <c r="D13" s="290">
        <f>C13/$C$36</f>
        <v>7.8511936755885137E-2</v>
      </c>
      <c r="E13" s="252">
        <v>56177</v>
      </c>
      <c r="F13" s="290">
        <f t="shared" si="0"/>
        <v>5.45625487451789E-2</v>
      </c>
      <c r="G13" s="252"/>
      <c r="H13" s="290"/>
      <c r="I13" s="252"/>
      <c r="J13" s="290"/>
      <c r="K13" s="252"/>
      <c r="L13" s="290"/>
      <c r="M13" s="252"/>
      <c r="N13" s="290"/>
      <c r="O13" s="252">
        <f>SUM(C13,E13,G13,I13,K13,M13,)</f>
        <v>138706</v>
      </c>
      <c r="P13" s="291">
        <f>O13/$O$36</f>
        <v>6.6661412161168498E-2</v>
      </c>
    </row>
    <row r="14" spans="1:17" s="5" customFormat="1">
      <c r="B14" s="292" t="s">
        <v>34</v>
      </c>
      <c r="C14" s="293">
        <f>SUM(C11:C13)</f>
        <v>685827</v>
      </c>
      <c r="D14" s="294">
        <f>SUM(D11:D13)</f>
        <v>0.65244466853443561</v>
      </c>
      <c r="E14" s="293">
        <f>SUM(E11:E13)</f>
        <v>708138</v>
      </c>
      <c r="F14" s="294">
        <f>SUM(F11:F13)</f>
        <v>0.68778706843216075</v>
      </c>
      <c r="G14" s="293"/>
      <c r="H14" s="294"/>
      <c r="I14" s="293"/>
      <c r="J14" s="294"/>
      <c r="K14" s="293"/>
      <c r="L14" s="294"/>
      <c r="M14" s="293"/>
      <c r="N14" s="294"/>
      <c r="O14" s="293">
        <f>SUM(O11:O13)</f>
        <v>1393965</v>
      </c>
      <c r="P14" s="294">
        <f>SUM(P11:P13)</f>
        <v>0.66993263019078664</v>
      </c>
    </row>
    <row r="15" spans="1:17" s="5" customFormat="1">
      <c r="B15" s="58"/>
      <c r="C15" s="63"/>
      <c r="D15" s="64"/>
      <c r="E15" s="63"/>
      <c r="F15" s="64"/>
      <c r="G15" s="65"/>
      <c r="H15" s="64"/>
      <c r="I15" s="65"/>
      <c r="J15" s="64"/>
      <c r="K15" s="65"/>
      <c r="L15" s="64"/>
      <c r="M15" s="65"/>
      <c r="N15" s="64"/>
      <c r="O15" s="65"/>
      <c r="P15" s="54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4"/>
    </row>
    <row r="17" spans="1:17">
      <c r="B17" s="295" t="s">
        <v>384</v>
      </c>
      <c r="C17" s="252">
        <v>59036</v>
      </c>
      <c r="D17" s="290">
        <f t="shared" ref="D17:D26" si="1">C17/$C$36</f>
        <v>5.6162448331137357E-2</v>
      </c>
      <c r="E17" s="252">
        <v>45690</v>
      </c>
      <c r="F17" s="290">
        <f>E17/$E$36</f>
        <v>4.4376930988967445E-2</v>
      </c>
      <c r="G17" s="252"/>
      <c r="H17" s="290"/>
      <c r="I17" s="252"/>
      <c r="J17" s="290"/>
      <c r="K17" s="252"/>
      <c r="L17" s="290"/>
      <c r="M17" s="252"/>
      <c r="N17" s="290"/>
      <c r="O17" s="252">
        <f t="shared" ref="O17:O26" si="2">SUM(C17,E17,G17,I17,K17,M17,)</f>
        <v>104726</v>
      </c>
      <c r="P17" s="291">
        <f t="shared" ref="P17:P26" si="3">O17/$O$36</f>
        <v>5.0330793548876991E-2</v>
      </c>
    </row>
    <row r="18" spans="1:17">
      <c r="B18" s="295" t="s">
        <v>361</v>
      </c>
      <c r="C18" s="252">
        <v>3798</v>
      </c>
      <c r="D18" s="290">
        <f t="shared" si="1"/>
        <v>3.6131339989440288E-3</v>
      </c>
      <c r="E18" s="252">
        <v>5226</v>
      </c>
      <c r="F18" s="290">
        <f t="shared" ref="F18:F26" si="4">E18/$E$36</f>
        <v>5.0758118045161711E-3</v>
      </c>
      <c r="G18" s="252"/>
      <c r="H18" s="290"/>
      <c r="I18" s="252"/>
      <c r="J18" s="290"/>
      <c r="K18" s="252"/>
      <c r="L18" s="290"/>
      <c r="M18" s="252"/>
      <c r="N18" s="290"/>
      <c r="O18" s="252">
        <f>SUM(C18,E18,G18,I18,K18,M18,)</f>
        <v>9024</v>
      </c>
      <c r="P18" s="291">
        <f t="shared" si="3"/>
        <v>4.3368894160482211E-3</v>
      </c>
    </row>
    <row r="19" spans="1:17">
      <c r="B19" s="295" t="s">
        <v>362</v>
      </c>
      <c r="C19" s="252">
        <v>20537</v>
      </c>
      <c r="D19" s="290">
        <f t="shared" si="1"/>
        <v>1.9537370441367434E-2</v>
      </c>
      <c r="E19" s="252">
        <v>17336</v>
      </c>
      <c r="F19" s="290">
        <f t="shared" si="4"/>
        <v>1.6837786728490688E-2</v>
      </c>
      <c r="G19" s="252"/>
      <c r="H19" s="290"/>
      <c r="I19" s="252"/>
      <c r="J19" s="290"/>
      <c r="K19" s="252"/>
      <c r="L19" s="290"/>
      <c r="M19" s="252"/>
      <c r="N19" s="290"/>
      <c r="O19" s="252">
        <f t="shared" si="2"/>
        <v>37873</v>
      </c>
      <c r="P19" s="291">
        <f t="shared" si="3"/>
        <v>1.8201575005983409E-2</v>
      </c>
    </row>
    <row r="20" spans="1:17">
      <c r="B20" s="295" t="s">
        <v>363</v>
      </c>
      <c r="C20" s="252">
        <v>29374</v>
      </c>
      <c r="D20" s="290">
        <f t="shared" si="1"/>
        <v>2.7944233303049473E-2</v>
      </c>
      <c r="E20" s="252">
        <v>34354</v>
      </c>
      <c r="F20" s="290">
        <f t="shared" si="4"/>
        <v>3.3366712348325403E-2</v>
      </c>
      <c r="G20" s="252"/>
      <c r="H20" s="290"/>
      <c r="I20" s="252"/>
      <c r="J20" s="290"/>
      <c r="K20" s="252"/>
      <c r="L20" s="290"/>
      <c r="M20" s="252"/>
      <c r="N20" s="290"/>
      <c r="O20" s="252">
        <f t="shared" si="2"/>
        <v>63728</v>
      </c>
      <c r="P20" s="291">
        <f t="shared" si="3"/>
        <v>3.0627359120780257E-2</v>
      </c>
    </row>
    <row r="21" spans="1:17">
      <c r="B21" s="295" t="s">
        <v>364</v>
      </c>
      <c r="C21" s="252">
        <v>77510</v>
      </c>
      <c r="D21" s="290">
        <f t="shared" si="1"/>
        <v>7.3737234401830345E-2</v>
      </c>
      <c r="E21" s="252">
        <v>69970</v>
      </c>
      <c r="F21" s="290">
        <f t="shared" si="4"/>
        <v>6.7959156517794966E-2</v>
      </c>
      <c r="G21" s="252"/>
      <c r="H21" s="290"/>
      <c r="I21" s="252"/>
      <c r="J21" s="290"/>
      <c r="K21" s="252"/>
      <c r="L21" s="290"/>
      <c r="M21" s="252"/>
      <c r="N21" s="290"/>
      <c r="O21" s="252">
        <f t="shared" si="2"/>
        <v>147480</v>
      </c>
      <c r="P21" s="291">
        <f t="shared" si="3"/>
        <v>7.0878152823447657E-2</v>
      </c>
    </row>
    <row r="22" spans="1:17">
      <c r="B22" s="295" t="s">
        <v>365</v>
      </c>
      <c r="C22" s="252">
        <v>13567</v>
      </c>
      <c r="D22" s="290">
        <f t="shared" si="1"/>
        <v>1.2906632165264255E-2</v>
      </c>
      <c r="E22" s="252">
        <v>10879</v>
      </c>
      <c r="F22" s="290">
        <f t="shared" si="4"/>
        <v>1.056635220461757E-2</v>
      </c>
      <c r="G22" s="252"/>
      <c r="H22" s="290"/>
      <c r="I22" s="252"/>
      <c r="J22" s="290"/>
      <c r="K22" s="252"/>
      <c r="L22" s="290"/>
      <c r="M22" s="252"/>
      <c r="N22" s="290"/>
      <c r="O22" s="252">
        <f t="shared" si="2"/>
        <v>24446</v>
      </c>
      <c r="P22" s="291">
        <f t="shared" si="3"/>
        <v>1.174862573855439E-2</v>
      </c>
    </row>
    <row r="23" spans="1:17">
      <c r="B23" s="295" t="s">
        <v>360</v>
      </c>
      <c r="C23" s="252">
        <v>27745</v>
      </c>
      <c r="D23" s="290">
        <f t="shared" si="1"/>
        <v>2.639452417080097E-2</v>
      </c>
      <c r="E23" s="252">
        <v>23895</v>
      </c>
      <c r="F23" s="290">
        <f t="shared" si="4"/>
        <v>2.3208289909857235E-2</v>
      </c>
      <c r="G23" s="252"/>
      <c r="H23" s="290"/>
      <c r="I23" s="252"/>
      <c r="J23" s="290"/>
      <c r="K23" s="252"/>
      <c r="L23" s="290"/>
      <c r="M23" s="252"/>
      <c r="N23" s="290"/>
      <c r="O23" s="252">
        <f t="shared" si="2"/>
        <v>51640</v>
      </c>
      <c r="P23" s="291">
        <f t="shared" si="3"/>
        <v>2.4817926578538357E-2</v>
      </c>
    </row>
    <row r="24" spans="1:17">
      <c r="B24" s="295" t="s">
        <v>366</v>
      </c>
      <c r="C24" s="252">
        <v>18320</v>
      </c>
      <c r="D24" s="290">
        <f t="shared" si="1"/>
        <v>1.7428281953832177E-2</v>
      </c>
      <c r="E24" s="252">
        <v>4638</v>
      </c>
      <c r="F24" s="290">
        <f t="shared" si="4"/>
        <v>4.5047101319070039E-3</v>
      </c>
      <c r="G24" s="252"/>
      <c r="H24" s="290"/>
      <c r="I24" s="252"/>
      <c r="J24" s="290"/>
      <c r="K24" s="252"/>
      <c r="L24" s="290"/>
      <c r="M24" s="252"/>
      <c r="N24" s="290"/>
      <c r="O24" s="252">
        <f t="shared" si="2"/>
        <v>22958</v>
      </c>
      <c r="P24" s="291">
        <f t="shared" si="3"/>
        <v>1.1033500356120907E-2</v>
      </c>
    </row>
    <row r="25" spans="1:17">
      <c r="B25" s="295" t="s">
        <v>375</v>
      </c>
      <c r="C25" s="252">
        <v>35622</v>
      </c>
      <c r="D25" s="290">
        <f t="shared" si="1"/>
        <v>3.388811461568831E-2</v>
      </c>
      <c r="E25" s="252">
        <v>33253</v>
      </c>
      <c r="F25" s="290">
        <f t="shared" si="4"/>
        <v>3.2297353604205173E-2</v>
      </c>
      <c r="G25" s="252"/>
      <c r="H25" s="290"/>
      <c r="I25" s="252"/>
      <c r="J25" s="290"/>
      <c r="K25" s="252"/>
      <c r="L25" s="290"/>
      <c r="M25" s="252"/>
      <c r="N25" s="290"/>
      <c r="O25" s="252">
        <f t="shared" si="2"/>
        <v>68875</v>
      </c>
      <c r="P25" s="291">
        <f t="shared" si="3"/>
        <v>3.3100981663377792E-2</v>
      </c>
    </row>
    <row r="26" spans="1:17">
      <c r="B26" s="295" t="s">
        <v>367</v>
      </c>
      <c r="C26" s="252">
        <v>6295</v>
      </c>
      <c r="D26" s="290">
        <f t="shared" si="1"/>
        <v>5.9885936080444077E-3</v>
      </c>
      <c r="E26" s="252">
        <v>8158</v>
      </c>
      <c r="F26" s="290">
        <f t="shared" si="4"/>
        <v>7.9235500767782102E-3</v>
      </c>
      <c r="G26" s="252"/>
      <c r="H26" s="290"/>
      <c r="I26" s="252"/>
      <c r="J26" s="290"/>
      <c r="K26" s="252"/>
      <c r="L26" s="290"/>
      <c r="M26" s="252"/>
      <c r="N26" s="290"/>
      <c r="O26" s="252">
        <f t="shared" si="2"/>
        <v>14453</v>
      </c>
      <c r="P26" s="291">
        <f t="shared" si="3"/>
        <v>6.9460397528972673E-3</v>
      </c>
    </row>
    <row r="27" spans="1:17">
      <c r="B27" s="292" t="s">
        <v>34</v>
      </c>
      <c r="C27" s="293">
        <f>SUM(C17:C26)</f>
        <v>291804</v>
      </c>
      <c r="D27" s="294">
        <f>SUM(D17:D26)</f>
        <v>0.27760056698995877</v>
      </c>
      <c r="E27" s="293">
        <f>SUM(E17:E26)</f>
        <v>253399</v>
      </c>
      <c r="F27" s="294">
        <f>SUM(F17:F26)</f>
        <v>0.24611665431545987</v>
      </c>
      <c r="G27" s="293"/>
      <c r="H27" s="294"/>
      <c r="I27" s="293"/>
      <c r="J27" s="294"/>
      <c r="K27" s="293"/>
      <c r="L27" s="294"/>
      <c r="M27" s="293"/>
      <c r="N27" s="294"/>
      <c r="O27" s="293">
        <f>SUM(O17:O26)</f>
        <v>545203</v>
      </c>
      <c r="P27" s="294">
        <f>SUM(P17:P25)</f>
        <v>0.25507580425172799</v>
      </c>
    </row>
    <row r="28" spans="1:17">
      <c r="B28" s="58"/>
      <c r="C28" s="63"/>
      <c r="D28" s="64"/>
      <c r="E28" s="63"/>
      <c r="F28" s="64"/>
      <c r="G28" s="65"/>
      <c r="H28" s="64"/>
      <c r="I28" s="58"/>
      <c r="J28" s="64"/>
      <c r="K28" s="58"/>
      <c r="L28" s="64"/>
      <c r="M28" s="65"/>
      <c r="N28" s="64"/>
      <c r="O28" s="65"/>
      <c r="P28" s="54"/>
    </row>
    <row r="29" spans="1:17">
      <c r="B29" s="36" t="s">
        <v>10</v>
      </c>
      <c r="C29" s="65"/>
      <c r="D29" s="64"/>
      <c r="E29" s="65"/>
      <c r="F29" s="64"/>
      <c r="G29" s="65"/>
      <c r="H29" s="64"/>
      <c r="I29" s="58"/>
      <c r="J29" s="64"/>
      <c r="K29" s="58"/>
      <c r="L29" s="64"/>
      <c r="M29" s="65"/>
      <c r="N29" s="64"/>
      <c r="O29" s="65"/>
      <c r="P29" s="54"/>
    </row>
    <row r="30" spans="1:17">
      <c r="A30" s="5"/>
      <c r="B30" s="289" t="s">
        <v>368</v>
      </c>
      <c r="C30" s="252">
        <v>40680</v>
      </c>
      <c r="D30" s="290">
        <f>C30/$C$36</f>
        <v>3.8699918661675381E-2</v>
      </c>
      <c r="E30" s="252">
        <v>42114</v>
      </c>
      <c r="F30" s="290">
        <f>E30/$E$36</f>
        <v>4.0903700408609647E-2</v>
      </c>
      <c r="G30" s="252"/>
      <c r="H30" s="290"/>
      <c r="I30" s="252"/>
      <c r="J30" s="290"/>
      <c r="K30" s="252"/>
      <c r="L30" s="290"/>
      <c r="M30" s="252"/>
      <c r="N30" s="290"/>
      <c r="O30" s="252">
        <f>SUM(C30,E30,G30,I30,K30,M30,)</f>
        <v>82794</v>
      </c>
      <c r="P30" s="291">
        <f>O30/$O$36</f>
        <v>3.9790383678224336E-2</v>
      </c>
    </row>
    <row r="31" spans="1:17">
      <c r="B31" s="289" t="s">
        <v>369</v>
      </c>
      <c r="C31" s="288">
        <v>15231</v>
      </c>
      <c r="D31" s="290">
        <f>C31/$C$36</f>
        <v>1.44896376877084E-2</v>
      </c>
      <c r="E31" s="288">
        <v>5064</v>
      </c>
      <c r="F31" s="290">
        <f t="shared" ref="F31:F33" si="5">E31/$E$36</f>
        <v>4.9184674661442579E-3</v>
      </c>
      <c r="G31" s="288"/>
      <c r="H31" s="290"/>
      <c r="I31" s="252"/>
      <c r="J31" s="290"/>
      <c r="K31" s="252"/>
      <c r="L31" s="290"/>
      <c r="M31" s="252"/>
      <c r="N31" s="290"/>
      <c r="O31" s="252">
        <f>SUM(C31,E31,G31,I31,K31,M31,)</f>
        <v>20295</v>
      </c>
      <c r="P31" s="291">
        <f>O31/$O$36</f>
        <v>9.7536758309728112E-3</v>
      </c>
    </row>
    <row r="32" spans="1:17">
      <c r="B32" s="289" t="s">
        <v>370</v>
      </c>
      <c r="C32" s="252">
        <v>9990</v>
      </c>
      <c r="D32" s="290">
        <f>C32/$C$36</f>
        <v>9.5037410872698385E-3</v>
      </c>
      <c r="E32" s="252">
        <v>18349</v>
      </c>
      <c r="F32" s="290">
        <f t="shared" si="5"/>
        <v>1.7821674473989135E-2</v>
      </c>
      <c r="G32" s="288"/>
      <c r="H32" s="290"/>
      <c r="I32" s="252"/>
      <c r="J32" s="290"/>
      <c r="K32" s="252"/>
      <c r="L32" s="290"/>
      <c r="M32" s="252"/>
      <c r="N32" s="290"/>
      <c r="O32" s="252">
        <f>SUM(C32,E32,G32,I32,K32,M32,)</f>
        <v>28339</v>
      </c>
      <c r="P32" s="291">
        <f>O32/$O$36</f>
        <v>1.3619582132246292E-2</v>
      </c>
      <c r="Q32" s="5"/>
    </row>
    <row r="33" spans="1:16">
      <c r="A33" s="5"/>
      <c r="B33" s="289" t="s">
        <v>419</v>
      </c>
      <c r="C33" s="252">
        <v>7633</v>
      </c>
      <c r="D33" s="290">
        <f>C33/$C$36</f>
        <v>7.2614670389520202E-3</v>
      </c>
      <c r="E33" s="252">
        <v>2525</v>
      </c>
      <c r="F33" s="290">
        <f t="shared" si="5"/>
        <v>2.4524349036363054E-3</v>
      </c>
      <c r="G33" s="288"/>
      <c r="H33" s="290"/>
      <c r="I33" s="252"/>
      <c r="J33" s="290"/>
      <c r="K33" s="252"/>
      <c r="L33" s="290"/>
      <c r="M33" s="252"/>
      <c r="N33" s="290"/>
      <c r="O33" s="252">
        <f>SUM(C33,E33,G33,I33,K33,M33,)</f>
        <v>10158</v>
      </c>
      <c r="P33" s="291">
        <f>O33/$O$36</f>
        <v>4.8818841631447065E-3</v>
      </c>
    </row>
    <row r="34" spans="1:16">
      <c r="A34" s="5"/>
      <c r="B34" s="292" t="s">
        <v>34</v>
      </c>
      <c r="C34" s="293">
        <f>SUM(C30:C33)</f>
        <v>73534</v>
      </c>
      <c r="D34" s="294">
        <f>SUM(D30:D33)</f>
        <v>6.9954764475605641E-2</v>
      </c>
      <c r="E34" s="293">
        <f>SUM(E30:E33)</f>
        <v>68052</v>
      </c>
      <c r="F34" s="294">
        <f>SUM(F30:F33)</f>
        <v>6.6096277252379348E-2</v>
      </c>
      <c r="G34" s="293"/>
      <c r="H34" s="294"/>
      <c r="I34" s="293"/>
      <c r="J34" s="294"/>
      <c r="K34" s="293"/>
      <c r="L34" s="294"/>
      <c r="M34" s="293"/>
      <c r="N34" s="294"/>
      <c r="O34" s="293">
        <f>SUM(O30:O33)</f>
        <v>141586</v>
      </c>
      <c r="P34" s="294">
        <f>SUM(P30:P32)</f>
        <v>6.3163641641443433E-2</v>
      </c>
    </row>
    <row r="35" spans="1:16">
      <c r="A35" s="5"/>
      <c r="B35" s="58"/>
      <c r="C35" s="57"/>
      <c r="D35" s="54"/>
      <c r="E35" s="57"/>
      <c r="F35" s="54"/>
      <c r="G35" s="58"/>
      <c r="H35" s="54"/>
      <c r="I35" s="58"/>
      <c r="J35" s="54"/>
      <c r="K35" s="58"/>
      <c r="L35" s="54"/>
      <c r="M35" s="59"/>
      <c r="N35" s="60"/>
      <c r="O35" s="59"/>
      <c r="P35" s="60"/>
    </row>
    <row r="36" spans="1:16" ht="10.5" customHeight="1">
      <c r="A36" s="5"/>
      <c r="B36" s="428" t="s">
        <v>371</v>
      </c>
      <c r="C36" s="391">
        <f>SUM(C14,C27,C34,)</f>
        <v>1051165</v>
      </c>
      <c r="D36" s="392">
        <f>SUM(D14,D27,D34,)</f>
        <v>1</v>
      </c>
      <c r="E36" s="391">
        <f t="shared" ref="E36:J36" si="6">SUM(E14,E27,E34,)</f>
        <v>1029589</v>
      </c>
      <c r="F36" s="392">
        <f t="shared" si="6"/>
        <v>0.99999999999999989</v>
      </c>
      <c r="G36" s="391">
        <f t="shared" si="6"/>
        <v>0</v>
      </c>
      <c r="H36" s="392">
        <f t="shared" si="6"/>
        <v>0</v>
      </c>
      <c r="I36" s="391">
        <f t="shared" si="6"/>
        <v>0</v>
      </c>
      <c r="J36" s="392">
        <f t="shared" si="6"/>
        <v>0</v>
      </c>
      <c r="K36" s="391">
        <f>SUM(K34,K27,K14,)</f>
        <v>0</v>
      </c>
      <c r="L36" s="392">
        <f>SUM(L14,L27,L34,)</f>
        <v>0</v>
      </c>
      <c r="M36" s="391">
        <f>SUM(M34,M27,M14,)</f>
        <v>0</v>
      </c>
      <c r="N36" s="392">
        <f>SUM(N14,N27,N34,)</f>
        <v>0</v>
      </c>
      <c r="O36" s="391">
        <f>SUM(O34,O27,O14,)</f>
        <v>2080754</v>
      </c>
      <c r="P36" s="392">
        <f>SUM(P14,P27,P34,)</f>
        <v>0.98817207608395807</v>
      </c>
    </row>
    <row r="37" spans="1:16">
      <c r="A37" s="5"/>
      <c r="B37" s="58"/>
      <c r="C37" s="57"/>
      <c r="D37" s="54"/>
      <c r="E37" s="57"/>
      <c r="F37" s="54"/>
      <c r="G37" s="58"/>
      <c r="H37" s="54"/>
      <c r="I37" s="58"/>
      <c r="J37" s="54"/>
      <c r="K37" s="57"/>
      <c r="L37" s="54"/>
      <c r="M37" s="59"/>
      <c r="N37" s="60"/>
      <c r="O37" s="59"/>
      <c r="P37" s="60"/>
    </row>
    <row r="38" spans="1:16">
      <c r="B38" s="517" t="s">
        <v>372</v>
      </c>
      <c r="C38" s="427" t="s">
        <v>373</v>
      </c>
      <c r="D38" s="393" t="s">
        <v>374</v>
      </c>
      <c r="E38" s="427" t="s">
        <v>373</v>
      </c>
      <c r="F38" s="393" t="s">
        <v>374</v>
      </c>
      <c r="G38" s="427" t="s">
        <v>373</v>
      </c>
      <c r="H38" s="393" t="s">
        <v>374</v>
      </c>
      <c r="I38" s="427" t="s">
        <v>373</v>
      </c>
      <c r="J38" s="393" t="s">
        <v>374</v>
      </c>
      <c r="K38" s="427" t="s">
        <v>373</v>
      </c>
      <c r="L38" s="393" t="s">
        <v>374</v>
      </c>
      <c r="M38" s="427" t="s">
        <v>373</v>
      </c>
      <c r="N38" s="393" t="s">
        <v>374</v>
      </c>
      <c r="O38" s="427" t="s">
        <v>373</v>
      </c>
      <c r="P38" s="393" t="s">
        <v>374</v>
      </c>
    </row>
    <row r="39" spans="1:16">
      <c r="B39" s="517"/>
      <c r="C39" s="391">
        <v>1086889</v>
      </c>
      <c r="D39" s="394">
        <f>C36/$C$39</f>
        <v>0.96713187823227575</v>
      </c>
      <c r="E39" s="395">
        <v>1067830</v>
      </c>
      <c r="F39" s="394">
        <f>E36/$E$39</f>
        <v>0.96418811983180841</v>
      </c>
      <c r="G39" s="391"/>
      <c r="H39" s="394">
        <f>G36/$C$39</f>
        <v>0</v>
      </c>
      <c r="I39" s="391"/>
      <c r="J39" s="394">
        <f>I36/$C$39</f>
        <v>0</v>
      </c>
      <c r="K39" s="391"/>
      <c r="L39" s="394">
        <f>K36/$C$39</f>
        <v>0</v>
      </c>
      <c r="M39" s="391"/>
      <c r="N39" s="394">
        <f>M36/$C$39</f>
        <v>0</v>
      </c>
      <c r="O39" s="391">
        <f>SUM(C39,E39,G39,I39,K39,M39)</f>
        <v>2154719</v>
      </c>
      <c r="P39" s="394">
        <f>O36/$O$39</f>
        <v>0.96567301815225093</v>
      </c>
    </row>
    <row r="41" spans="1:16">
      <c r="B41" s="61"/>
    </row>
    <row r="42" spans="1:16">
      <c r="B42" s="61"/>
    </row>
  </sheetData>
  <mergeCells count="9">
    <mergeCell ref="B38:B39"/>
    <mergeCell ref="O7:P7"/>
    <mergeCell ref="M7:N7"/>
    <mergeCell ref="B7:B8"/>
    <mergeCell ref="C7:D7"/>
    <mergeCell ref="E7:F7"/>
    <mergeCell ref="G7:H7"/>
    <mergeCell ref="I7:J7"/>
    <mergeCell ref="K7:L7"/>
  </mergeCells>
  <phoneticPr fontId="5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1"/>
  <dimension ref="C4:K27"/>
  <sheetViews>
    <sheetView workbookViewId="0">
      <selection activeCell="H7" sqref="H7"/>
    </sheetView>
  </sheetViews>
  <sheetFormatPr baseColWidth="10" defaultRowHeight="12.75"/>
  <cols>
    <col min="1" max="16384" width="11.42578125" style="7"/>
  </cols>
  <sheetData>
    <row r="4" spans="3:11" ht="23.25">
      <c r="C4" s="52"/>
      <c r="D4" s="52"/>
      <c r="E4" s="52"/>
      <c r="F4" s="52"/>
      <c r="G4" s="52"/>
      <c r="H4" s="4" t="s">
        <v>140</v>
      </c>
      <c r="I4" s="52"/>
      <c r="J4" s="52"/>
      <c r="K4" s="52"/>
    </row>
    <row r="5" spans="3:11" ht="23.25">
      <c r="C5" s="52"/>
      <c r="D5" s="52"/>
      <c r="E5" s="52"/>
      <c r="F5" s="52"/>
      <c r="G5" s="52"/>
      <c r="H5" s="4" t="s">
        <v>221</v>
      </c>
      <c r="I5" s="52"/>
      <c r="J5" s="52"/>
      <c r="K5" s="52"/>
    </row>
    <row r="6" spans="3:11" ht="23.25">
      <c r="C6" s="52"/>
      <c r="D6" s="52"/>
      <c r="E6" s="52"/>
      <c r="F6" s="52"/>
      <c r="G6" s="52"/>
      <c r="H6" s="4" t="s">
        <v>404</v>
      </c>
      <c r="I6" s="52"/>
      <c r="J6" s="52"/>
      <c r="K6" s="52"/>
    </row>
    <row r="27" spans="10:10">
      <c r="J27" s="66"/>
    </row>
  </sheetData>
  <phoneticPr fontId="5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E53" sqref="E53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29"/>
      <c r="D3" s="129"/>
      <c r="E3" s="129"/>
      <c r="F3" s="130" t="s">
        <v>420</v>
      </c>
      <c r="G3" s="129"/>
      <c r="H3" s="129"/>
    </row>
    <row r="4" spans="2:9" ht="15.75">
      <c r="C4" s="129"/>
      <c r="D4" s="129"/>
      <c r="E4" s="129"/>
      <c r="F4" s="130" t="s">
        <v>331</v>
      </c>
      <c r="G4" s="129"/>
      <c r="H4" s="129"/>
    </row>
    <row r="5" spans="2:9" ht="11.25" customHeight="1"/>
    <row r="6" spans="2:9">
      <c r="B6" s="521" t="s">
        <v>276</v>
      </c>
      <c r="C6" s="523">
        <v>2014</v>
      </c>
      <c r="D6" s="524"/>
      <c r="E6" s="523">
        <v>2015</v>
      </c>
      <c r="F6" s="524"/>
      <c r="G6" s="523" t="s">
        <v>160</v>
      </c>
      <c r="H6" s="524"/>
    </row>
    <row r="7" spans="2:9">
      <c r="B7" s="522"/>
      <c r="C7" s="396"/>
      <c r="D7" s="397" t="s">
        <v>159</v>
      </c>
      <c r="E7" s="396"/>
      <c r="F7" s="397" t="s">
        <v>159</v>
      </c>
      <c r="G7" s="396"/>
      <c r="H7" s="398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25" t="s">
        <v>145</v>
      </c>
      <c r="C9" s="526"/>
      <c r="D9" s="526"/>
      <c r="E9" s="526"/>
      <c r="F9" s="526"/>
      <c r="G9" s="526"/>
      <c r="H9" s="527"/>
    </row>
    <row r="10" spans="2:9">
      <c r="B10" s="78" t="s">
        <v>148</v>
      </c>
      <c r="C10" s="69">
        <v>95558</v>
      </c>
      <c r="D10" s="79">
        <f>C10/$C$61</f>
        <v>0.27545075883141401</v>
      </c>
      <c r="E10" s="69">
        <f>SUM('PROCEDENCIA FEBRERO'!C11)</f>
        <v>94121</v>
      </c>
      <c r="F10" s="79">
        <f>E10/$E$61</f>
        <v>0.26299377170751337</v>
      </c>
      <c r="G10" s="69">
        <f>E10-C10</f>
        <v>-1437</v>
      </c>
      <c r="H10" s="79">
        <f>G10/C10</f>
        <v>-1.5037987400322318E-2</v>
      </c>
    </row>
    <row r="11" spans="2:9">
      <c r="B11" s="71" t="s">
        <v>76</v>
      </c>
      <c r="C11" s="69">
        <v>120555</v>
      </c>
      <c r="D11" s="73">
        <f>C11/$C$61</f>
        <v>0.34750587319660436</v>
      </c>
      <c r="E11" s="69">
        <f>SUM('PROCEDENCIA FEBRERO'!C12)</f>
        <v>138390</v>
      </c>
      <c r="F11" s="73">
        <f>E11/$E$61</f>
        <v>0.38669062235423307</v>
      </c>
      <c r="G11" s="72">
        <f>E11-C11</f>
        <v>17835</v>
      </c>
      <c r="H11" s="73">
        <f>G11/C11</f>
        <v>0.14794077392061714</v>
      </c>
    </row>
    <row r="12" spans="2:9">
      <c r="B12" s="71" t="s">
        <v>78</v>
      </c>
      <c r="C12" s="69">
        <v>37779</v>
      </c>
      <c r="D12" s="73">
        <f>C12/$C$61</f>
        <v>0.10889987460905409</v>
      </c>
      <c r="E12" s="69">
        <f>SUM('PROCEDENCIA FEBRERO'!C13)</f>
        <v>35202</v>
      </c>
      <c r="F12" s="73">
        <f>E12/$E$61</f>
        <v>9.8361755098733392E-2</v>
      </c>
      <c r="G12" s="72">
        <f>E12-C12</f>
        <v>-2577</v>
      </c>
      <c r="H12" s="73">
        <f>G12/C12</f>
        <v>-6.8212499007385061E-2</v>
      </c>
    </row>
    <row r="13" spans="2:9">
      <c r="B13" s="74" t="s">
        <v>34</v>
      </c>
      <c r="C13" s="75">
        <f>SUM(C10:C12)</f>
        <v>253892</v>
      </c>
      <c r="D13" s="76">
        <f>C13/$C$61</f>
        <v>0.73185650663707247</v>
      </c>
      <c r="E13" s="75">
        <f>SUM(E10:E12)</f>
        <v>267713</v>
      </c>
      <c r="F13" s="76">
        <f>E13/$E$61</f>
        <v>0.74804614916047985</v>
      </c>
      <c r="G13" s="75">
        <f>E13-C13</f>
        <v>13821</v>
      </c>
      <c r="H13" s="76">
        <f>G13/C13</f>
        <v>5.4436532068753644E-2</v>
      </c>
    </row>
    <row r="14" spans="2:9" ht="6" customHeight="1">
      <c r="C14" s="44"/>
      <c r="D14" s="77"/>
      <c r="E14" s="44"/>
      <c r="H14" s="77"/>
    </row>
    <row r="15" spans="2:9" ht="15">
      <c r="B15" s="518" t="s">
        <v>10</v>
      </c>
      <c r="C15" s="519"/>
      <c r="D15" s="519"/>
      <c r="E15" s="519"/>
      <c r="F15" s="519"/>
      <c r="G15" s="519"/>
      <c r="H15" s="520"/>
    </row>
    <row r="16" spans="2:9">
      <c r="B16" s="78" t="s">
        <v>100</v>
      </c>
      <c r="C16" s="69">
        <v>8752</v>
      </c>
      <c r="D16" s="79">
        <f>C16/$C$61</f>
        <v>2.522808180678264E-2</v>
      </c>
      <c r="E16" s="69">
        <f>SUM('PROCEDENCIA FEBRERO'!C30)</f>
        <v>11591</v>
      </c>
      <c r="F16" s="79">
        <f>E16/$E$61</f>
        <v>3.2387679772439594E-2</v>
      </c>
      <c r="G16" s="69">
        <f>E16-C16</f>
        <v>2839</v>
      </c>
      <c r="H16" s="79">
        <f>G16/C16</f>
        <v>0.32438299817184646</v>
      </c>
    </row>
    <row r="17" spans="2:8">
      <c r="B17" s="71" t="s">
        <v>102</v>
      </c>
      <c r="C17" s="69">
        <v>20</v>
      </c>
      <c r="D17" s="73">
        <f>C17/$C$61</f>
        <v>5.7651009613305853E-5</v>
      </c>
      <c r="E17" s="69">
        <f>SUM('PROCEDENCIA FEBRERO'!C31)</f>
        <v>14</v>
      </c>
      <c r="F17" s="73">
        <f t="shared" ref="F17:F27" si="0">E17/$E$61</f>
        <v>3.9118929929613871E-5</v>
      </c>
      <c r="G17" s="72">
        <f>E17-C17</f>
        <v>-6</v>
      </c>
      <c r="H17" s="73">
        <f>G17/C17</f>
        <v>-0.3</v>
      </c>
    </row>
    <row r="18" spans="2:8">
      <c r="B18" s="71" t="s">
        <v>105</v>
      </c>
      <c r="C18" s="69">
        <v>2011</v>
      </c>
      <c r="D18" s="73">
        <f t="shared" ref="D18:D25" si="1">C18/$C$61</f>
        <v>5.7968090166179032E-3</v>
      </c>
      <c r="E18" s="69">
        <f>SUM('PROCEDENCIA FEBRERO'!C32)</f>
        <v>1506</v>
      </c>
      <c r="F18" s="73">
        <f t="shared" si="0"/>
        <v>4.2080791767141771E-3</v>
      </c>
      <c r="G18" s="72">
        <f t="shared" ref="G18:G26" si="2">E18-C18</f>
        <v>-505</v>
      </c>
      <c r="H18" s="73">
        <f t="shared" ref="H18:H26" si="3">G18/C18</f>
        <v>-0.25111884634510195</v>
      </c>
    </row>
    <row r="19" spans="2:8">
      <c r="B19" s="71" t="s">
        <v>108</v>
      </c>
      <c r="C19" s="69">
        <v>5760</v>
      </c>
      <c r="D19" s="73">
        <f t="shared" si="1"/>
        <v>1.6603490768632087E-2</v>
      </c>
      <c r="E19" s="69">
        <f>SUM('PROCEDENCIA FEBRERO'!C33)</f>
        <v>5224</v>
      </c>
      <c r="F19" s="73">
        <f t="shared" si="0"/>
        <v>1.4596949282307346E-2</v>
      </c>
      <c r="G19" s="72">
        <f t="shared" si="2"/>
        <v>-536</v>
      </c>
      <c r="H19" s="73">
        <f t="shared" si="3"/>
        <v>-9.3055555555555558E-2</v>
      </c>
    </row>
    <row r="20" spans="2:8">
      <c r="B20" s="71" t="s">
        <v>111</v>
      </c>
      <c r="C20" s="69">
        <v>336</v>
      </c>
      <c r="D20" s="73">
        <f t="shared" si="1"/>
        <v>9.6853696150353834E-4</v>
      </c>
      <c r="E20" s="69">
        <f>SUM('PROCEDENCIA FEBRERO'!C34)</f>
        <v>791</v>
      </c>
      <c r="F20" s="73">
        <f t="shared" si="0"/>
        <v>2.2102195410231835E-3</v>
      </c>
      <c r="G20" s="72">
        <f t="shared" si="2"/>
        <v>455</v>
      </c>
      <c r="H20" s="73">
        <f t="shared" si="3"/>
        <v>1.3541666666666667</v>
      </c>
    </row>
    <row r="21" spans="2:8">
      <c r="B21" s="71" t="s">
        <v>113</v>
      </c>
      <c r="C21" s="69">
        <v>135</v>
      </c>
      <c r="D21" s="73">
        <f t="shared" si="1"/>
        <v>3.8914431488981449E-4</v>
      </c>
      <c r="E21" s="69">
        <f>SUM('PROCEDENCIA FEBRERO'!C35)</f>
        <v>332</v>
      </c>
      <c r="F21" s="73">
        <f t="shared" si="0"/>
        <v>9.2767748118798607E-4</v>
      </c>
      <c r="G21" s="72">
        <f t="shared" si="2"/>
        <v>197</v>
      </c>
      <c r="H21" s="73">
        <f t="shared" si="3"/>
        <v>1.4592592592592593</v>
      </c>
    </row>
    <row r="22" spans="2:8">
      <c r="B22" s="71" t="s">
        <v>114</v>
      </c>
      <c r="C22" s="69">
        <v>159</v>
      </c>
      <c r="D22" s="73">
        <f t="shared" si="1"/>
        <v>4.5832552642578153E-4</v>
      </c>
      <c r="E22" s="69">
        <f>SUM('PROCEDENCIA FEBRERO'!C36)</f>
        <v>286</v>
      </c>
      <c r="F22" s="73">
        <f t="shared" si="0"/>
        <v>7.9914385427639755E-4</v>
      </c>
      <c r="G22" s="72">
        <f>E22-C22</f>
        <v>127</v>
      </c>
      <c r="H22" s="73">
        <f t="shared" si="3"/>
        <v>0.79874213836477992</v>
      </c>
    </row>
    <row r="23" spans="2:8">
      <c r="B23" s="71" t="s">
        <v>115</v>
      </c>
      <c r="C23" s="69">
        <v>1088</v>
      </c>
      <c r="D23" s="73">
        <f t="shared" si="1"/>
        <v>3.1362149229638386E-3</v>
      </c>
      <c r="E23" s="69">
        <f>SUM('PROCEDENCIA FEBRERO'!C37)</f>
        <v>1258</v>
      </c>
      <c r="F23" s="73">
        <f t="shared" si="0"/>
        <v>3.5151152751038747E-3</v>
      </c>
      <c r="G23" s="72">
        <f t="shared" si="2"/>
        <v>170</v>
      </c>
      <c r="H23" s="73">
        <f t="shared" si="3"/>
        <v>0.15625</v>
      </c>
    </row>
    <row r="24" spans="2:8">
      <c r="B24" s="71" t="s">
        <v>116</v>
      </c>
      <c r="C24" s="69">
        <v>541</v>
      </c>
      <c r="D24" s="73">
        <f t="shared" si="1"/>
        <v>1.5594598100399234E-3</v>
      </c>
      <c r="E24" s="69">
        <f>SUM('PROCEDENCIA FEBRERO'!C38)</f>
        <v>1193</v>
      </c>
      <c r="F24" s="73">
        <f t="shared" si="0"/>
        <v>3.3334916718592389E-3</v>
      </c>
      <c r="G24" s="72">
        <f t="shared" si="2"/>
        <v>652</v>
      </c>
      <c r="H24" s="73">
        <f t="shared" si="3"/>
        <v>1.2051756007393715</v>
      </c>
    </row>
    <row r="25" spans="2:8">
      <c r="B25" s="71" t="s">
        <v>117</v>
      </c>
      <c r="C25" s="69">
        <v>239</v>
      </c>
      <c r="D25" s="73">
        <f t="shared" si="1"/>
        <v>6.8892956487900492E-4</v>
      </c>
      <c r="E25" s="69">
        <f>SUM('PROCEDENCIA FEBRERO'!C39)</f>
        <v>209</v>
      </c>
      <c r="F25" s="73">
        <f t="shared" si="0"/>
        <v>5.8398973966352133E-4</v>
      </c>
      <c r="G25" s="72">
        <f t="shared" si="2"/>
        <v>-30</v>
      </c>
      <c r="H25" s="73">
        <f t="shared" si="3"/>
        <v>-0.12552301255230125</v>
      </c>
    </row>
    <row r="26" spans="2:8">
      <c r="B26" s="71" t="s">
        <v>86</v>
      </c>
      <c r="C26" s="69">
        <v>344</v>
      </c>
      <c r="D26" s="73">
        <f>C26/$C$61</f>
        <v>9.9159736534886063E-4</v>
      </c>
      <c r="E26" s="69">
        <f>SUM('PROCEDENCIA FEBRERO'!C40)</f>
        <v>158</v>
      </c>
      <c r="F26" s="73">
        <f t="shared" si="0"/>
        <v>4.4148506634849937E-4</v>
      </c>
      <c r="G26" s="72">
        <f t="shared" si="2"/>
        <v>-186</v>
      </c>
      <c r="H26" s="73">
        <f t="shared" si="3"/>
        <v>-0.54069767441860461</v>
      </c>
    </row>
    <row r="27" spans="2:8">
      <c r="B27" s="74" t="s">
        <v>34</v>
      </c>
      <c r="C27" s="75">
        <f>SUM(C16:C26)</f>
        <v>19385</v>
      </c>
      <c r="D27" s="76">
        <f>C27/$C$61</f>
        <v>5.5878241067696698E-2</v>
      </c>
      <c r="E27" s="75">
        <f>SUM(E16:E26)</f>
        <v>22562</v>
      </c>
      <c r="F27" s="76">
        <f t="shared" si="0"/>
        <v>6.3042949790853439E-2</v>
      </c>
      <c r="G27" s="75">
        <f>E27-C27</f>
        <v>3177</v>
      </c>
      <c r="H27" s="76">
        <f>G27/C27</f>
        <v>0.16388960536497291</v>
      </c>
    </row>
    <row r="28" spans="2:8">
      <c r="C28" s="44"/>
      <c r="D28" s="77"/>
      <c r="E28" s="44"/>
      <c r="H28" s="77"/>
    </row>
    <row r="29" spans="2:8" ht="15">
      <c r="B29" s="518" t="s">
        <v>9</v>
      </c>
      <c r="C29" s="519"/>
      <c r="D29" s="519"/>
      <c r="E29" s="519"/>
      <c r="F29" s="519"/>
      <c r="G29" s="519"/>
      <c r="H29" s="520"/>
    </row>
    <row r="30" spans="2:8">
      <c r="B30" s="78" t="s">
        <v>19</v>
      </c>
      <c r="C30" s="69">
        <v>11336</v>
      </c>
      <c r="D30" s="79">
        <f>C30/$C$61</f>
        <v>3.2676592248821759E-2</v>
      </c>
      <c r="E30" s="69">
        <f>SUM('PROCEDENCIA FEBRERO'!K10)</f>
        <v>10051</v>
      </c>
      <c r="F30" s="79">
        <f>E30/$E$61</f>
        <v>2.8084597480182071E-2</v>
      </c>
      <c r="G30" s="69">
        <f>E30-C30</f>
        <v>-1285</v>
      </c>
      <c r="H30" s="79">
        <f>G30/C30</f>
        <v>-0.11335568101623147</v>
      </c>
    </row>
    <row r="31" spans="2:8">
      <c r="B31" s="71" t="s">
        <v>20</v>
      </c>
      <c r="C31" s="69">
        <v>450</v>
      </c>
      <c r="D31" s="73">
        <f t="shared" ref="D31:D56" si="4">C31/$C$61</f>
        <v>1.2971477162993816E-3</v>
      </c>
      <c r="E31" s="69">
        <f>SUM('PROCEDENCIA FEBRERO'!K11)</f>
        <v>280</v>
      </c>
      <c r="F31" s="73">
        <f t="shared" ref="F31:F55" si="5">E31/$E$61</f>
        <v>7.8237859859227733E-4</v>
      </c>
      <c r="G31" s="72">
        <f>E31-C31</f>
        <v>-170</v>
      </c>
      <c r="H31" s="73">
        <f t="shared" ref="H31:H54" si="6">G31/C31</f>
        <v>-0.37777777777777777</v>
      </c>
    </row>
    <row r="32" spans="2:8">
      <c r="B32" s="71" t="s">
        <v>147</v>
      </c>
      <c r="C32" s="69">
        <v>1432</v>
      </c>
      <c r="D32" s="73">
        <f t="shared" si="4"/>
        <v>4.127812288312699E-3</v>
      </c>
      <c r="E32" s="69">
        <f>SUM('PROCEDENCIA FEBRERO'!K12)</f>
        <v>1276</v>
      </c>
      <c r="F32" s="73">
        <f t="shared" si="5"/>
        <v>3.5654110421562352E-3</v>
      </c>
      <c r="G32" s="72">
        <f t="shared" ref="G32:G57" si="7">E32-C32</f>
        <v>-156</v>
      </c>
      <c r="H32" s="73">
        <f t="shared" si="6"/>
        <v>-0.10893854748603352</v>
      </c>
    </row>
    <row r="33" spans="2:8">
      <c r="B33" s="71" t="s">
        <v>80</v>
      </c>
      <c r="C33" s="69">
        <v>17</v>
      </c>
      <c r="D33" s="73">
        <f t="shared" si="4"/>
        <v>4.9003358171309978E-5</v>
      </c>
      <c r="E33" s="69">
        <f>SUM('PROCEDENCIA FEBRERO'!K13)</f>
        <v>15</v>
      </c>
      <c r="F33" s="73">
        <f t="shared" si="5"/>
        <v>4.1913139210300571E-5</v>
      </c>
      <c r="G33" s="72">
        <f t="shared" si="7"/>
        <v>-2</v>
      </c>
      <c r="H33" s="73">
        <f t="shared" si="6"/>
        <v>-0.11764705882352941</v>
      </c>
    </row>
    <row r="34" spans="2:8">
      <c r="B34" s="71" t="s">
        <v>21</v>
      </c>
      <c r="C34" s="69">
        <v>256</v>
      </c>
      <c r="D34" s="73">
        <f t="shared" si="4"/>
        <v>7.3793292305031496E-4</v>
      </c>
      <c r="E34" s="69">
        <f>SUM('PROCEDENCIA FEBRERO'!K14)</f>
        <v>306</v>
      </c>
      <c r="F34" s="73">
        <f t="shared" si="5"/>
        <v>8.5502803989013164E-4</v>
      </c>
      <c r="G34" s="72">
        <f t="shared" si="7"/>
        <v>50</v>
      </c>
      <c r="H34" s="73">
        <f>G34/C34</f>
        <v>0.1953125</v>
      </c>
    </row>
    <row r="35" spans="2:8">
      <c r="B35" s="71" t="s">
        <v>22</v>
      </c>
      <c r="C35" s="69">
        <v>6005</v>
      </c>
      <c r="D35" s="73">
        <f t="shared" si="4"/>
        <v>1.7309715636395082E-2</v>
      </c>
      <c r="E35" s="69">
        <f>SUM('PROCEDENCIA FEBRERO'!K15)</f>
        <v>5819</v>
      </c>
      <c r="F35" s="73">
        <f t="shared" si="5"/>
        <v>1.6259503804315935E-2</v>
      </c>
      <c r="G35" s="72">
        <f t="shared" si="7"/>
        <v>-186</v>
      </c>
      <c r="H35" s="73">
        <f t="shared" si="6"/>
        <v>-3.0974188176519566E-2</v>
      </c>
    </row>
    <row r="36" spans="2:8">
      <c r="B36" s="71" t="s">
        <v>23</v>
      </c>
      <c r="C36" s="69">
        <v>929</v>
      </c>
      <c r="D36" s="73">
        <f t="shared" si="4"/>
        <v>2.6778893965380569E-3</v>
      </c>
      <c r="E36" s="69">
        <f>SUM('PROCEDENCIA FEBRERO'!K16)</f>
        <v>247</v>
      </c>
      <c r="F36" s="73">
        <f t="shared" si="5"/>
        <v>6.9016969232961608E-4</v>
      </c>
      <c r="G36" s="72">
        <f t="shared" si="7"/>
        <v>-682</v>
      </c>
      <c r="H36" s="73">
        <f t="shared" si="6"/>
        <v>-0.73412271259418727</v>
      </c>
    </row>
    <row r="37" spans="2:8">
      <c r="B37" s="71" t="s">
        <v>24</v>
      </c>
      <c r="C37" s="69">
        <v>9483</v>
      </c>
      <c r="D37" s="73">
        <f t="shared" si="4"/>
        <v>2.7335226208148971E-2</v>
      </c>
      <c r="E37" s="69">
        <f>SUM('PROCEDENCIA FEBRERO'!K17)</f>
        <v>9466</v>
      </c>
      <c r="F37" s="73">
        <f t="shared" si="5"/>
        <v>2.6449985050980347E-2</v>
      </c>
      <c r="G37" s="72">
        <f t="shared" si="7"/>
        <v>-17</v>
      </c>
      <c r="H37" s="73">
        <f t="shared" si="6"/>
        <v>-1.7926816408309607E-3</v>
      </c>
    </row>
    <row r="38" spans="2:8">
      <c r="B38" s="71" t="s">
        <v>25</v>
      </c>
      <c r="C38" s="69">
        <v>15239</v>
      </c>
      <c r="D38" s="73">
        <f t="shared" si="4"/>
        <v>4.3927186774858393E-2</v>
      </c>
      <c r="E38" s="69">
        <f>SUM('PROCEDENCIA FEBRERO'!K18)</f>
        <v>14514</v>
      </c>
      <c r="F38" s="73">
        <f t="shared" si="5"/>
        <v>4.0555153499886837E-2</v>
      </c>
      <c r="G38" s="72">
        <f t="shared" si="7"/>
        <v>-725</v>
      </c>
      <c r="H38" s="73">
        <f t="shared" si="6"/>
        <v>-4.757530021654964E-2</v>
      </c>
    </row>
    <row r="39" spans="2:8">
      <c r="B39" s="71" t="s">
        <v>56</v>
      </c>
      <c r="C39" s="69">
        <v>165</v>
      </c>
      <c r="D39" s="73">
        <f t="shared" si="4"/>
        <v>4.7562082930977331E-4</v>
      </c>
      <c r="E39" s="69">
        <f>SUM('PROCEDENCIA FEBRERO'!K19)</f>
        <v>53</v>
      </c>
      <c r="F39" s="73">
        <f>E39/$E$61</f>
        <v>1.4809309187639535E-4</v>
      </c>
      <c r="G39" s="72">
        <f t="shared" si="7"/>
        <v>-112</v>
      </c>
      <c r="H39" s="73">
        <f>G39/C39</f>
        <v>-0.67878787878787883</v>
      </c>
    </row>
    <row r="40" spans="2:8">
      <c r="B40" s="71" t="s">
        <v>26</v>
      </c>
      <c r="C40" s="69">
        <v>1814</v>
      </c>
      <c r="D40" s="73">
        <f t="shared" si="4"/>
        <v>5.2289465719268409E-3</v>
      </c>
      <c r="E40" s="69">
        <f>SUM('PROCEDENCIA FEBRERO'!K20)</f>
        <v>2513</v>
      </c>
      <c r="F40" s="73">
        <f t="shared" si="5"/>
        <v>7.0218479223656894E-3</v>
      </c>
      <c r="G40" s="72">
        <f t="shared" si="7"/>
        <v>699</v>
      </c>
      <c r="H40" s="73">
        <f t="shared" si="6"/>
        <v>0.38533627342888643</v>
      </c>
    </row>
    <row r="41" spans="2:8">
      <c r="B41" s="71" t="s">
        <v>90</v>
      </c>
      <c r="C41" s="69">
        <v>122</v>
      </c>
      <c r="D41" s="73">
        <f t="shared" si="4"/>
        <v>3.516711586411657E-4</v>
      </c>
      <c r="E41" s="69">
        <f>SUM('PROCEDENCIA FEBRERO'!K21)</f>
        <v>81</v>
      </c>
      <c r="F41" s="73">
        <f t="shared" si="5"/>
        <v>2.263309517356231E-4</v>
      </c>
      <c r="G41" s="72">
        <f t="shared" si="7"/>
        <v>-41</v>
      </c>
      <c r="H41" s="73">
        <f t="shared" si="6"/>
        <v>-0.33606557377049179</v>
      </c>
    </row>
    <row r="42" spans="2:8">
      <c r="B42" s="71" t="s">
        <v>43</v>
      </c>
      <c r="C42" s="69">
        <v>181</v>
      </c>
      <c r="D42" s="73">
        <f t="shared" si="4"/>
        <v>5.2174163700041795E-4</v>
      </c>
      <c r="E42" s="69">
        <f>SUM('PROCEDENCIA FEBRERO'!K22)</f>
        <v>87</v>
      </c>
      <c r="F42" s="73">
        <f t="shared" si="5"/>
        <v>2.4309620741974332E-4</v>
      </c>
      <c r="G42" s="72">
        <f t="shared" si="7"/>
        <v>-94</v>
      </c>
      <c r="H42" s="73">
        <f>G42/C42</f>
        <v>-0.51933701657458564</v>
      </c>
    </row>
    <row r="43" spans="2:8">
      <c r="B43" s="71" t="s">
        <v>95</v>
      </c>
      <c r="C43" s="69">
        <v>11</v>
      </c>
      <c r="D43" s="73">
        <f t="shared" si="4"/>
        <v>3.1708055287318217E-5</v>
      </c>
      <c r="E43" s="69">
        <f>SUM('PROCEDENCIA FEBRERO'!K23)</f>
        <v>14</v>
      </c>
      <c r="F43" s="73">
        <f>E43/$E$61</f>
        <v>3.9118929929613871E-5</v>
      </c>
      <c r="G43" s="72">
        <f t="shared" si="7"/>
        <v>3</v>
      </c>
      <c r="H43" s="73">
        <f>G43/C43</f>
        <v>0.27272727272727271</v>
      </c>
    </row>
    <row r="44" spans="2:8">
      <c r="B44" s="71" t="s">
        <v>27</v>
      </c>
      <c r="C44" s="69">
        <v>6461</v>
      </c>
      <c r="D44" s="73">
        <f t="shared" si="4"/>
        <v>1.8624158655578454E-2</v>
      </c>
      <c r="E44" s="69">
        <f>SUM('PROCEDENCIA FEBRERO'!K24)</f>
        <v>5752</v>
      </c>
      <c r="F44" s="73">
        <f t="shared" si="5"/>
        <v>1.6072291782509927E-2</v>
      </c>
      <c r="G44" s="72">
        <f t="shared" si="7"/>
        <v>-709</v>
      </c>
      <c r="H44" s="73">
        <f>G44/C44</f>
        <v>-0.10973533508744776</v>
      </c>
    </row>
    <row r="45" spans="2:8">
      <c r="B45" s="71" t="s">
        <v>57</v>
      </c>
      <c r="C45" s="69">
        <v>38</v>
      </c>
      <c r="D45" s="73">
        <f t="shared" si="4"/>
        <v>1.0953691826528112E-4</v>
      </c>
      <c r="E45" s="69">
        <f>SUM('PROCEDENCIA FEBRERO'!K25)</f>
        <v>3</v>
      </c>
      <c r="F45" s="73">
        <f t="shared" si="5"/>
        <v>8.3826278420601139E-6</v>
      </c>
      <c r="G45" s="72">
        <f t="shared" si="7"/>
        <v>-35</v>
      </c>
      <c r="H45" s="73">
        <f t="shared" si="6"/>
        <v>-0.92105263157894735</v>
      </c>
    </row>
    <row r="46" spans="2:8">
      <c r="B46" s="71" t="s">
        <v>96</v>
      </c>
      <c r="C46" s="69">
        <v>0</v>
      </c>
      <c r="D46" s="73">
        <f t="shared" si="4"/>
        <v>0</v>
      </c>
      <c r="E46" s="69">
        <f>SUM('PROCEDENCIA FEBRERO'!K26)</f>
        <v>10</v>
      </c>
      <c r="F46" s="73">
        <f t="shared" si="5"/>
        <v>2.7942092806867048E-5</v>
      </c>
      <c r="G46" s="72">
        <f t="shared" si="7"/>
        <v>10</v>
      </c>
      <c r="H46" s="73">
        <v>0</v>
      </c>
    </row>
    <row r="47" spans="2:8">
      <c r="B47" s="71" t="s">
        <v>28</v>
      </c>
      <c r="C47" s="69">
        <v>754</v>
      </c>
      <c r="D47" s="73">
        <f t="shared" si="4"/>
        <v>2.1734430624216305E-3</v>
      </c>
      <c r="E47" s="69">
        <f>SUM('PROCEDENCIA FEBRERO'!K27)</f>
        <v>623</v>
      </c>
      <c r="F47" s="73">
        <f t="shared" si="5"/>
        <v>1.7407923818678172E-3</v>
      </c>
      <c r="G47" s="72">
        <f t="shared" si="7"/>
        <v>-131</v>
      </c>
      <c r="H47" s="73">
        <f t="shared" si="6"/>
        <v>-0.17374005305039789</v>
      </c>
    </row>
    <row r="48" spans="2:8">
      <c r="B48" s="71" t="s">
        <v>47</v>
      </c>
      <c r="C48" s="69">
        <v>830</v>
      </c>
      <c r="D48" s="73">
        <f t="shared" si="4"/>
        <v>2.392516898952193E-3</v>
      </c>
      <c r="E48" s="69">
        <f>SUM('PROCEDENCIA FEBRERO'!K28)</f>
        <v>1509</v>
      </c>
      <c r="F48" s="73">
        <f t="shared" si="5"/>
        <v>4.2164618045562379E-3</v>
      </c>
      <c r="G48" s="72">
        <f t="shared" si="7"/>
        <v>679</v>
      </c>
      <c r="H48" s="73">
        <f t="shared" si="6"/>
        <v>0.81807228915662655</v>
      </c>
    </row>
    <row r="49" spans="2:8">
      <c r="B49" s="71" t="s">
        <v>29</v>
      </c>
      <c r="C49" s="69">
        <v>83</v>
      </c>
      <c r="D49" s="73">
        <f t="shared" si="4"/>
        <v>2.392516898952193E-4</v>
      </c>
      <c r="E49" s="69">
        <f>SUM('PROCEDENCIA FEBRERO'!K29)</f>
        <v>178</v>
      </c>
      <c r="F49" s="73">
        <f t="shared" si="5"/>
        <v>4.9736925196223341E-4</v>
      </c>
      <c r="G49" s="72">
        <f t="shared" si="7"/>
        <v>95</v>
      </c>
      <c r="H49" s="73">
        <f t="shared" si="6"/>
        <v>1.1445783132530121</v>
      </c>
    </row>
    <row r="50" spans="2:8">
      <c r="B50" s="71" t="s">
        <v>46</v>
      </c>
      <c r="C50" s="69">
        <v>177</v>
      </c>
      <c r="D50" s="73">
        <f t="shared" si="4"/>
        <v>5.1021143507775681E-4</v>
      </c>
      <c r="E50" s="69">
        <f>SUM('PROCEDENCIA FEBRERO'!K30)</f>
        <v>142</v>
      </c>
      <c r="F50" s="73">
        <f t="shared" si="5"/>
        <v>3.9677771785751211E-4</v>
      </c>
      <c r="G50" s="72">
        <f t="shared" si="7"/>
        <v>-35</v>
      </c>
      <c r="H50" s="73">
        <f>G50/C50</f>
        <v>-0.19774011299435029</v>
      </c>
    </row>
    <row r="51" spans="2:8">
      <c r="B51" s="71" t="s">
        <v>104</v>
      </c>
      <c r="C51" s="69">
        <v>47</v>
      </c>
      <c r="D51" s="73">
        <f t="shared" si="4"/>
        <v>1.3547987259126875E-4</v>
      </c>
      <c r="E51" s="69">
        <f>SUM('PROCEDENCIA FEBRERO'!K31)</f>
        <v>28</v>
      </c>
      <c r="F51" s="73">
        <f t="shared" si="5"/>
        <v>7.8237859859227741E-5</v>
      </c>
      <c r="G51" s="72">
        <f t="shared" si="7"/>
        <v>-19</v>
      </c>
      <c r="H51" s="73">
        <f>G51/C51</f>
        <v>-0.40425531914893614</v>
      </c>
    </row>
    <row r="52" spans="2:8">
      <c r="B52" s="71" t="s">
        <v>107</v>
      </c>
      <c r="C52" s="69">
        <v>5703</v>
      </c>
      <c r="D52" s="73">
        <f t="shared" si="4"/>
        <v>1.6439185391234165E-2</v>
      </c>
      <c r="E52" s="69">
        <f>SUM('PROCEDENCIA FEBRERO'!K32)</f>
        <v>1234</v>
      </c>
      <c r="F52" s="73">
        <f t="shared" si="5"/>
        <v>3.4480542523673938E-3</v>
      </c>
      <c r="G52" s="72">
        <f t="shared" si="7"/>
        <v>-4469</v>
      </c>
      <c r="H52" s="73">
        <f t="shared" si="6"/>
        <v>-0.78362265474311765</v>
      </c>
    </row>
    <row r="53" spans="2:8">
      <c r="B53" s="71" t="s">
        <v>110</v>
      </c>
      <c r="C53" s="69">
        <v>18</v>
      </c>
      <c r="D53" s="73">
        <f t="shared" si="4"/>
        <v>5.1885908651975265E-5</v>
      </c>
      <c r="E53" s="69">
        <f>SUM('PROCEDENCIA FEBRERO'!K33)</f>
        <v>31</v>
      </c>
      <c r="F53" s="73">
        <f t="shared" si="5"/>
        <v>8.662048770128785E-5</v>
      </c>
      <c r="G53" s="72">
        <f t="shared" si="7"/>
        <v>13</v>
      </c>
      <c r="H53" s="73">
        <f t="shared" si="6"/>
        <v>0.72222222222222221</v>
      </c>
    </row>
    <row r="54" spans="2:8">
      <c r="B54" s="71" t="s">
        <v>30</v>
      </c>
      <c r="C54" s="69">
        <v>7153</v>
      </c>
      <c r="D54" s="73">
        <f t="shared" si="4"/>
        <v>2.0618883588198838E-2</v>
      </c>
      <c r="E54" s="69">
        <f>SUM('PROCEDENCIA FEBRERO'!K34)</f>
        <v>6201</v>
      </c>
      <c r="F54" s="73">
        <f t="shared" si="5"/>
        <v>1.7326891749538258E-2</v>
      </c>
      <c r="G54" s="72">
        <f t="shared" si="7"/>
        <v>-952</v>
      </c>
      <c r="H54" s="73">
        <f t="shared" si="6"/>
        <v>-0.13309101076471411</v>
      </c>
    </row>
    <row r="55" spans="2:8">
      <c r="B55" s="71" t="s">
        <v>31</v>
      </c>
      <c r="C55" s="69">
        <v>1225</v>
      </c>
      <c r="D55" s="73">
        <f t="shared" si="4"/>
        <v>3.5311243388149835E-3</v>
      </c>
      <c r="E55" s="69">
        <f>SUM('PROCEDENCIA FEBRERO'!K35)</f>
        <v>1519</v>
      </c>
      <c r="F55" s="73">
        <f t="shared" si="5"/>
        <v>4.2444038973631047E-3</v>
      </c>
      <c r="G55" s="72">
        <f t="shared" si="7"/>
        <v>294</v>
      </c>
      <c r="H55" s="73">
        <f>G55/C55</f>
        <v>0.24</v>
      </c>
    </row>
    <row r="56" spans="2:8">
      <c r="B56" s="71" t="s">
        <v>86</v>
      </c>
      <c r="C56" s="69">
        <v>1758</v>
      </c>
      <c r="D56" s="73">
        <f t="shared" si="4"/>
        <v>5.0675237450095844E-3</v>
      </c>
      <c r="E56" s="69">
        <f>SUM('PROCEDENCIA FEBRERO'!K36)</f>
        <v>2639</v>
      </c>
      <c r="F56" s="73">
        <f>E56/$E$61</f>
        <v>7.373918291732214E-3</v>
      </c>
      <c r="G56" s="72">
        <f t="shared" si="7"/>
        <v>881</v>
      </c>
      <c r="H56" s="73">
        <f>G56/C56</f>
        <v>0.50113765642775887</v>
      </c>
    </row>
    <row r="57" spans="2:8">
      <c r="B57" s="74" t="s">
        <v>34</v>
      </c>
      <c r="C57" s="75">
        <f>SUM(C30:C56)</f>
        <v>71687</v>
      </c>
      <c r="D57" s="76">
        <f>C57/$C$61</f>
        <v>0.20664139630745285</v>
      </c>
      <c r="E57" s="75">
        <f>SUM(E30:E56)</f>
        <v>64591</v>
      </c>
      <c r="F57" s="76">
        <f>E57/$E$61</f>
        <v>0.18048077164883494</v>
      </c>
      <c r="G57" s="75">
        <f t="shared" si="7"/>
        <v>-7096</v>
      </c>
      <c r="H57" s="76">
        <f>G57/C57</f>
        <v>-9.8985869125503931E-2</v>
      </c>
    </row>
    <row r="58" spans="2:8">
      <c r="C58" s="44"/>
      <c r="E58" s="44"/>
      <c r="H58" s="77"/>
    </row>
    <row r="59" spans="2:8">
      <c r="B59" s="399" t="s">
        <v>146</v>
      </c>
      <c r="C59" s="400">
        <v>1951</v>
      </c>
      <c r="D59" s="401">
        <f>C59/$C$61</f>
        <v>5.6238559877779858E-3</v>
      </c>
      <c r="E59" s="400">
        <v>3017</v>
      </c>
      <c r="F59" s="401">
        <f>E59/$E$61</f>
        <v>8.430129399831789E-3</v>
      </c>
      <c r="G59" s="400">
        <f>E59-C59</f>
        <v>1066</v>
      </c>
      <c r="H59" s="402">
        <f>G59/C59</f>
        <v>0.54638646847770378</v>
      </c>
    </row>
    <row r="60" spans="2:8">
      <c r="C60" s="44"/>
      <c r="E60" s="44"/>
      <c r="H60" s="77"/>
    </row>
    <row r="61" spans="2:8" ht="15.75">
      <c r="B61" s="403" t="s">
        <v>6</v>
      </c>
      <c r="C61" s="404">
        <f>C59+C57+C27+C13</f>
        <v>346915</v>
      </c>
      <c r="D61" s="405">
        <f>D59+D57+D27+D13</f>
        <v>1</v>
      </c>
      <c r="E61" s="404">
        <f>E59+E57+E27+E13</f>
        <v>357883</v>
      </c>
      <c r="F61" s="405">
        <f>F59+F57+F27+F13</f>
        <v>1</v>
      </c>
      <c r="G61" s="406">
        <f>E61-C61</f>
        <v>10968</v>
      </c>
      <c r="H61" s="405">
        <f>G61/C61</f>
        <v>3.1615813671936929E-2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MAYA&amp;R21</oddFooter>
  </headerFooter>
  <ignoredErrors>
    <ignoredError sqref="D13 D27 D57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workbookViewId="0">
      <selection activeCell="E60" sqref="E6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50"/>
      <c r="D3" s="250"/>
      <c r="E3" s="250"/>
      <c r="F3" s="130" t="s">
        <v>420</v>
      </c>
      <c r="G3" s="250"/>
      <c r="H3" s="250"/>
    </row>
    <row r="4" spans="2:9" ht="15.75">
      <c r="C4" s="250"/>
      <c r="D4" s="250"/>
      <c r="E4" s="250"/>
      <c r="F4" s="130" t="s">
        <v>335</v>
      </c>
      <c r="G4" s="250"/>
      <c r="H4" s="250"/>
    </row>
    <row r="5" spans="2:9" ht="11.25" customHeight="1"/>
    <row r="6" spans="2:9">
      <c r="B6" s="521" t="s">
        <v>276</v>
      </c>
      <c r="C6" s="523">
        <v>2014</v>
      </c>
      <c r="D6" s="524"/>
      <c r="E6" s="523">
        <v>2015</v>
      </c>
      <c r="F6" s="524"/>
      <c r="G6" s="523" t="s">
        <v>160</v>
      </c>
      <c r="H6" s="524"/>
    </row>
    <row r="7" spans="2:9">
      <c r="B7" s="522"/>
      <c r="C7" s="396"/>
      <c r="D7" s="397" t="s">
        <v>159</v>
      </c>
      <c r="E7" s="396"/>
      <c r="F7" s="397" t="s">
        <v>159</v>
      </c>
      <c r="G7" s="396"/>
      <c r="H7" s="398" t="s">
        <v>33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18" t="s">
        <v>145</v>
      </c>
      <c r="C9" s="519"/>
      <c r="D9" s="519"/>
      <c r="E9" s="519"/>
      <c r="F9" s="519"/>
      <c r="G9" s="519"/>
      <c r="H9" s="520"/>
    </row>
    <row r="10" spans="2:9">
      <c r="B10" s="253" t="s">
        <v>148</v>
      </c>
      <c r="C10" s="69">
        <v>193325</v>
      </c>
      <c r="D10" s="254">
        <f>C10/$C$61</f>
        <v>0.27650089246893522</v>
      </c>
      <c r="E10" s="69">
        <f>SUM('PROCEDENCIA ENERO - FEBRERO'!C11)</f>
        <v>187712</v>
      </c>
      <c r="F10" s="254">
        <f>E10/$E$61</f>
        <v>0.25688671021281778</v>
      </c>
      <c r="G10" s="70">
        <f>E10-C10</f>
        <v>-5613</v>
      </c>
      <c r="H10" s="254">
        <f>G10/C10</f>
        <v>-2.9034010086641665E-2</v>
      </c>
    </row>
    <row r="11" spans="2:9">
      <c r="B11" s="71" t="s">
        <v>76</v>
      </c>
      <c r="C11" s="72">
        <v>227364</v>
      </c>
      <c r="D11" s="73">
        <f>C11/$C$61</f>
        <v>0.3251847868372274</v>
      </c>
      <c r="E11" s="69">
        <f>SUM('PROCEDENCIA ENERO - FEBRERO'!C12)</f>
        <v>269944</v>
      </c>
      <c r="F11" s="73">
        <f>E11/$E$61</f>
        <v>0.36942244556388981</v>
      </c>
      <c r="G11" s="72">
        <f>E11-C11</f>
        <v>42580</v>
      </c>
      <c r="H11" s="73">
        <f>G11/C11</f>
        <v>0.18727678964128006</v>
      </c>
    </row>
    <row r="12" spans="2:9">
      <c r="B12" s="71" t="s">
        <v>78</v>
      </c>
      <c r="C12" s="72">
        <v>82657</v>
      </c>
      <c r="D12" s="73">
        <f>C12/$C$61</f>
        <v>0.11821923842650861</v>
      </c>
      <c r="E12" s="69">
        <f>SUM('PROCEDENCIA ENERO - FEBRERO'!C13)</f>
        <v>81158</v>
      </c>
      <c r="F12" s="73">
        <f>E12/$E$61</f>
        <v>0.11106595011214981</v>
      </c>
      <c r="G12" s="72">
        <f>E12-C12</f>
        <v>-1499</v>
      </c>
      <c r="H12" s="73">
        <f>G12/C12</f>
        <v>-1.813518516278113E-2</v>
      </c>
    </row>
    <row r="13" spans="2:9">
      <c r="B13" s="74" t="s">
        <v>34</v>
      </c>
      <c r="C13" s="75">
        <f>SUM(C10:C12)</f>
        <v>503346</v>
      </c>
      <c r="D13" s="76">
        <f>C13/$C$61</f>
        <v>0.71990491773267118</v>
      </c>
      <c r="E13" s="75">
        <f>SUM(E10:E12)</f>
        <v>538814</v>
      </c>
      <c r="F13" s="76">
        <f>E13/$E$61</f>
        <v>0.73737510588885746</v>
      </c>
      <c r="G13" s="75">
        <f>E13-C13</f>
        <v>35468</v>
      </c>
      <c r="H13" s="76">
        <f>G13/C13</f>
        <v>7.046445188796574E-2</v>
      </c>
    </row>
    <row r="14" spans="2:9" ht="6" customHeight="1">
      <c r="C14" s="44"/>
      <c r="D14" s="77"/>
      <c r="E14" s="44"/>
      <c r="H14" s="77"/>
    </row>
    <row r="15" spans="2:9" ht="15">
      <c r="B15" s="518" t="s">
        <v>10</v>
      </c>
      <c r="C15" s="519"/>
      <c r="D15" s="519"/>
      <c r="E15" s="519"/>
      <c r="F15" s="519"/>
      <c r="G15" s="519"/>
      <c r="H15" s="520"/>
    </row>
    <row r="16" spans="2:9">
      <c r="B16" s="78" t="s">
        <v>100</v>
      </c>
      <c r="C16" s="70">
        <v>21742</v>
      </c>
      <c r="D16" s="79">
        <f>C16/$C$61</f>
        <v>3.109624934209021E-2</v>
      </c>
      <c r="E16" s="69">
        <f>SUM('PROCEDENCIA ENERO - FEBRERO'!C30)</f>
        <v>24370</v>
      </c>
      <c r="F16" s="79">
        <f>E16/$E$61</f>
        <v>3.3350713475357834E-2</v>
      </c>
      <c r="G16" s="69">
        <f>E16-C16</f>
        <v>2628</v>
      </c>
      <c r="H16" s="79">
        <f>G16/C16</f>
        <v>0.12087204489007451</v>
      </c>
    </row>
    <row r="17" spans="2:8">
      <c r="B17" s="71" t="s">
        <v>102</v>
      </c>
      <c r="C17" s="72">
        <v>111</v>
      </c>
      <c r="D17" s="79">
        <f t="shared" ref="D17:D27" si="0">C17/$C$61</f>
        <v>1.5875649328359916E-4</v>
      </c>
      <c r="E17" s="69">
        <f>SUM('PROCEDENCIA ENERO - FEBRERO'!C31)</f>
        <v>66</v>
      </c>
      <c r="F17" s="73">
        <f t="shared" ref="F17:F26" si="1">E17/$E$61</f>
        <v>9.0321997922594051E-5</v>
      </c>
      <c r="G17" s="72">
        <f>E17-C17</f>
        <v>-45</v>
      </c>
      <c r="H17" s="73">
        <f>G17/C17</f>
        <v>-0.40540540540540543</v>
      </c>
    </row>
    <row r="18" spans="2:8">
      <c r="B18" s="71" t="s">
        <v>105</v>
      </c>
      <c r="C18" s="72">
        <v>4143</v>
      </c>
      <c r="D18" s="79">
        <f t="shared" si="0"/>
        <v>5.9254788439094715E-3</v>
      </c>
      <c r="E18" s="69">
        <f>SUM('PROCEDENCIA ENERO - FEBRERO'!C32)</f>
        <v>6728</v>
      </c>
      <c r="F18" s="73">
        <f t="shared" si="1"/>
        <v>9.2073697276244364E-3</v>
      </c>
      <c r="G18" s="72">
        <f t="shared" ref="G18:G26" si="2">E18-C18</f>
        <v>2585</v>
      </c>
      <c r="H18" s="73">
        <f t="shared" ref="H18:H26" si="3">G18/C18</f>
        <v>0.62394400193096788</v>
      </c>
    </row>
    <row r="19" spans="2:8">
      <c r="B19" s="71" t="s">
        <v>108</v>
      </c>
      <c r="C19" s="72">
        <v>9453</v>
      </c>
      <c r="D19" s="79">
        <f t="shared" si="0"/>
        <v>1.3520046225314081E-2</v>
      </c>
      <c r="E19" s="69">
        <f>SUM('PROCEDENCIA ENERO - FEBRERO'!C33)</f>
        <v>8649</v>
      </c>
      <c r="F19" s="73">
        <f t="shared" si="1"/>
        <v>1.1836287273219939E-2</v>
      </c>
      <c r="G19" s="72">
        <f t="shared" si="2"/>
        <v>-804</v>
      </c>
      <c r="H19" s="73">
        <f t="shared" si="3"/>
        <v>-8.5052364328784519E-2</v>
      </c>
    </row>
    <row r="20" spans="2:8">
      <c r="B20" s="71" t="s">
        <v>111</v>
      </c>
      <c r="C20" s="72">
        <v>1629</v>
      </c>
      <c r="D20" s="79">
        <f t="shared" si="0"/>
        <v>2.329858806837685E-3</v>
      </c>
      <c r="E20" s="69">
        <f>SUM('PROCEDENCIA ENERO - FEBRERO'!C34)</f>
        <v>3408</v>
      </c>
      <c r="F20" s="73">
        <f t="shared" si="1"/>
        <v>4.6638995290939475E-3</v>
      </c>
      <c r="G20" s="72">
        <f t="shared" si="2"/>
        <v>1779</v>
      </c>
      <c r="H20" s="73">
        <f t="shared" si="3"/>
        <v>1.0920810313075506</v>
      </c>
    </row>
    <row r="21" spans="2:8">
      <c r="B21" s="71" t="s">
        <v>113</v>
      </c>
      <c r="C21" s="72">
        <v>194</v>
      </c>
      <c r="D21" s="79">
        <f t="shared" si="0"/>
        <v>2.7746630357674087E-4</v>
      </c>
      <c r="E21" s="69">
        <f>SUM('PROCEDENCIA ENERO - FEBRERO'!C35)</f>
        <v>396</v>
      </c>
      <c r="F21" s="73">
        <f t="shared" si="1"/>
        <v>5.4193198753556434E-4</v>
      </c>
      <c r="G21" s="72">
        <f t="shared" si="2"/>
        <v>202</v>
      </c>
      <c r="H21" s="73">
        <f t="shared" si="3"/>
        <v>1.0412371134020619</v>
      </c>
    </row>
    <row r="22" spans="2:8">
      <c r="B22" s="71" t="s">
        <v>114</v>
      </c>
      <c r="C22" s="72">
        <v>377</v>
      </c>
      <c r="D22" s="79">
        <f t="shared" si="0"/>
        <v>5.391999816929449E-4</v>
      </c>
      <c r="E22" s="69">
        <f>SUM('PROCEDENCIA ENERO - FEBRERO'!C36)</f>
        <v>786</v>
      </c>
      <c r="F22" s="73">
        <f t="shared" si="1"/>
        <v>1.0756528843508927E-3</v>
      </c>
      <c r="G22" s="72">
        <f>E22-C22</f>
        <v>409</v>
      </c>
      <c r="H22" s="73">
        <f>G22/C22</f>
        <v>1.0848806366047745</v>
      </c>
    </row>
    <row r="23" spans="2:8">
      <c r="B23" s="71" t="s">
        <v>115</v>
      </c>
      <c r="C23" s="72">
        <v>1875</v>
      </c>
      <c r="D23" s="79">
        <f t="shared" si="0"/>
        <v>2.6816975216824184E-3</v>
      </c>
      <c r="E23" s="69">
        <f>SUM('PROCEDENCIA ENERO - FEBRERO'!C37)</f>
        <v>2107</v>
      </c>
      <c r="F23" s="73">
        <f t="shared" si="1"/>
        <v>2.8834613579228128E-3</v>
      </c>
      <c r="G23" s="72">
        <f t="shared" si="2"/>
        <v>232</v>
      </c>
      <c r="H23" s="73">
        <f t="shared" si="3"/>
        <v>0.12373333333333333</v>
      </c>
    </row>
    <row r="24" spans="2:8">
      <c r="B24" s="71" t="s">
        <v>116</v>
      </c>
      <c r="C24" s="72">
        <v>1033</v>
      </c>
      <c r="D24" s="79">
        <f t="shared" si="0"/>
        <v>1.4774365546122337E-3</v>
      </c>
      <c r="E24" s="69">
        <f>SUM('PROCEDENCIA ENERO - FEBRERO'!C38)</f>
        <v>2542</v>
      </c>
      <c r="F24" s="73">
        <f t="shared" si="1"/>
        <v>3.4787654351399102E-3</v>
      </c>
      <c r="G24" s="72">
        <f t="shared" si="2"/>
        <v>1509</v>
      </c>
      <c r="H24" s="73">
        <f t="shared" si="3"/>
        <v>1.4607938044530493</v>
      </c>
    </row>
    <row r="25" spans="2:8">
      <c r="B25" s="71" t="s">
        <v>117</v>
      </c>
      <c r="C25" s="72">
        <v>666</v>
      </c>
      <c r="D25" s="79">
        <f t="shared" si="0"/>
        <v>9.5253895970159506E-4</v>
      </c>
      <c r="E25" s="69">
        <f>SUM('PROCEDENCIA ENERO - FEBRERO'!C39)</f>
        <v>515</v>
      </c>
      <c r="F25" s="73">
        <f t="shared" si="1"/>
        <v>7.0478528682024148E-4</v>
      </c>
      <c r="G25" s="72">
        <f t="shared" si="2"/>
        <v>-151</v>
      </c>
      <c r="H25" s="73">
        <f t="shared" si="3"/>
        <v>-0.22672672672672672</v>
      </c>
    </row>
    <row r="26" spans="2:8">
      <c r="B26" s="71" t="s">
        <v>86</v>
      </c>
      <c r="C26" s="72">
        <v>498</v>
      </c>
      <c r="D26" s="79">
        <f t="shared" si="0"/>
        <v>7.1225886175885027E-4</v>
      </c>
      <c r="E26" s="69">
        <f>SUM('PROCEDENCIA ENERO - FEBRERO'!C40)</f>
        <v>273</v>
      </c>
      <c r="F26" s="73">
        <f t="shared" si="1"/>
        <v>3.7360462777072991E-4</v>
      </c>
      <c r="G26" s="72">
        <f t="shared" si="2"/>
        <v>-225</v>
      </c>
      <c r="H26" s="73">
        <f t="shared" si="3"/>
        <v>-0.45180722891566266</v>
      </c>
    </row>
    <row r="27" spans="2:8">
      <c r="B27" s="74" t="s">
        <v>34</v>
      </c>
      <c r="C27" s="75">
        <f>SUM(C16:C26)</f>
        <v>41721</v>
      </c>
      <c r="D27" s="255">
        <f t="shared" si="0"/>
        <v>5.9670987894459827E-2</v>
      </c>
      <c r="E27" s="75">
        <f>SUM(E16:E26)</f>
        <v>49840</v>
      </c>
      <c r="F27" s="76">
        <f>E27/$E$61</f>
        <v>6.8206793582758898E-2</v>
      </c>
      <c r="G27" s="75">
        <f>E27-C27</f>
        <v>8119</v>
      </c>
      <c r="H27" s="76">
        <f>G27/C27</f>
        <v>0.19460223868076029</v>
      </c>
    </row>
    <row r="28" spans="2:8">
      <c r="C28" s="44"/>
      <c r="D28" s="77"/>
      <c r="E28" s="44"/>
      <c r="H28" s="77"/>
    </row>
    <row r="29" spans="2:8" ht="15">
      <c r="B29" s="518" t="s">
        <v>9</v>
      </c>
      <c r="C29" s="519"/>
      <c r="D29" s="519"/>
      <c r="E29" s="519"/>
      <c r="F29" s="519"/>
      <c r="G29" s="519"/>
      <c r="H29" s="520"/>
    </row>
    <row r="30" spans="2:8">
      <c r="B30" s="78" t="s">
        <v>19</v>
      </c>
      <c r="C30" s="69">
        <v>23591</v>
      </c>
      <c r="D30" s="79">
        <f>C30/$C$61</f>
        <v>3.3740760658138629E-2</v>
      </c>
      <c r="E30" s="69">
        <f>SUM('PROCEDENCIA ENERO - FEBRERO'!K10)</f>
        <v>21751</v>
      </c>
      <c r="F30" s="79">
        <f>E30/$E$61</f>
        <v>2.9766572375974895E-2</v>
      </c>
      <c r="G30" s="69">
        <f>E30-C30</f>
        <v>-1840</v>
      </c>
      <c r="H30" s="79">
        <f>G30/C30</f>
        <v>-7.7995845873426312E-2</v>
      </c>
    </row>
    <row r="31" spans="2:8">
      <c r="B31" s="71" t="s">
        <v>20</v>
      </c>
      <c r="C31" s="72">
        <v>845</v>
      </c>
      <c r="D31" s="73">
        <f t="shared" ref="D31:D56" si="4">C31/$C$61</f>
        <v>1.2085516831048765E-3</v>
      </c>
      <c r="E31" s="69">
        <f>SUM('PROCEDENCIA ENERO - FEBRERO'!K11)</f>
        <v>693</v>
      </c>
      <c r="F31" s="73">
        <f t="shared" ref="F31:F55" si="5">E31/$E$61</f>
        <v>9.4838097818723745E-4</v>
      </c>
      <c r="G31" s="72">
        <f>E31-C31</f>
        <v>-152</v>
      </c>
      <c r="H31" s="73">
        <f t="shared" ref="H31:H54" si="6">G31/C31</f>
        <v>-0.17988165680473372</v>
      </c>
    </row>
    <row r="32" spans="2:8">
      <c r="B32" s="71" t="s">
        <v>147</v>
      </c>
      <c r="C32" s="72">
        <v>2783</v>
      </c>
      <c r="D32" s="73">
        <f t="shared" si="4"/>
        <v>3.980354241515824E-3</v>
      </c>
      <c r="E32" s="69">
        <f>SUM('PROCEDENCIA ENERO - FEBRERO'!K12)</f>
        <v>2192</v>
      </c>
      <c r="F32" s="73">
        <f t="shared" si="5"/>
        <v>2.9997851431261538E-3</v>
      </c>
      <c r="G32" s="72">
        <f t="shared" ref="G32:G57" si="7">E32-C32</f>
        <v>-591</v>
      </c>
      <c r="H32" s="73">
        <f t="shared" si="6"/>
        <v>-0.21236076176787638</v>
      </c>
    </row>
    <row r="33" spans="2:8">
      <c r="B33" s="71" t="s">
        <v>80</v>
      </c>
      <c r="C33" s="72">
        <v>68</v>
      </c>
      <c r="D33" s="73">
        <f t="shared" si="4"/>
        <v>9.7256230119682375E-5</v>
      </c>
      <c r="E33" s="69">
        <f>SUM('PROCEDENCIA ENERO - FEBRERO'!K13)</f>
        <v>46</v>
      </c>
      <c r="F33" s="73">
        <f t="shared" si="5"/>
        <v>6.2951695521807968E-5</v>
      </c>
      <c r="G33" s="72">
        <f t="shared" si="7"/>
        <v>-22</v>
      </c>
      <c r="H33" s="73">
        <f t="shared" si="6"/>
        <v>-0.3235294117647059</v>
      </c>
    </row>
    <row r="34" spans="2:8">
      <c r="B34" s="71" t="s">
        <v>21</v>
      </c>
      <c r="C34" s="72">
        <v>515</v>
      </c>
      <c r="D34" s="73">
        <f t="shared" si="4"/>
        <v>7.3657291928877087E-4</v>
      </c>
      <c r="E34" s="69">
        <f>SUM('PROCEDENCIA ENERO - FEBRERO'!K14)</f>
        <v>548</v>
      </c>
      <c r="F34" s="73">
        <f t="shared" si="5"/>
        <v>7.4994628578153844E-4</v>
      </c>
      <c r="G34" s="72">
        <f t="shared" si="7"/>
        <v>33</v>
      </c>
      <c r="H34" s="73">
        <f>G34/C34</f>
        <v>6.4077669902912623E-2</v>
      </c>
    </row>
    <row r="35" spans="2:8">
      <c r="B35" s="71" t="s">
        <v>22</v>
      </c>
      <c r="C35" s="72">
        <v>12513</v>
      </c>
      <c r="D35" s="73">
        <f t="shared" si="4"/>
        <v>1.7896576580699788E-2</v>
      </c>
      <c r="E35" s="69">
        <f>SUM('PROCEDENCIA ENERO - FEBRERO'!K15)</f>
        <v>12082</v>
      </c>
      <c r="F35" s="73">
        <f t="shared" si="5"/>
        <v>1.6534399680314869E-2</v>
      </c>
      <c r="G35" s="72">
        <f t="shared" si="7"/>
        <v>-431</v>
      </c>
      <c r="H35" s="73">
        <f t="shared" si="6"/>
        <v>-3.4444178054822985E-2</v>
      </c>
    </row>
    <row r="36" spans="2:8">
      <c r="B36" s="71" t="s">
        <v>23</v>
      </c>
      <c r="C36" s="72">
        <v>1697</v>
      </c>
      <c r="D36" s="73">
        <f t="shared" si="4"/>
        <v>2.4271150369573674E-3</v>
      </c>
      <c r="E36" s="69">
        <f>SUM('PROCEDENCIA ENERO - FEBRERO'!K16)</f>
        <v>468</v>
      </c>
      <c r="F36" s="73">
        <f t="shared" si="5"/>
        <v>6.4046507617839411E-4</v>
      </c>
      <c r="G36" s="72">
        <f t="shared" si="7"/>
        <v>-1229</v>
      </c>
      <c r="H36" s="73">
        <f t="shared" si="6"/>
        <v>-0.72421921037124337</v>
      </c>
    </row>
    <row r="37" spans="2:8">
      <c r="B37" s="71" t="s">
        <v>24</v>
      </c>
      <c r="C37" s="72">
        <v>17667</v>
      </c>
      <c r="D37" s="73">
        <f t="shared" si="4"/>
        <v>2.5268026728300419E-2</v>
      </c>
      <c r="E37" s="69">
        <f>SUM('PROCEDENCIA ENERO - FEBRERO'!K17)</f>
        <v>17970</v>
      </c>
      <c r="F37" s="73">
        <f t="shared" si="5"/>
        <v>2.4592216707106287E-2</v>
      </c>
      <c r="G37" s="72">
        <f t="shared" si="7"/>
        <v>303</v>
      </c>
      <c r="H37" s="73">
        <f t="shared" si="6"/>
        <v>1.7150619799626423E-2</v>
      </c>
    </row>
    <row r="38" spans="2:8">
      <c r="B38" s="71" t="s">
        <v>25</v>
      </c>
      <c r="C38" s="72">
        <v>31493</v>
      </c>
      <c r="D38" s="73">
        <f t="shared" si="4"/>
        <v>4.5042506693517011E-2</v>
      </c>
      <c r="E38" s="69">
        <f>SUM('PROCEDENCIA ENERO - FEBRERO'!K18)</f>
        <v>30016</v>
      </c>
      <c r="F38" s="73">
        <f t="shared" si="5"/>
        <v>4.1077349843099742E-2</v>
      </c>
      <c r="G38" s="72">
        <f t="shared" si="7"/>
        <v>-1477</v>
      </c>
      <c r="H38" s="73">
        <f t="shared" si="6"/>
        <v>-4.6899310957990666E-2</v>
      </c>
    </row>
    <row r="39" spans="2:8">
      <c r="B39" s="71" t="s">
        <v>56</v>
      </c>
      <c r="C39" s="72">
        <v>212</v>
      </c>
      <c r="D39" s="73">
        <f t="shared" si="4"/>
        <v>3.032105997848921E-4</v>
      </c>
      <c r="E39" s="69">
        <f>SUM('PROCEDENCIA ENERO - FEBRERO'!K19)</f>
        <v>70</v>
      </c>
      <c r="F39" s="73">
        <f>E39/$E$61</f>
        <v>9.5796058402751265E-5</v>
      </c>
      <c r="G39" s="72">
        <f t="shared" si="7"/>
        <v>-142</v>
      </c>
      <c r="H39" s="73">
        <f>G39/C39</f>
        <v>-0.66981132075471694</v>
      </c>
    </row>
    <row r="40" spans="2:8">
      <c r="B40" s="71" t="s">
        <v>26</v>
      </c>
      <c r="C40" s="72">
        <v>4037</v>
      </c>
      <c r="D40" s="73">
        <f t="shared" si="4"/>
        <v>5.7738735440170256E-3</v>
      </c>
      <c r="E40" s="69">
        <f>SUM('PROCEDENCIA ENERO - FEBRERO'!K20)</f>
        <v>5653</v>
      </c>
      <c r="F40" s="73">
        <f t="shared" si="5"/>
        <v>7.7362159735821839E-3</v>
      </c>
      <c r="G40" s="72">
        <f t="shared" si="7"/>
        <v>1616</v>
      </c>
      <c r="H40" s="73">
        <f t="shared" si="6"/>
        <v>0.40029725043349024</v>
      </c>
    </row>
    <row r="41" spans="2:8">
      <c r="B41" s="71" t="s">
        <v>90</v>
      </c>
      <c r="C41" s="72">
        <v>244</v>
      </c>
      <c r="D41" s="73">
        <f t="shared" si="4"/>
        <v>3.4897823748827205E-4</v>
      </c>
      <c r="E41" s="69">
        <f>SUM('PROCEDENCIA ENERO - FEBRERO'!K21)</f>
        <v>226</v>
      </c>
      <c r="F41" s="73">
        <f t="shared" si="5"/>
        <v>3.0928441712888265E-4</v>
      </c>
      <c r="G41" s="72">
        <f t="shared" si="7"/>
        <v>-18</v>
      </c>
      <c r="H41" s="73">
        <f t="shared" si="6"/>
        <v>-7.3770491803278687E-2</v>
      </c>
    </row>
    <row r="42" spans="2:8">
      <c r="B42" s="71" t="s">
        <v>43</v>
      </c>
      <c r="C42" s="72">
        <v>489</v>
      </c>
      <c r="D42" s="73">
        <f t="shared" si="4"/>
        <v>6.9938671365477468E-4</v>
      </c>
      <c r="E42" s="69">
        <f>SUM('PROCEDENCIA ENERO - FEBRERO'!K22)</f>
        <v>225</v>
      </c>
      <c r="F42" s="73">
        <f t="shared" si="5"/>
        <v>3.0791590200884335E-4</v>
      </c>
      <c r="G42" s="72">
        <f t="shared" si="7"/>
        <v>-264</v>
      </c>
      <c r="H42" s="73">
        <f>G42/C42</f>
        <v>-0.53987730061349692</v>
      </c>
    </row>
    <row r="43" spans="2:8">
      <c r="B43" s="71" t="s">
        <v>95</v>
      </c>
      <c r="C43" s="72">
        <v>171</v>
      </c>
      <c r="D43" s="73">
        <f t="shared" si="4"/>
        <v>2.4457081397743656E-4</v>
      </c>
      <c r="E43" s="69">
        <f>SUM('PROCEDENCIA ENERO - FEBRERO'!K23)</f>
        <v>27</v>
      </c>
      <c r="F43" s="73">
        <f>E43/$E$61</f>
        <v>3.6949908241061205E-5</v>
      </c>
      <c r="G43" s="72">
        <f t="shared" si="7"/>
        <v>-144</v>
      </c>
      <c r="H43" s="73">
        <f>G43/C43</f>
        <v>-0.84210526315789469</v>
      </c>
    </row>
    <row r="44" spans="2:8">
      <c r="B44" s="71" t="s">
        <v>27</v>
      </c>
      <c r="C44" s="72">
        <v>14306</v>
      </c>
      <c r="D44" s="73">
        <f t="shared" si="4"/>
        <v>2.0460994530767294E-2</v>
      </c>
      <c r="E44" s="69">
        <f>SUM('PROCEDENCIA ENERO - FEBRERO'!K24)</f>
        <v>12851</v>
      </c>
      <c r="F44" s="73">
        <f t="shared" si="5"/>
        <v>1.7586787807625091E-2</v>
      </c>
      <c r="G44" s="72">
        <f t="shared" si="7"/>
        <v>-1455</v>
      </c>
      <c r="H44" s="73">
        <f>G44/C44</f>
        <v>-0.10170557807912764</v>
      </c>
    </row>
    <row r="45" spans="2:8">
      <c r="B45" s="71" t="s">
        <v>57</v>
      </c>
      <c r="C45" s="72">
        <v>59</v>
      </c>
      <c r="D45" s="73">
        <f t="shared" si="4"/>
        <v>8.438408201560676E-5</v>
      </c>
      <c r="E45" s="69">
        <f>SUM('PROCEDENCIA ENERO - FEBRERO'!K25)</f>
        <v>30</v>
      </c>
      <c r="F45" s="73">
        <f t="shared" si="5"/>
        <v>4.1055453601179112E-5</v>
      </c>
      <c r="G45" s="72">
        <f t="shared" si="7"/>
        <v>-29</v>
      </c>
      <c r="H45" s="73">
        <f t="shared" si="6"/>
        <v>-0.49152542372881358</v>
      </c>
    </row>
    <row r="46" spans="2:8">
      <c r="B46" s="71" t="s">
        <v>96</v>
      </c>
      <c r="C46" s="72">
        <v>3</v>
      </c>
      <c r="D46" s="73">
        <f t="shared" si="4"/>
        <v>4.290716034691869E-6</v>
      </c>
      <c r="E46" s="69">
        <f>SUM('PROCEDENCIA ENERO - FEBRERO'!K26)</f>
        <v>16</v>
      </c>
      <c r="F46" s="73">
        <f t="shared" si="5"/>
        <v>2.1896241920628859E-5</v>
      </c>
      <c r="G46" s="72">
        <f t="shared" si="7"/>
        <v>13</v>
      </c>
      <c r="H46" s="73">
        <f>G46/C46</f>
        <v>4.333333333333333</v>
      </c>
    </row>
    <row r="47" spans="2:8">
      <c r="B47" s="71" t="s">
        <v>28</v>
      </c>
      <c r="C47" s="72">
        <v>1234</v>
      </c>
      <c r="D47" s="73">
        <f t="shared" si="4"/>
        <v>1.764914528936589E-3</v>
      </c>
      <c r="E47" s="69">
        <f>SUM('PROCEDENCIA ENERO - FEBRERO'!K27)</f>
        <v>1293</v>
      </c>
      <c r="F47" s="73">
        <f t="shared" si="5"/>
        <v>1.7694900502108197E-3</v>
      </c>
      <c r="G47" s="72">
        <f t="shared" si="7"/>
        <v>59</v>
      </c>
      <c r="H47" s="73">
        <f t="shared" si="6"/>
        <v>4.7811993517017828E-2</v>
      </c>
    </row>
    <row r="48" spans="2:8">
      <c r="B48" s="71" t="s">
        <v>47</v>
      </c>
      <c r="C48" s="72">
        <v>1377</v>
      </c>
      <c r="D48" s="73">
        <f t="shared" si="4"/>
        <v>1.9694386599235681E-3</v>
      </c>
      <c r="E48" s="69">
        <f>SUM('PROCEDENCIA ENERO - FEBRERO'!K28)</f>
        <v>3254</v>
      </c>
      <c r="F48" s="73">
        <f t="shared" si="5"/>
        <v>4.4531482006078945E-3</v>
      </c>
      <c r="G48" s="72">
        <f t="shared" si="7"/>
        <v>1877</v>
      </c>
      <c r="H48" s="73">
        <f t="shared" si="6"/>
        <v>1.3631082062454611</v>
      </c>
    </row>
    <row r="49" spans="2:8">
      <c r="B49" s="71" t="s">
        <v>29</v>
      </c>
      <c r="C49" s="72">
        <v>209</v>
      </c>
      <c r="D49" s="73">
        <f t="shared" si="4"/>
        <v>2.9891988375020022E-4</v>
      </c>
      <c r="E49" s="69">
        <f>SUM('PROCEDENCIA ENERO - FEBRERO'!K29)</f>
        <v>256</v>
      </c>
      <c r="F49" s="73">
        <f t="shared" si="5"/>
        <v>3.5033987073006175E-4</v>
      </c>
      <c r="G49" s="72">
        <f t="shared" si="7"/>
        <v>47</v>
      </c>
      <c r="H49" s="73">
        <f t="shared" si="6"/>
        <v>0.22488038277511962</v>
      </c>
    </row>
    <row r="50" spans="2:8">
      <c r="B50" s="71" t="s">
        <v>46</v>
      </c>
      <c r="C50" s="72">
        <v>312</v>
      </c>
      <c r="D50" s="73">
        <f t="shared" si="4"/>
        <v>4.4623446760795442E-4</v>
      </c>
      <c r="E50" s="69">
        <f>SUM('PROCEDENCIA ENERO - FEBRERO'!K30)</f>
        <v>275</v>
      </c>
      <c r="F50" s="73">
        <f t="shared" si="5"/>
        <v>3.7634165801080853E-4</v>
      </c>
      <c r="G50" s="72">
        <f t="shared" si="7"/>
        <v>-37</v>
      </c>
      <c r="H50" s="73">
        <f>G50/C50</f>
        <v>-0.11858974358974358</v>
      </c>
    </row>
    <row r="51" spans="2:8">
      <c r="B51" s="71" t="s">
        <v>104</v>
      </c>
      <c r="C51" s="72">
        <v>159</v>
      </c>
      <c r="D51" s="73">
        <f t="shared" si="4"/>
        <v>2.2740794983866909E-4</v>
      </c>
      <c r="E51" s="69">
        <f>SUM('PROCEDENCIA ENERO - FEBRERO'!K31)</f>
        <v>89</v>
      </c>
      <c r="F51" s="73">
        <f t="shared" si="5"/>
        <v>1.2179784568349803E-4</v>
      </c>
      <c r="G51" s="72">
        <f t="shared" si="7"/>
        <v>-70</v>
      </c>
      <c r="H51" s="73">
        <f>G51/C51</f>
        <v>-0.44025157232704404</v>
      </c>
    </row>
    <row r="52" spans="2:8">
      <c r="B52" s="71" t="s">
        <v>107</v>
      </c>
      <c r="C52" s="72">
        <v>13728</v>
      </c>
      <c r="D52" s="73">
        <f t="shared" si="4"/>
        <v>1.9634316574749993E-2</v>
      </c>
      <c r="E52" s="69">
        <f>SUM('PROCEDENCIA ENERO - FEBRERO'!K32)</f>
        <v>4957</v>
      </c>
      <c r="F52" s="73">
        <f t="shared" si="5"/>
        <v>6.7837294500348285E-3</v>
      </c>
      <c r="G52" s="72">
        <f t="shared" si="7"/>
        <v>-8771</v>
      </c>
      <c r="H52" s="73">
        <f t="shared" si="6"/>
        <v>-0.63891317016317017</v>
      </c>
    </row>
    <row r="53" spans="2:8">
      <c r="B53" s="71" t="s">
        <v>110</v>
      </c>
      <c r="C53" s="72">
        <v>26</v>
      </c>
      <c r="D53" s="73">
        <f t="shared" si="4"/>
        <v>3.7186205633996199E-5</v>
      </c>
      <c r="E53" s="69">
        <f>SUM('PROCEDENCIA ENERO - FEBRERO'!K33)</f>
        <v>49</v>
      </c>
      <c r="F53" s="73">
        <f t="shared" si="5"/>
        <v>6.7057240881925888E-5</v>
      </c>
      <c r="G53" s="72">
        <f t="shared" si="7"/>
        <v>23</v>
      </c>
      <c r="H53" s="73">
        <f t="shared" si="6"/>
        <v>0.88461538461538458</v>
      </c>
    </row>
    <row r="54" spans="2:8">
      <c r="B54" s="71" t="s">
        <v>30</v>
      </c>
      <c r="C54" s="72">
        <v>15100</v>
      </c>
      <c r="D54" s="73">
        <f t="shared" si="4"/>
        <v>2.159660404128241E-2</v>
      </c>
      <c r="E54" s="69">
        <f>SUM('PROCEDENCIA ENERO - FEBRERO'!K34)</f>
        <v>13571</v>
      </c>
      <c r="F54" s="73">
        <f t="shared" si="5"/>
        <v>1.857211869405339E-2</v>
      </c>
      <c r="G54" s="72">
        <f t="shared" si="7"/>
        <v>-1529</v>
      </c>
      <c r="H54" s="73">
        <f t="shared" si="6"/>
        <v>-0.10125827814569537</v>
      </c>
    </row>
    <row r="55" spans="2:8">
      <c r="B55" s="71" t="s">
        <v>31</v>
      </c>
      <c r="C55" s="72">
        <v>2815</v>
      </c>
      <c r="D55" s="73">
        <f t="shared" si="4"/>
        <v>4.0261218792192041E-3</v>
      </c>
      <c r="E55" s="69">
        <f>SUM('PROCEDENCIA ENERO - FEBRERO'!K35)</f>
        <v>2776</v>
      </c>
      <c r="F55" s="73">
        <f t="shared" si="5"/>
        <v>3.7989979732291073E-3</v>
      </c>
      <c r="G55" s="72">
        <f t="shared" si="7"/>
        <v>-39</v>
      </c>
      <c r="H55" s="73">
        <f>G55/C55</f>
        <v>-1.3854351687388987E-2</v>
      </c>
    </row>
    <row r="56" spans="2:8">
      <c r="B56" s="71" t="s">
        <v>86</v>
      </c>
      <c r="C56" s="72">
        <v>4220</v>
      </c>
      <c r="D56" s="73">
        <f t="shared" si="4"/>
        <v>6.0356072221332295E-3</v>
      </c>
      <c r="E56" s="69">
        <f>SUM('PROCEDENCIA ENERO - FEBRERO'!K36)</f>
        <v>4014</v>
      </c>
      <c r="F56" s="73">
        <f>E56/$E$61</f>
        <v>5.4932196918377656E-3</v>
      </c>
      <c r="G56" s="72">
        <f t="shared" si="7"/>
        <v>-206</v>
      </c>
      <c r="H56" s="73">
        <f>G56/C56</f>
        <v>-4.8815165876777249E-2</v>
      </c>
    </row>
    <row r="57" spans="2:8">
      <c r="B57" s="74" t="s">
        <v>34</v>
      </c>
      <c r="C57" s="75">
        <f>SUM(C30:C56)</f>
        <v>149873</v>
      </c>
      <c r="D57" s="76">
        <f>C57/$C$61</f>
        <v>0.21435416142245817</v>
      </c>
      <c r="E57" s="75">
        <f>SUM(E30:E56)</f>
        <v>135398</v>
      </c>
      <c r="F57" s="76">
        <f>E57/$E$61</f>
        <v>0.18529421022308165</v>
      </c>
      <c r="G57" s="75">
        <f t="shared" si="7"/>
        <v>-14475</v>
      </c>
      <c r="H57" s="76">
        <f>G57/C57</f>
        <v>-9.6581772567440438E-2</v>
      </c>
    </row>
    <row r="58" spans="2:8">
      <c r="C58" s="44"/>
      <c r="E58" s="44"/>
      <c r="H58" s="77"/>
    </row>
    <row r="59" spans="2:8">
      <c r="B59" s="399" t="s">
        <v>146</v>
      </c>
      <c r="C59" s="400">
        <v>4244</v>
      </c>
      <c r="D59" s="401">
        <f>C59/$C$61</f>
        <v>6.069932950410765E-3</v>
      </c>
      <c r="E59" s="400">
        <v>6667</v>
      </c>
      <c r="F59" s="401">
        <f>E59/$E$61</f>
        <v>9.1238903053020379E-3</v>
      </c>
      <c r="G59" s="400">
        <f>E59-C59</f>
        <v>2423</v>
      </c>
      <c r="H59" s="402">
        <f>G59/C59</f>
        <v>0.57092365692742697</v>
      </c>
    </row>
    <row r="60" spans="2:8">
      <c r="C60" s="44"/>
      <c r="E60" s="44"/>
      <c r="H60" s="77"/>
    </row>
    <row r="61" spans="2:8" ht="15.75">
      <c r="B61" s="403" t="s">
        <v>6</v>
      </c>
      <c r="C61" s="404">
        <f>C59+C57+C27+C13</f>
        <v>699184</v>
      </c>
      <c r="D61" s="405">
        <f>D59+D57+D27+D13</f>
        <v>1</v>
      </c>
      <c r="E61" s="404">
        <f>E59+E57+E27+E13</f>
        <v>730719</v>
      </c>
      <c r="F61" s="405">
        <f>F59+F57+F27+F13</f>
        <v>1</v>
      </c>
      <c r="G61" s="406">
        <f>E61-C61</f>
        <v>31535</v>
      </c>
      <c r="H61" s="405">
        <f>G61/C61</f>
        <v>4.5102576718002697E-2</v>
      </c>
    </row>
    <row r="63" spans="2:8" ht="15">
      <c r="C63" s="80"/>
    </row>
    <row r="64" spans="2:8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90" orientation="portrait" r:id="rId1"/>
  <headerFooter>
    <oddFooter>&amp;CBARÓMETRO TURÍSTICO DE LA RIVIERA MAYA
FIDEICOMISO DE PROMOCIÓN TURÍSTICA DE LA RIVIERA MAYA&amp;R22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89"/>
  <sheetViews>
    <sheetView topLeftCell="E55" workbookViewId="0">
      <selection activeCell="G10" sqref="G10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28" t="s">
        <v>198</v>
      </c>
      <c r="C2" s="528"/>
      <c r="D2" s="528"/>
      <c r="E2" s="528"/>
      <c r="F2" s="528"/>
      <c r="G2" s="528"/>
      <c r="H2" s="528"/>
      <c r="I2" s="528"/>
      <c r="J2" s="528"/>
      <c r="K2" s="528"/>
    </row>
    <row r="3" spans="2:16" ht="15.75" customHeight="1">
      <c r="B3" s="528" t="s">
        <v>201</v>
      </c>
      <c r="C3" s="528"/>
      <c r="D3" s="528"/>
      <c r="E3" s="528"/>
      <c r="F3" s="528"/>
      <c r="G3" s="528"/>
      <c r="H3" s="528"/>
      <c r="I3" s="528"/>
      <c r="J3" s="528"/>
      <c r="K3" s="528"/>
    </row>
    <row r="4" spans="2:16" ht="15" customHeight="1">
      <c r="B4" s="529" t="s">
        <v>421</v>
      </c>
      <c r="C4" s="529"/>
      <c r="D4" s="529"/>
      <c r="E4" s="529"/>
      <c r="F4" s="529"/>
      <c r="G4" s="529"/>
      <c r="H4" s="529"/>
      <c r="I4" s="529"/>
      <c r="J4" s="529"/>
      <c r="K4" s="529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30" t="s">
        <v>225</v>
      </c>
      <c r="C6" s="530"/>
      <c r="D6" s="429" t="s">
        <v>17</v>
      </c>
      <c r="E6" s="429"/>
      <c r="F6" s="429" t="s">
        <v>187</v>
      </c>
      <c r="G6" s="31"/>
      <c r="H6" s="407" t="s">
        <v>257</v>
      </c>
      <c r="I6" s="407" t="s">
        <v>208</v>
      </c>
      <c r="J6" s="407" t="s">
        <v>207</v>
      </c>
      <c r="K6" s="407" t="s">
        <v>33</v>
      </c>
      <c r="L6" s="31"/>
      <c r="M6" s="31"/>
      <c r="N6" s="235"/>
      <c r="O6" s="235"/>
      <c r="P6" s="235"/>
    </row>
    <row r="7" spans="2:16" ht="15">
      <c r="B7" s="296">
        <v>1</v>
      </c>
      <c r="C7" s="438" t="s">
        <v>422</v>
      </c>
      <c r="D7" s="439">
        <v>310</v>
      </c>
      <c r="E7" s="440"/>
      <c r="F7" s="441" t="s">
        <v>188</v>
      </c>
      <c r="G7" s="82"/>
      <c r="H7" s="301" t="s">
        <v>199</v>
      </c>
      <c r="I7" s="302">
        <f>SUM(D80)</f>
        <v>31679</v>
      </c>
      <c r="J7" s="302">
        <v>73</v>
      </c>
      <c r="K7" s="303">
        <f>I7/$I$8</f>
        <v>3.0355500191644307</v>
      </c>
      <c r="L7" s="83"/>
      <c r="M7" s="114"/>
      <c r="N7" s="114"/>
      <c r="O7" s="84"/>
      <c r="P7" s="85"/>
    </row>
    <row r="8" spans="2:16" ht="15">
      <c r="B8" s="216">
        <v>2</v>
      </c>
      <c r="C8" s="217" t="s">
        <v>322</v>
      </c>
      <c r="D8" s="218">
        <v>407</v>
      </c>
      <c r="E8" s="219"/>
      <c r="F8" s="220" t="s">
        <v>189</v>
      </c>
      <c r="G8" s="82"/>
      <c r="H8" s="304" t="s">
        <v>200</v>
      </c>
      <c r="I8" s="305">
        <v>10436</v>
      </c>
      <c r="J8" s="305">
        <v>323</v>
      </c>
      <c r="K8" s="306">
        <f>I8/$I$8</f>
        <v>1</v>
      </c>
      <c r="L8" s="83"/>
      <c r="M8" s="114"/>
      <c r="N8" s="114"/>
      <c r="O8" s="86"/>
      <c r="P8" s="85"/>
    </row>
    <row r="9" spans="2:16" ht="15">
      <c r="B9" s="296">
        <v>3</v>
      </c>
      <c r="C9" s="217" t="s">
        <v>177</v>
      </c>
      <c r="D9" s="218">
        <v>630</v>
      </c>
      <c r="E9" s="219"/>
      <c r="F9" s="220" t="s">
        <v>189</v>
      </c>
      <c r="G9" s="87"/>
      <c r="H9" s="414" t="s">
        <v>18</v>
      </c>
      <c r="I9" s="415">
        <f>SUM(I7:I8)</f>
        <v>42115</v>
      </c>
      <c r="J9" s="415">
        <f>SUM(J7:J8)</f>
        <v>396</v>
      </c>
      <c r="K9" s="416">
        <f>SUM(K7:K8)</f>
        <v>4.0355500191644307</v>
      </c>
      <c r="L9" s="83"/>
      <c r="M9" s="31"/>
      <c r="N9" s="56"/>
      <c r="O9" s="86"/>
      <c r="P9" s="85"/>
    </row>
    <row r="10" spans="2:16" ht="15">
      <c r="B10" s="216">
        <v>4</v>
      </c>
      <c r="C10" s="217" t="s">
        <v>206</v>
      </c>
      <c r="D10" s="218">
        <v>414</v>
      </c>
      <c r="E10" s="219"/>
      <c r="F10" s="220" t="s">
        <v>189</v>
      </c>
      <c r="G10" s="87"/>
      <c r="H10" s="223"/>
      <c r="I10" s="224"/>
      <c r="J10" s="224"/>
      <c r="K10" s="225"/>
      <c r="L10" s="83"/>
      <c r="M10" s="31"/>
      <c r="N10" s="56"/>
      <c r="O10" s="86"/>
      <c r="P10" s="85"/>
    </row>
    <row r="11" spans="2:16" ht="15">
      <c r="B11" s="296">
        <v>5</v>
      </c>
      <c r="C11" s="217" t="s">
        <v>222</v>
      </c>
      <c r="D11" s="218">
        <v>481</v>
      </c>
      <c r="E11" s="219"/>
      <c r="F11" s="220" t="s">
        <v>189</v>
      </c>
      <c r="G11" s="87"/>
      <c r="H11" s="31"/>
      <c r="I11" s="88"/>
      <c r="J11" s="88"/>
      <c r="K11" s="89"/>
      <c r="L11" s="83"/>
      <c r="N11" s="56"/>
      <c r="O11" s="86"/>
      <c r="P11" s="85"/>
    </row>
    <row r="12" spans="2:16" ht="15">
      <c r="B12" s="216">
        <v>6</v>
      </c>
      <c r="C12" s="217" t="s">
        <v>260</v>
      </c>
      <c r="D12" s="218">
        <v>756</v>
      </c>
      <c r="E12" s="219"/>
      <c r="F12" s="220" t="s">
        <v>189</v>
      </c>
      <c r="G12" s="82"/>
      <c r="H12" s="31"/>
      <c r="I12" s="31"/>
      <c r="J12" s="31"/>
      <c r="K12" s="31"/>
      <c r="L12" s="83"/>
      <c r="N12" s="56"/>
      <c r="O12" s="84"/>
      <c r="P12" s="85"/>
    </row>
    <row r="13" spans="2:16" ht="15">
      <c r="B13" s="296">
        <v>7</v>
      </c>
      <c r="C13" s="217" t="s">
        <v>223</v>
      </c>
      <c r="D13" s="218">
        <v>479</v>
      </c>
      <c r="E13" s="219"/>
      <c r="F13" s="220" t="s">
        <v>189</v>
      </c>
      <c r="G13" s="31"/>
      <c r="L13" s="90"/>
      <c r="M13" s="31"/>
      <c r="N13" s="91"/>
      <c r="O13" s="92"/>
      <c r="P13" s="93"/>
    </row>
    <row r="14" spans="2:16" ht="15">
      <c r="B14" s="216">
        <v>8</v>
      </c>
      <c r="C14" s="217" t="s">
        <v>325</v>
      </c>
      <c r="D14" s="218">
        <v>144</v>
      </c>
      <c r="E14" s="219"/>
      <c r="F14" s="220" t="s">
        <v>190</v>
      </c>
      <c r="G14" s="31"/>
      <c r="L14" s="90"/>
      <c r="M14" s="31"/>
      <c r="N14" s="91"/>
      <c r="O14" s="92"/>
      <c r="P14" s="93"/>
    </row>
    <row r="15" spans="2:16" ht="15">
      <c r="B15" s="296">
        <v>9</v>
      </c>
      <c r="C15" s="217" t="s">
        <v>247</v>
      </c>
      <c r="D15" s="218">
        <v>979</v>
      </c>
      <c r="E15" s="219"/>
      <c r="F15" s="220" t="s">
        <v>190</v>
      </c>
      <c r="G15" s="94"/>
      <c r="L15" s="95"/>
    </row>
    <row r="16" spans="2:16" ht="15">
      <c r="B16" s="216">
        <v>10</v>
      </c>
      <c r="C16" s="217" t="s">
        <v>336</v>
      </c>
      <c r="D16" s="218">
        <v>128</v>
      </c>
      <c r="E16" s="219"/>
      <c r="F16" s="220" t="s">
        <v>190</v>
      </c>
      <c r="G16" s="31"/>
    </row>
    <row r="17" spans="2:11" ht="15">
      <c r="B17" s="296">
        <v>11</v>
      </c>
      <c r="C17" s="217" t="s">
        <v>227</v>
      </c>
      <c r="D17" s="218">
        <v>404</v>
      </c>
      <c r="E17" s="219"/>
      <c r="F17" s="220" t="s">
        <v>189</v>
      </c>
      <c r="G17" s="31"/>
    </row>
    <row r="18" spans="2:11" ht="15">
      <c r="B18" s="216">
        <v>12</v>
      </c>
      <c r="C18" s="217" t="s">
        <v>307</v>
      </c>
      <c r="D18" s="218">
        <v>423</v>
      </c>
      <c r="E18" s="219"/>
      <c r="F18" s="220" t="s">
        <v>189</v>
      </c>
      <c r="G18" s="31"/>
    </row>
    <row r="19" spans="2:11" ht="15">
      <c r="B19" s="296">
        <v>13</v>
      </c>
      <c r="C19" s="217" t="s">
        <v>308</v>
      </c>
      <c r="D19" s="218">
        <v>288</v>
      </c>
      <c r="E19" s="219"/>
      <c r="F19" s="220" t="s">
        <v>189</v>
      </c>
      <c r="G19" s="94"/>
    </row>
    <row r="20" spans="2:11" ht="15">
      <c r="B20" s="216">
        <v>14</v>
      </c>
      <c r="C20" s="217" t="s">
        <v>309</v>
      </c>
      <c r="D20" s="218">
        <v>205</v>
      </c>
      <c r="E20" s="219"/>
      <c r="F20" s="220" t="s">
        <v>188</v>
      </c>
      <c r="G20" s="94"/>
    </row>
    <row r="21" spans="2:11" ht="15">
      <c r="B21" s="296">
        <v>15</v>
      </c>
      <c r="C21" s="217" t="s">
        <v>277</v>
      </c>
      <c r="D21" s="218">
        <v>305</v>
      </c>
      <c r="E21" s="219"/>
      <c r="F21" s="220" t="s">
        <v>189</v>
      </c>
      <c r="G21" s="31"/>
    </row>
    <row r="22" spans="2:11" ht="15">
      <c r="B22" s="216">
        <v>16</v>
      </c>
      <c r="C22" s="217" t="s">
        <v>310</v>
      </c>
      <c r="D22" s="218">
        <v>432</v>
      </c>
      <c r="E22" s="219"/>
      <c r="F22" s="220" t="s">
        <v>189</v>
      </c>
      <c r="G22" s="31"/>
    </row>
    <row r="23" spans="2:11" ht="15">
      <c r="B23" s="296">
        <v>17</v>
      </c>
      <c r="C23" s="217" t="s">
        <v>306</v>
      </c>
      <c r="D23" s="218">
        <v>101</v>
      </c>
      <c r="E23" s="219"/>
      <c r="F23" s="220" t="s">
        <v>189</v>
      </c>
      <c r="G23" s="31"/>
    </row>
    <row r="24" spans="2:11" ht="15">
      <c r="B24" s="216">
        <v>18</v>
      </c>
      <c r="C24" s="217" t="s">
        <v>182</v>
      </c>
      <c r="D24" s="218">
        <v>680</v>
      </c>
      <c r="E24" s="219"/>
      <c r="F24" s="220" t="s">
        <v>190</v>
      </c>
      <c r="G24" s="31"/>
    </row>
    <row r="25" spans="2:11" ht="15">
      <c r="B25" s="296">
        <v>19</v>
      </c>
      <c r="C25" s="217" t="s">
        <v>215</v>
      </c>
      <c r="D25" s="218">
        <v>380</v>
      </c>
      <c r="E25" s="219"/>
      <c r="F25" s="220" t="s">
        <v>189</v>
      </c>
      <c r="G25" s="31"/>
    </row>
    <row r="26" spans="2:11" ht="15">
      <c r="B26" s="216">
        <v>20</v>
      </c>
      <c r="C26" s="217" t="s">
        <v>380</v>
      </c>
      <c r="D26" s="218">
        <v>30</v>
      </c>
      <c r="E26" s="219"/>
      <c r="F26" s="220" t="s">
        <v>189</v>
      </c>
      <c r="G26" s="31"/>
    </row>
    <row r="27" spans="2:11" ht="15">
      <c r="B27" s="296">
        <v>21</v>
      </c>
      <c r="C27" s="217" t="s">
        <v>381</v>
      </c>
      <c r="D27" s="218">
        <v>144</v>
      </c>
      <c r="E27" s="219"/>
      <c r="F27" s="220" t="s">
        <v>189</v>
      </c>
      <c r="G27" s="31"/>
    </row>
    <row r="28" spans="2:11" ht="15">
      <c r="B28" s="216">
        <v>22</v>
      </c>
      <c r="C28" s="217" t="s">
        <v>264</v>
      </c>
      <c r="D28" s="218">
        <v>630</v>
      </c>
      <c r="E28" s="219"/>
      <c r="F28" s="220" t="s">
        <v>189</v>
      </c>
      <c r="G28" s="31"/>
    </row>
    <row r="29" spans="2:11" ht="15">
      <c r="B29" s="296">
        <v>23</v>
      </c>
      <c r="C29" s="217" t="s">
        <v>265</v>
      </c>
      <c r="D29" s="408">
        <v>1080</v>
      </c>
      <c r="E29" s="219"/>
      <c r="F29" s="220" t="s">
        <v>189</v>
      </c>
      <c r="G29" s="31"/>
      <c r="K29" s="31"/>
    </row>
    <row r="30" spans="2:11" ht="15">
      <c r="B30" s="216">
        <v>24</v>
      </c>
      <c r="C30" s="217" t="s">
        <v>326</v>
      </c>
      <c r="D30" s="218">
        <v>420</v>
      </c>
      <c r="E30" s="219"/>
      <c r="F30" s="220" t="s">
        <v>189</v>
      </c>
      <c r="G30" s="31"/>
      <c r="H30" s="417" t="s">
        <v>248</v>
      </c>
      <c r="I30" s="417" t="s">
        <v>208</v>
      </c>
      <c r="J30" s="417" t="s">
        <v>207</v>
      </c>
      <c r="K30" s="417" t="s">
        <v>33</v>
      </c>
    </row>
    <row r="31" spans="2:11" ht="15">
      <c r="B31" s="296">
        <v>25</v>
      </c>
      <c r="C31" s="217" t="s">
        <v>266</v>
      </c>
      <c r="D31" s="218">
        <v>978</v>
      </c>
      <c r="E31" s="219"/>
      <c r="F31" s="220" t="s">
        <v>189</v>
      </c>
      <c r="G31" s="31"/>
      <c r="H31" s="301" t="s">
        <v>249</v>
      </c>
      <c r="I31" s="307">
        <v>64</v>
      </c>
      <c r="J31" s="307">
        <v>2</v>
      </c>
      <c r="K31" s="303">
        <f>I31/$I$39</f>
        <v>1.5196485812655823E-3</v>
      </c>
    </row>
    <row r="32" spans="2:11" ht="15">
      <c r="B32" s="216">
        <v>26</v>
      </c>
      <c r="C32" s="217" t="s">
        <v>195</v>
      </c>
      <c r="D32" s="218">
        <v>287</v>
      </c>
      <c r="E32" s="219"/>
      <c r="F32" s="220" t="s">
        <v>189</v>
      </c>
      <c r="G32" s="31"/>
      <c r="H32" s="221" t="s">
        <v>250</v>
      </c>
      <c r="I32" s="226">
        <v>435</v>
      </c>
      <c r="J32" s="226">
        <v>22</v>
      </c>
      <c r="K32" s="222">
        <f>I32/$I$39</f>
        <v>1.0328861450789505E-2</v>
      </c>
    </row>
    <row r="33" spans="2:12" ht="15">
      <c r="B33" s="296">
        <v>27</v>
      </c>
      <c r="C33" s="217" t="s">
        <v>217</v>
      </c>
      <c r="D33" s="218">
        <v>414</v>
      </c>
      <c r="E33" s="219"/>
      <c r="F33" s="220" t="s">
        <v>189</v>
      </c>
      <c r="G33" s="31"/>
      <c r="H33" s="221" t="s">
        <v>251</v>
      </c>
      <c r="I33" s="226">
        <v>2104</v>
      </c>
      <c r="J33" s="226">
        <v>85</v>
      </c>
      <c r="K33" s="222">
        <f t="shared" ref="K33:K38" si="0">I33/$I$39</f>
        <v>4.9958447109106019E-2</v>
      </c>
    </row>
    <row r="34" spans="2:12" ht="15">
      <c r="B34" s="216">
        <v>28</v>
      </c>
      <c r="C34" s="217" t="s">
        <v>218</v>
      </c>
      <c r="D34" s="218">
        <v>422</v>
      </c>
      <c r="E34" s="219"/>
      <c r="F34" s="220" t="s">
        <v>189</v>
      </c>
      <c r="G34" s="31"/>
      <c r="H34" s="221" t="s">
        <v>252</v>
      </c>
      <c r="I34" s="227">
        <v>3475</v>
      </c>
      <c r="J34" s="228">
        <v>46</v>
      </c>
      <c r="K34" s="222">
        <f t="shared" si="0"/>
        <v>8.2512169060904667E-2</v>
      </c>
    </row>
    <row r="35" spans="2:12" ht="15">
      <c r="B35" s="296">
        <v>29</v>
      </c>
      <c r="C35" s="217" t="s">
        <v>219</v>
      </c>
      <c r="D35" s="218">
        <v>324</v>
      </c>
      <c r="E35" s="219"/>
      <c r="F35" s="220" t="s">
        <v>189</v>
      </c>
      <c r="G35" s="31"/>
      <c r="H35" s="221" t="s">
        <v>253</v>
      </c>
      <c r="I35" s="227">
        <v>25049</v>
      </c>
      <c r="J35" s="228">
        <v>67</v>
      </c>
      <c r="K35" s="222">
        <f t="shared" si="0"/>
        <v>0.59477620800189956</v>
      </c>
    </row>
    <row r="36" spans="2:12" ht="15">
      <c r="B36" s="216">
        <v>30</v>
      </c>
      <c r="C36" s="217" t="s">
        <v>220</v>
      </c>
      <c r="D36" s="218">
        <v>264</v>
      </c>
      <c r="E36" s="219"/>
      <c r="F36" s="220" t="s">
        <v>189</v>
      </c>
      <c r="G36" s="31"/>
      <c r="H36" s="221" t="s">
        <v>254</v>
      </c>
      <c r="I36" s="227">
        <v>1474</v>
      </c>
      <c r="J36" s="228">
        <v>11</v>
      </c>
      <c r="K36" s="222">
        <f t="shared" si="0"/>
        <v>3.499940638727294E-2</v>
      </c>
    </row>
    <row r="37" spans="2:12" ht="15">
      <c r="B37" s="296">
        <v>31</v>
      </c>
      <c r="C37" s="217" t="s">
        <v>261</v>
      </c>
      <c r="D37" s="408">
        <v>1480</v>
      </c>
      <c r="E37" s="219"/>
      <c r="F37" s="220" t="s">
        <v>189</v>
      </c>
      <c r="G37" s="31"/>
      <c r="H37" s="221" t="s">
        <v>255</v>
      </c>
      <c r="I37" s="227">
        <v>7199</v>
      </c>
      <c r="J37" s="228">
        <v>20</v>
      </c>
      <c r="K37" s="222">
        <f t="shared" si="0"/>
        <v>0.17093672088329573</v>
      </c>
    </row>
    <row r="38" spans="2:12" ht="15">
      <c r="B38" s="216">
        <v>32</v>
      </c>
      <c r="C38" s="217" t="s">
        <v>262</v>
      </c>
      <c r="D38" s="218">
        <v>456</v>
      </c>
      <c r="E38" s="219"/>
      <c r="F38" s="220" t="s">
        <v>189</v>
      </c>
      <c r="G38" s="31"/>
      <c r="H38" s="304" t="s">
        <v>256</v>
      </c>
      <c r="I38" s="308">
        <v>2315</v>
      </c>
      <c r="J38" s="300">
        <v>143</v>
      </c>
      <c r="K38" s="306">
        <f t="shared" si="0"/>
        <v>5.4968538525465988E-2</v>
      </c>
    </row>
    <row r="39" spans="2:12" ht="15">
      <c r="B39" s="296">
        <v>33</v>
      </c>
      <c r="C39" s="217" t="s">
        <v>263</v>
      </c>
      <c r="D39" s="218">
        <v>504</v>
      </c>
      <c r="E39" s="219"/>
      <c r="F39" s="220" t="s">
        <v>189</v>
      </c>
      <c r="G39" s="31"/>
      <c r="H39" s="414" t="s">
        <v>18</v>
      </c>
      <c r="I39" s="415">
        <f>SUM(I31:I38)</f>
        <v>42115</v>
      </c>
      <c r="J39" s="415">
        <f>SUM(J31:J38)</f>
        <v>396</v>
      </c>
      <c r="K39" s="418">
        <f>SUM(K31:K38)</f>
        <v>1</v>
      </c>
    </row>
    <row r="40" spans="2:12" ht="15">
      <c r="B40" s="216">
        <v>34</v>
      </c>
      <c r="C40" s="217" t="s">
        <v>279</v>
      </c>
      <c r="D40" s="218">
        <v>539</v>
      </c>
      <c r="E40" s="219"/>
      <c r="F40" s="220" t="s">
        <v>278</v>
      </c>
      <c r="G40" s="94"/>
      <c r="L40" s="31"/>
    </row>
    <row r="41" spans="2:12" ht="15">
      <c r="B41" s="296">
        <v>35</v>
      </c>
      <c r="C41" s="217" t="s">
        <v>311</v>
      </c>
      <c r="D41" s="218">
        <v>320</v>
      </c>
      <c r="E41" s="219"/>
      <c r="F41" s="220" t="s">
        <v>189</v>
      </c>
      <c r="G41" s="87"/>
      <c r="L41" s="96"/>
    </row>
    <row r="42" spans="2:12" ht="15">
      <c r="B42" s="216">
        <v>36</v>
      </c>
      <c r="C42" s="217" t="s">
        <v>280</v>
      </c>
      <c r="D42" s="218">
        <v>259</v>
      </c>
      <c r="E42" s="219"/>
      <c r="F42" s="220" t="s">
        <v>190</v>
      </c>
      <c r="G42" s="82"/>
      <c r="L42" s="96"/>
    </row>
    <row r="43" spans="2:12" ht="15">
      <c r="B43" s="296">
        <v>37</v>
      </c>
      <c r="C43" s="217" t="s">
        <v>376</v>
      </c>
      <c r="D43" s="218">
        <v>1266</v>
      </c>
      <c r="E43" s="219"/>
      <c r="F43" s="220" t="s">
        <v>189</v>
      </c>
      <c r="G43" s="82"/>
      <c r="L43" s="96"/>
    </row>
    <row r="44" spans="2:12" ht="15">
      <c r="B44" s="216">
        <v>38</v>
      </c>
      <c r="C44" s="217" t="s">
        <v>196</v>
      </c>
      <c r="D44" s="218">
        <v>42</v>
      </c>
      <c r="E44" s="219"/>
      <c r="F44" s="220" t="s">
        <v>189</v>
      </c>
      <c r="G44" s="82"/>
      <c r="L44" s="96"/>
    </row>
    <row r="45" spans="2:12" ht="15">
      <c r="B45" s="296">
        <v>39</v>
      </c>
      <c r="C45" s="217" t="s">
        <v>246</v>
      </c>
      <c r="D45" s="218">
        <v>310</v>
      </c>
      <c r="E45" s="219"/>
      <c r="F45" s="220" t="s">
        <v>190</v>
      </c>
      <c r="G45" s="82"/>
      <c r="L45" s="96"/>
    </row>
    <row r="46" spans="2:12" ht="15">
      <c r="B46" s="216">
        <v>40</v>
      </c>
      <c r="C46" s="217" t="s">
        <v>186</v>
      </c>
      <c r="D46" s="218">
        <v>424</v>
      </c>
      <c r="E46" s="219"/>
      <c r="F46" s="220" t="s">
        <v>189</v>
      </c>
      <c r="G46" s="82"/>
      <c r="L46" s="96"/>
    </row>
    <row r="47" spans="2:12" ht="15">
      <c r="B47" s="296">
        <v>41</v>
      </c>
      <c r="C47" s="217" t="s">
        <v>185</v>
      </c>
      <c r="D47" s="218">
        <v>388</v>
      </c>
      <c r="E47" s="219"/>
      <c r="F47" s="220" t="s">
        <v>189</v>
      </c>
      <c r="G47" s="82"/>
      <c r="L47" s="31"/>
    </row>
    <row r="48" spans="2:12" ht="15">
      <c r="B48" s="216">
        <v>42</v>
      </c>
      <c r="C48" s="217" t="s">
        <v>202</v>
      </c>
      <c r="D48" s="218">
        <v>446</v>
      </c>
      <c r="E48" s="219"/>
      <c r="F48" s="220" t="s">
        <v>189</v>
      </c>
      <c r="G48" s="82"/>
      <c r="L48" s="31"/>
    </row>
    <row r="49" spans="1:12" ht="15">
      <c r="B49" s="296">
        <v>43</v>
      </c>
      <c r="C49" s="217" t="s">
        <v>212</v>
      </c>
      <c r="D49" s="218">
        <v>434</v>
      </c>
      <c r="E49" s="219"/>
      <c r="F49" s="220" t="s">
        <v>190</v>
      </c>
      <c r="G49" s="82"/>
      <c r="L49" s="31"/>
    </row>
    <row r="50" spans="1:12" ht="15">
      <c r="B50" s="216">
        <v>44</v>
      </c>
      <c r="C50" s="217" t="s">
        <v>168</v>
      </c>
      <c r="D50" s="218">
        <v>350</v>
      </c>
      <c r="E50" s="219"/>
      <c r="F50" s="220" t="s">
        <v>189</v>
      </c>
      <c r="G50" s="31"/>
      <c r="L50" s="96"/>
    </row>
    <row r="51" spans="1:12" ht="15">
      <c r="B51" s="296">
        <v>45</v>
      </c>
      <c r="C51" s="217" t="s">
        <v>166</v>
      </c>
      <c r="D51" s="218">
        <v>350</v>
      </c>
      <c r="E51" s="219"/>
      <c r="F51" s="220" t="s">
        <v>189</v>
      </c>
      <c r="G51" s="31"/>
      <c r="L51" s="96"/>
    </row>
    <row r="52" spans="1:12" ht="15">
      <c r="A52" s="31"/>
      <c r="B52" s="216">
        <v>46</v>
      </c>
      <c r="C52" s="217" t="s">
        <v>341</v>
      </c>
      <c r="D52" s="218">
        <v>310</v>
      </c>
      <c r="E52" s="219"/>
      <c r="F52" s="220" t="s">
        <v>189</v>
      </c>
      <c r="G52" s="94"/>
      <c r="L52" s="96"/>
    </row>
    <row r="53" spans="1:12" ht="15">
      <c r="A53" s="31"/>
      <c r="B53" s="296">
        <v>47</v>
      </c>
      <c r="C53" s="217" t="s">
        <v>377</v>
      </c>
      <c r="D53" s="218">
        <v>286</v>
      </c>
      <c r="E53" s="219"/>
      <c r="F53" s="220" t="s">
        <v>189</v>
      </c>
      <c r="G53" s="31"/>
      <c r="L53" s="96"/>
    </row>
    <row r="54" spans="1:12" ht="15">
      <c r="A54" s="31"/>
      <c r="B54" s="216">
        <v>48</v>
      </c>
      <c r="C54" s="217" t="s">
        <v>378</v>
      </c>
      <c r="D54" s="218">
        <v>750</v>
      </c>
      <c r="E54" s="219"/>
      <c r="F54" s="220" t="s">
        <v>189</v>
      </c>
      <c r="G54" s="31"/>
      <c r="L54" s="96"/>
    </row>
    <row r="55" spans="1:12" ht="15">
      <c r="A55" s="31"/>
      <c r="B55" s="296">
        <v>49</v>
      </c>
      <c r="C55" s="217" t="s">
        <v>267</v>
      </c>
      <c r="D55" s="218">
        <v>200</v>
      </c>
      <c r="E55" s="219"/>
      <c r="F55" s="220" t="s">
        <v>190</v>
      </c>
      <c r="G55" s="31"/>
    </row>
    <row r="56" spans="1:12" ht="15">
      <c r="A56" s="31"/>
      <c r="B56" s="216">
        <v>50</v>
      </c>
      <c r="C56" s="217" t="s">
        <v>323</v>
      </c>
      <c r="D56" s="218">
        <v>98</v>
      </c>
      <c r="E56" s="219"/>
      <c r="F56" s="220" t="s">
        <v>190</v>
      </c>
      <c r="G56" s="31"/>
    </row>
    <row r="57" spans="1:12" ht="15">
      <c r="A57" s="31"/>
      <c r="B57" s="296">
        <v>51</v>
      </c>
      <c r="C57" s="217" t="s">
        <v>327</v>
      </c>
      <c r="D57" s="218">
        <v>510</v>
      </c>
      <c r="E57" s="219"/>
      <c r="F57" s="220" t="s">
        <v>189</v>
      </c>
      <c r="G57" s="31"/>
    </row>
    <row r="58" spans="1:12" ht="15">
      <c r="A58" s="31"/>
      <c r="B58" s="216">
        <v>52</v>
      </c>
      <c r="C58" s="217" t="s">
        <v>328</v>
      </c>
      <c r="D58" s="218">
        <v>394</v>
      </c>
      <c r="E58" s="219"/>
      <c r="F58" s="220" t="s">
        <v>189</v>
      </c>
      <c r="G58" s="31"/>
    </row>
    <row r="59" spans="1:12" ht="15">
      <c r="A59" s="31"/>
      <c r="B59" s="296">
        <v>53</v>
      </c>
      <c r="C59" s="217" t="s">
        <v>342</v>
      </c>
      <c r="D59" s="218">
        <v>112</v>
      </c>
      <c r="E59" s="219"/>
      <c r="F59" s="220" t="s">
        <v>188</v>
      </c>
      <c r="G59" s="31"/>
    </row>
    <row r="60" spans="1:12" ht="15">
      <c r="A60" s="31"/>
      <c r="B60" s="216">
        <v>54</v>
      </c>
      <c r="C60" s="217" t="s">
        <v>423</v>
      </c>
      <c r="D60" s="218">
        <v>472</v>
      </c>
      <c r="E60" s="219"/>
      <c r="F60" s="220" t="s">
        <v>188</v>
      </c>
      <c r="G60" s="31"/>
    </row>
    <row r="61" spans="1:12" ht="15">
      <c r="A61" s="31"/>
      <c r="B61" s="296">
        <v>55</v>
      </c>
      <c r="C61" s="217" t="s">
        <v>211</v>
      </c>
      <c r="D61" s="218">
        <v>201</v>
      </c>
      <c r="E61" s="219"/>
      <c r="F61" s="220" t="s">
        <v>189</v>
      </c>
      <c r="G61" s="31"/>
    </row>
    <row r="62" spans="1:12" ht="15">
      <c r="A62" s="31"/>
      <c r="B62" s="216">
        <v>56</v>
      </c>
      <c r="C62" s="217" t="s">
        <v>216</v>
      </c>
      <c r="D62" s="218">
        <v>300</v>
      </c>
      <c r="E62" s="219"/>
      <c r="F62" s="220" t="s">
        <v>189</v>
      </c>
      <c r="G62" s="31"/>
    </row>
    <row r="63" spans="1:12" ht="15">
      <c r="A63" s="31"/>
      <c r="B63" s="296">
        <v>57</v>
      </c>
      <c r="C63" s="217" t="s">
        <v>281</v>
      </c>
      <c r="D63" s="218">
        <v>434</v>
      </c>
      <c r="E63" s="219"/>
      <c r="F63" s="220" t="s">
        <v>190</v>
      </c>
      <c r="G63" s="31"/>
      <c r="H63" s="417" t="s">
        <v>284</v>
      </c>
      <c r="I63" s="417" t="s">
        <v>208</v>
      </c>
      <c r="J63" s="417" t="s">
        <v>207</v>
      </c>
      <c r="K63" s="417" t="s">
        <v>33</v>
      </c>
    </row>
    <row r="64" spans="1:12" ht="15">
      <c r="A64" s="31"/>
      <c r="B64" s="216">
        <v>58</v>
      </c>
      <c r="C64" s="217" t="s">
        <v>224</v>
      </c>
      <c r="D64" s="218">
        <v>460</v>
      </c>
      <c r="E64" s="219"/>
      <c r="F64" s="220" t="s">
        <v>278</v>
      </c>
      <c r="G64" s="31"/>
      <c r="H64" s="301" t="s">
        <v>285</v>
      </c>
      <c r="I64" s="309">
        <v>7211</v>
      </c>
      <c r="J64" s="309">
        <v>313</v>
      </c>
      <c r="K64" s="303">
        <f>I64/$I$66</f>
        <v>0.17122165499228303</v>
      </c>
    </row>
    <row r="65" spans="1:11" ht="15">
      <c r="A65" s="31"/>
      <c r="B65" s="296">
        <v>59</v>
      </c>
      <c r="C65" s="217" t="s">
        <v>184</v>
      </c>
      <c r="D65" s="218">
        <v>388</v>
      </c>
      <c r="E65" s="219"/>
      <c r="F65" s="220" t="s">
        <v>189</v>
      </c>
      <c r="G65" s="31"/>
      <c r="H65" s="304" t="s">
        <v>286</v>
      </c>
      <c r="I65" s="305">
        <v>34904</v>
      </c>
      <c r="J65" s="305">
        <v>83</v>
      </c>
      <c r="K65" s="306">
        <f>I65/$I$66</f>
        <v>0.82877834500771697</v>
      </c>
    </row>
    <row r="66" spans="1:11" ht="15">
      <c r="A66" s="31"/>
      <c r="B66" s="216">
        <v>60</v>
      </c>
      <c r="C66" s="217" t="s">
        <v>167</v>
      </c>
      <c r="D66" s="218">
        <v>664</v>
      </c>
      <c r="E66" s="219"/>
      <c r="F66" s="220" t="s">
        <v>189</v>
      </c>
      <c r="G66" s="31"/>
      <c r="H66" s="414" t="s">
        <v>18</v>
      </c>
      <c r="I66" s="415">
        <f>SUM(I64:I65)</f>
        <v>42115</v>
      </c>
      <c r="J66" s="415">
        <f>SUM(J64:J65)</f>
        <v>396</v>
      </c>
      <c r="K66" s="416">
        <f>SUM(K64:K65)</f>
        <v>1</v>
      </c>
    </row>
    <row r="67" spans="1:11" ht="15">
      <c r="B67" s="296">
        <v>61</v>
      </c>
      <c r="C67" s="217" t="s">
        <v>165</v>
      </c>
      <c r="D67" s="218">
        <v>507</v>
      </c>
      <c r="E67" s="219"/>
      <c r="F67" s="220" t="s">
        <v>189</v>
      </c>
      <c r="G67" s="31"/>
    </row>
    <row r="68" spans="1:11" ht="15">
      <c r="B68" s="216">
        <v>62</v>
      </c>
      <c r="C68" s="217" t="s">
        <v>343</v>
      </c>
      <c r="D68" s="218">
        <v>956</v>
      </c>
      <c r="E68" s="219"/>
      <c r="F68" s="220" t="s">
        <v>189</v>
      </c>
      <c r="G68" s="31"/>
    </row>
    <row r="69" spans="1:11" ht="15">
      <c r="B69" s="296">
        <v>63</v>
      </c>
      <c r="C69" s="217" t="s">
        <v>344</v>
      </c>
      <c r="D69" s="218">
        <v>819</v>
      </c>
      <c r="E69" s="219"/>
      <c r="F69" s="220" t="s">
        <v>189</v>
      </c>
      <c r="G69" s="94"/>
    </row>
    <row r="70" spans="1:11" ht="15">
      <c r="B70" s="216">
        <v>64</v>
      </c>
      <c r="C70" s="217" t="s">
        <v>241</v>
      </c>
      <c r="D70" s="218">
        <v>291</v>
      </c>
      <c r="E70" s="219"/>
      <c r="F70" s="220" t="s">
        <v>190</v>
      </c>
      <c r="G70" s="94"/>
    </row>
    <row r="71" spans="1:11" ht="15">
      <c r="B71" s="296">
        <v>65</v>
      </c>
      <c r="C71" s="217" t="s">
        <v>282</v>
      </c>
      <c r="D71" s="218">
        <v>412</v>
      </c>
      <c r="E71" s="219"/>
      <c r="F71" s="220" t="s">
        <v>189</v>
      </c>
      <c r="G71" s="31"/>
    </row>
    <row r="72" spans="1:11" ht="15">
      <c r="B72" s="216">
        <v>66</v>
      </c>
      <c r="C72" s="217" t="s">
        <v>379</v>
      </c>
      <c r="D72" s="218">
        <v>94</v>
      </c>
      <c r="E72" s="219"/>
      <c r="F72" s="220" t="s">
        <v>189</v>
      </c>
      <c r="G72" s="31"/>
      <c r="H72" s="97"/>
    </row>
    <row r="73" spans="1:11" ht="15">
      <c r="B73" s="296">
        <v>67</v>
      </c>
      <c r="C73" s="217" t="s">
        <v>382</v>
      </c>
      <c r="D73" s="218">
        <v>196</v>
      </c>
      <c r="E73" s="219"/>
      <c r="F73" s="220" t="s">
        <v>189</v>
      </c>
      <c r="G73" s="31"/>
    </row>
    <row r="74" spans="1:11" ht="15">
      <c r="B74" s="216">
        <v>68</v>
      </c>
      <c r="C74" s="217" t="s">
        <v>203</v>
      </c>
      <c r="D74" s="218">
        <v>196</v>
      </c>
      <c r="E74" s="219"/>
      <c r="F74" s="220" t="s">
        <v>188</v>
      </c>
      <c r="G74" s="31"/>
    </row>
    <row r="75" spans="1:11" ht="15">
      <c r="B75" s="296">
        <v>69</v>
      </c>
      <c r="C75" s="217" t="s">
        <v>383</v>
      </c>
      <c r="D75" s="218">
        <v>513</v>
      </c>
      <c r="E75" s="219"/>
      <c r="F75" s="220" t="s">
        <v>190</v>
      </c>
      <c r="G75" s="31"/>
    </row>
    <row r="76" spans="1:11" ht="15">
      <c r="B76" s="216">
        <v>70</v>
      </c>
      <c r="C76" s="217" t="s">
        <v>329</v>
      </c>
      <c r="D76" s="218">
        <v>130</v>
      </c>
      <c r="E76" s="219"/>
      <c r="F76" s="220" t="s">
        <v>189</v>
      </c>
      <c r="G76" s="31"/>
    </row>
    <row r="77" spans="1:11" ht="15">
      <c r="B77" s="296">
        <v>71</v>
      </c>
      <c r="C77" s="217" t="s">
        <v>259</v>
      </c>
      <c r="D77" s="218">
        <v>540</v>
      </c>
      <c r="E77" s="219"/>
      <c r="F77" s="220" t="s">
        <v>189</v>
      </c>
      <c r="G77" s="31"/>
    </row>
    <row r="78" spans="1:11" ht="15">
      <c r="B78" s="216">
        <v>72</v>
      </c>
      <c r="C78" s="217" t="s">
        <v>209</v>
      </c>
      <c r="D78" s="218">
        <v>335</v>
      </c>
      <c r="E78" s="219"/>
      <c r="F78" s="220" t="s">
        <v>189</v>
      </c>
      <c r="G78" s="31"/>
    </row>
    <row r="79" spans="1:11" ht="15">
      <c r="B79" s="296">
        <v>73</v>
      </c>
      <c r="C79" s="297" t="s">
        <v>210</v>
      </c>
      <c r="D79" s="298">
        <v>604</v>
      </c>
      <c r="E79" s="299"/>
      <c r="F79" s="300" t="s">
        <v>188</v>
      </c>
    </row>
    <row r="80" spans="1:11" ht="15.75">
      <c r="B80" s="409"/>
      <c r="C80" s="410" t="s">
        <v>258</v>
      </c>
      <c r="D80" s="411">
        <f>SUM(D7:D79)</f>
        <v>31679</v>
      </c>
      <c r="E80" s="412"/>
      <c r="F80" s="413"/>
      <c r="G80" s="31"/>
    </row>
    <row r="89" spans="3:3">
      <c r="C89" s="31"/>
    </row>
  </sheetData>
  <sortState ref="B7:F78">
    <sortCondition ref="B7"/>
  </sortState>
  <mergeCells count="4">
    <mergeCell ref="B2:K2"/>
    <mergeCell ref="B3:K3"/>
    <mergeCell ref="B4:K4"/>
    <mergeCell ref="B6:C6"/>
  </mergeCells>
  <phoneticPr fontId="0" type="noConversion"/>
  <printOptions horizontalCentered="1" verticalCentered="1"/>
  <pageMargins left="0.27559055118110237" right="0" top="0" bottom="0.55118110236220474" header="0" footer="0.15748031496062992"/>
  <pageSetup scale="64"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topLeftCell="A14" workbookViewId="0">
      <selection activeCell="E27" sqref="E27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31" t="s">
        <v>197</v>
      </c>
      <c r="C6" s="531"/>
      <c r="D6" s="531"/>
      <c r="E6" s="531"/>
      <c r="F6" s="531"/>
      <c r="G6" s="531"/>
    </row>
    <row r="7" spans="1:8" ht="18.75">
      <c r="B7" s="531" t="s">
        <v>204</v>
      </c>
      <c r="C7" s="531"/>
      <c r="D7" s="531"/>
      <c r="E7" s="531"/>
      <c r="F7" s="531"/>
      <c r="G7" s="531"/>
    </row>
    <row r="8" spans="1:8" ht="18.75">
      <c r="B8" s="531" t="s">
        <v>425</v>
      </c>
      <c r="C8" s="531"/>
      <c r="D8" s="531"/>
      <c r="E8" s="531"/>
      <c r="F8" s="531"/>
      <c r="G8" s="531"/>
    </row>
    <row r="9" spans="1:8" ht="4.5" customHeight="1">
      <c r="B9" s="532"/>
      <c r="C9" s="532"/>
      <c r="D9" s="532"/>
      <c r="E9" s="532"/>
      <c r="F9" s="532"/>
    </row>
    <row r="10" spans="1:8" ht="15.75">
      <c r="A10" s="31"/>
      <c r="B10" s="419" t="s">
        <v>205</v>
      </c>
      <c r="C10" s="419" t="s">
        <v>169</v>
      </c>
      <c r="D10" s="419" t="s">
        <v>33</v>
      </c>
      <c r="E10" s="419" t="s">
        <v>17</v>
      </c>
      <c r="F10" s="419" t="s">
        <v>33</v>
      </c>
      <c r="G10" s="31"/>
    </row>
    <row r="11" spans="1:8" ht="15.75">
      <c r="B11" s="229" t="s">
        <v>170</v>
      </c>
      <c r="C11" s="230">
        <v>24</v>
      </c>
      <c r="D11" s="231">
        <f>C11/$C$29</f>
        <v>6.0606060606060608E-2</v>
      </c>
      <c r="E11" s="243">
        <v>4000</v>
      </c>
      <c r="F11" s="231">
        <f>E11/$E$29</f>
        <v>9.4978036329098903E-2</v>
      </c>
      <c r="H11" s="99"/>
    </row>
    <row r="12" spans="1:8" ht="15.75">
      <c r="B12" s="229" t="s">
        <v>193</v>
      </c>
      <c r="C12" s="230">
        <v>2</v>
      </c>
      <c r="D12" s="231">
        <f t="shared" ref="D12:D28" si="0">C12/$C$29</f>
        <v>5.0505050505050509E-3</v>
      </c>
      <c r="E12" s="244">
        <v>49</v>
      </c>
      <c r="F12" s="231">
        <f t="shared" ref="F12:F28" si="1">E12/$E$29</f>
        <v>1.1634809450314614E-3</v>
      </c>
      <c r="H12" s="99"/>
    </row>
    <row r="13" spans="1:8" ht="15.75">
      <c r="A13" s="31"/>
      <c r="B13" s="229" t="s">
        <v>181</v>
      </c>
      <c r="C13" s="230">
        <v>9</v>
      </c>
      <c r="D13" s="231">
        <f t="shared" si="0"/>
        <v>2.2727272727272728E-2</v>
      </c>
      <c r="E13" s="244">
        <v>2936</v>
      </c>
      <c r="F13" s="231">
        <f t="shared" si="1"/>
        <v>6.9713878665558587E-2</v>
      </c>
      <c r="H13" s="99"/>
    </row>
    <row r="14" spans="1:8" ht="15.75">
      <c r="A14" s="31"/>
      <c r="B14" s="229" t="s">
        <v>171</v>
      </c>
      <c r="C14" s="230">
        <v>1</v>
      </c>
      <c r="D14" s="231">
        <f t="shared" si="0"/>
        <v>2.5252525252525255E-3</v>
      </c>
      <c r="E14" s="244">
        <v>20</v>
      </c>
      <c r="F14" s="231">
        <f t="shared" si="1"/>
        <v>4.7489018164549449E-4</v>
      </c>
      <c r="H14" s="99"/>
    </row>
    <row r="15" spans="1:8" ht="15.75">
      <c r="A15" s="31"/>
      <c r="B15" s="229" t="s">
        <v>172</v>
      </c>
      <c r="C15" s="230">
        <v>171</v>
      </c>
      <c r="D15" s="231">
        <f t="shared" si="0"/>
        <v>0.43181818181818182</v>
      </c>
      <c r="E15" s="244">
        <v>7745</v>
      </c>
      <c r="F15" s="231">
        <f t="shared" si="1"/>
        <v>0.18390122284221774</v>
      </c>
      <c r="H15" s="99"/>
    </row>
    <row r="16" spans="1:8" ht="15.75">
      <c r="A16" s="31"/>
      <c r="B16" s="229" t="s">
        <v>178</v>
      </c>
      <c r="C16" s="230">
        <v>1</v>
      </c>
      <c r="D16" s="231">
        <f t="shared" si="0"/>
        <v>2.5252525252525255E-3</v>
      </c>
      <c r="E16" s="244">
        <v>540</v>
      </c>
      <c r="F16" s="231">
        <f t="shared" si="1"/>
        <v>1.2822034904428351E-2</v>
      </c>
      <c r="H16" s="99"/>
    </row>
    <row r="17" spans="1:8" ht="15.75">
      <c r="A17" s="31"/>
      <c r="B17" s="229" t="s">
        <v>179</v>
      </c>
      <c r="C17" s="230">
        <v>11</v>
      </c>
      <c r="D17" s="231">
        <f t="shared" si="0"/>
        <v>2.7777777777777776E-2</v>
      </c>
      <c r="E17" s="244">
        <v>3817</v>
      </c>
      <c r="F17" s="231">
        <f t="shared" si="1"/>
        <v>9.063279116704262E-2</v>
      </c>
      <c r="H17" s="99"/>
    </row>
    <row r="18" spans="1:8" ht="15.75">
      <c r="A18" s="31"/>
      <c r="B18" s="229" t="s">
        <v>180</v>
      </c>
      <c r="C18" s="230">
        <v>23</v>
      </c>
      <c r="D18" s="231">
        <f t="shared" si="0"/>
        <v>5.808080808080808E-2</v>
      </c>
      <c r="E18" s="244">
        <v>6712</v>
      </c>
      <c r="F18" s="231">
        <f t="shared" si="1"/>
        <v>0.15937314496022795</v>
      </c>
      <c r="H18" s="99"/>
    </row>
    <row r="19" spans="1:8" ht="15.75">
      <c r="A19" s="31"/>
      <c r="B19" s="229" t="s">
        <v>173</v>
      </c>
      <c r="C19" s="230">
        <v>14</v>
      </c>
      <c r="D19" s="231">
        <f t="shared" si="0"/>
        <v>3.5353535353535352E-2</v>
      </c>
      <c r="E19" s="244">
        <v>5238</v>
      </c>
      <c r="F19" s="231">
        <f t="shared" si="1"/>
        <v>0.124373738572955</v>
      </c>
      <c r="H19" s="99"/>
    </row>
    <row r="20" spans="1:8" ht="15.75">
      <c r="B20" s="229" t="s">
        <v>214</v>
      </c>
      <c r="C20" s="230">
        <v>5</v>
      </c>
      <c r="D20" s="231">
        <f t="shared" si="0"/>
        <v>1.2626262626262626E-2</v>
      </c>
      <c r="E20" s="244">
        <v>47</v>
      </c>
      <c r="F20" s="231">
        <f t="shared" si="1"/>
        <v>1.115991926866912E-3</v>
      </c>
      <c r="H20" s="99"/>
    </row>
    <row r="21" spans="1:8" ht="15.75">
      <c r="B21" s="229" t="s">
        <v>192</v>
      </c>
      <c r="C21" s="230">
        <v>15</v>
      </c>
      <c r="D21" s="231">
        <f t="shared" si="0"/>
        <v>3.787878787878788E-2</v>
      </c>
      <c r="E21" s="244">
        <v>4669</v>
      </c>
      <c r="F21" s="231">
        <f t="shared" si="1"/>
        <v>0.11086311290514068</v>
      </c>
      <c r="H21" s="99"/>
    </row>
    <row r="22" spans="1:8" ht="15.75">
      <c r="B22" s="229" t="s">
        <v>183</v>
      </c>
      <c r="C22" s="230">
        <v>1</v>
      </c>
      <c r="D22" s="231">
        <f t="shared" si="0"/>
        <v>2.5252525252525255E-3</v>
      </c>
      <c r="E22" s="244">
        <v>680</v>
      </c>
      <c r="F22" s="231">
        <f t="shared" si="1"/>
        <v>1.6146266175946812E-2</v>
      </c>
      <c r="H22" s="99"/>
    </row>
    <row r="23" spans="1:8" ht="15.75">
      <c r="A23" s="31"/>
      <c r="B23" s="229" t="s">
        <v>174</v>
      </c>
      <c r="C23" s="230">
        <v>9</v>
      </c>
      <c r="D23" s="231">
        <f t="shared" si="0"/>
        <v>2.2727272727272728E-2</v>
      </c>
      <c r="E23" s="244">
        <v>2175</v>
      </c>
      <c r="F23" s="231">
        <f t="shared" si="1"/>
        <v>5.1644307253947523E-2</v>
      </c>
      <c r="H23" s="99"/>
    </row>
    <row r="24" spans="1:8" ht="15.75">
      <c r="B24" s="229" t="s">
        <v>213</v>
      </c>
      <c r="C24" s="230">
        <v>5</v>
      </c>
      <c r="D24" s="231">
        <f t="shared" si="0"/>
        <v>1.2626262626262626E-2</v>
      </c>
      <c r="E24" s="244">
        <v>76</v>
      </c>
      <c r="F24" s="231">
        <f t="shared" si="1"/>
        <v>1.804582690252879E-3</v>
      </c>
      <c r="H24" s="99"/>
    </row>
    <row r="25" spans="1:8" ht="15.75">
      <c r="B25" s="229" t="s">
        <v>191</v>
      </c>
      <c r="C25" s="230">
        <v>4</v>
      </c>
      <c r="D25" s="231">
        <f t="shared" si="0"/>
        <v>1.0101010101010102E-2</v>
      </c>
      <c r="E25" s="244">
        <v>140</v>
      </c>
      <c r="F25" s="231">
        <f t="shared" si="1"/>
        <v>3.3242312715184613E-3</v>
      </c>
      <c r="H25" s="99"/>
    </row>
    <row r="26" spans="1:8" ht="15.75">
      <c r="B26" s="229" t="s">
        <v>175</v>
      </c>
      <c r="C26" s="230">
        <v>96</v>
      </c>
      <c r="D26" s="231">
        <f t="shared" si="0"/>
        <v>0.24242424242424243</v>
      </c>
      <c r="E26" s="244">
        <v>2052</v>
      </c>
      <c r="F26" s="231">
        <f t="shared" si="1"/>
        <v>4.8723732636827735E-2</v>
      </c>
      <c r="H26" s="99"/>
    </row>
    <row r="27" spans="1:8" ht="15.75">
      <c r="A27" s="31"/>
      <c r="B27" s="229" t="s">
        <v>194</v>
      </c>
      <c r="C27" s="230">
        <v>1</v>
      </c>
      <c r="D27" s="231">
        <f t="shared" si="0"/>
        <v>2.5252525252525255E-3</v>
      </c>
      <c r="E27" s="244">
        <v>750</v>
      </c>
      <c r="F27" s="231">
        <f t="shared" si="1"/>
        <v>1.7808381811706044E-2</v>
      </c>
      <c r="H27" s="99"/>
    </row>
    <row r="28" spans="1:8" ht="15.75">
      <c r="B28" s="229" t="s">
        <v>176</v>
      </c>
      <c r="C28" s="230">
        <v>4</v>
      </c>
      <c r="D28" s="231">
        <f t="shared" si="0"/>
        <v>1.0101010101010102E-2</v>
      </c>
      <c r="E28" s="245">
        <v>469</v>
      </c>
      <c r="F28" s="231">
        <f t="shared" si="1"/>
        <v>1.1136174759586845E-2</v>
      </c>
      <c r="H28" s="99"/>
    </row>
    <row r="29" spans="1:8" ht="15.75">
      <c r="A29" s="98"/>
      <c r="B29" s="420" t="s">
        <v>6</v>
      </c>
      <c r="C29" s="421">
        <f>SUM(C11:C28)</f>
        <v>396</v>
      </c>
      <c r="D29" s="422">
        <f>SUM(D11:D28)</f>
        <v>0.99999999999999978</v>
      </c>
      <c r="E29" s="423">
        <f>SUM(E11:E28)</f>
        <v>42115</v>
      </c>
      <c r="F29" s="422">
        <f>SUM(F11:F28)</f>
        <v>1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424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A3" sqref="A3:G3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47" t="s">
        <v>155</v>
      </c>
      <c r="B1" s="447"/>
      <c r="C1" s="447"/>
      <c r="D1" s="447"/>
      <c r="E1" s="447"/>
      <c r="F1" s="447"/>
      <c r="G1" s="447"/>
    </row>
    <row r="2" spans="1:10" ht="18.75">
      <c r="A2" s="448" t="s">
        <v>42</v>
      </c>
      <c r="B2" s="448"/>
      <c r="C2" s="448"/>
      <c r="D2" s="448"/>
      <c r="E2" s="448"/>
      <c r="F2" s="448"/>
      <c r="G2" s="448"/>
    </row>
    <row r="3" spans="1:10" ht="15.75">
      <c r="A3" s="449" t="s">
        <v>388</v>
      </c>
      <c r="B3" s="449"/>
      <c r="C3" s="449"/>
      <c r="D3" s="449"/>
      <c r="E3" s="449"/>
      <c r="F3" s="449"/>
      <c r="G3" s="449"/>
    </row>
    <row r="4" spans="1:10" ht="8.25" customHeight="1"/>
    <row r="5" spans="1:10" ht="15.75">
      <c r="A5" s="130"/>
      <c r="B5" s="315"/>
      <c r="C5" s="450" t="s">
        <v>330</v>
      </c>
      <c r="D5" s="450"/>
      <c r="E5" s="450" t="s">
        <v>160</v>
      </c>
      <c r="F5" s="451"/>
    </row>
    <row r="6" spans="1:10" ht="15.75">
      <c r="A6" s="130"/>
      <c r="B6" s="316" t="s">
        <v>49</v>
      </c>
      <c r="C6" s="318">
        <v>2014</v>
      </c>
      <c r="D6" s="318">
        <v>2015</v>
      </c>
      <c r="E6" s="318" t="s">
        <v>48</v>
      </c>
      <c r="F6" s="319" t="s">
        <v>33</v>
      </c>
    </row>
    <row r="7" spans="1:10" ht="6" customHeight="1"/>
    <row r="8" spans="1:10">
      <c r="B8" s="183" t="s">
        <v>0</v>
      </c>
      <c r="C8" s="184"/>
      <c r="D8" s="184"/>
      <c r="E8" s="184"/>
      <c r="F8" s="185"/>
    </row>
    <row r="9" spans="1:10">
      <c r="B9" s="186" t="s">
        <v>1</v>
      </c>
      <c r="C9" s="187">
        <v>40999</v>
      </c>
      <c r="D9" s="187">
        <v>42115</v>
      </c>
      <c r="E9" s="188">
        <f>D9-C9</f>
        <v>1116</v>
      </c>
      <c r="F9" s="189">
        <f>(D9/C9)-100%</f>
        <v>2.722017610185623E-2</v>
      </c>
    </row>
    <row r="10" spans="1:10" ht="7.5" customHeight="1"/>
    <row r="11" spans="1:10">
      <c r="B11" s="190" t="s">
        <v>2</v>
      </c>
      <c r="C11" s="191">
        <v>2394046</v>
      </c>
      <c r="D11" s="191">
        <v>2467630</v>
      </c>
      <c r="E11" s="191">
        <f>D11-C11</f>
        <v>73584</v>
      </c>
      <c r="F11" s="192">
        <f>(D11/C11)-100%</f>
        <v>3.0736251517305746E-2</v>
      </c>
    </row>
    <row r="12" spans="1:10">
      <c r="B12" s="193" t="s">
        <v>3</v>
      </c>
      <c r="C12" s="107">
        <v>2104573</v>
      </c>
      <c r="D12" s="107">
        <v>2202137</v>
      </c>
      <c r="E12" s="107">
        <f>D12-C12</f>
        <v>97564</v>
      </c>
      <c r="F12" s="194">
        <f>(D12/C12)-100%</f>
        <v>4.6358097343261573E-2</v>
      </c>
    </row>
    <row r="13" spans="1:10">
      <c r="B13" s="186" t="s">
        <v>4</v>
      </c>
      <c r="C13" s="195">
        <f>C12/C11</f>
        <v>0.87908628322095728</v>
      </c>
      <c r="D13" s="196">
        <f>D12/D11</f>
        <v>0.89240972106839356</v>
      </c>
      <c r="E13" s="195">
        <f>D13-C13</f>
        <v>1.3323437847436281E-2</v>
      </c>
      <c r="F13" s="189"/>
      <c r="J13" s="16"/>
    </row>
    <row r="14" spans="1:10" ht="9" customHeight="1"/>
    <row r="15" spans="1:10" ht="20.25" customHeight="1">
      <c r="B15" s="197" t="s">
        <v>5</v>
      </c>
      <c r="C15" s="198">
        <v>0.90100000000000002</v>
      </c>
      <c r="D15" s="198">
        <v>0.90080000000000005</v>
      </c>
      <c r="E15" s="199">
        <f>D15-C15</f>
        <v>-1.9999999999997797E-4</v>
      </c>
      <c r="F15" s="16"/>
    </row>
    <row r="16" spans="1:10" ht="8.25" customHeight="1"/>
    <row r="17" spans="2:8">
      <c r="B17" s="183" t="s">
        <v>14</v>
      </c>
      <c r="C17" s="184"/>
      <c r="D17" s="184"/>
      <c r="E17" s="185"/>
      <c r="F17" s="15" t="s">
        <v>142</v>
      </c>
      <c r="G17" s="15" t="s">
        <v>141</v>
      </c>
    </row>
    <row r="18" spans="2:8">
      <c r="B18" s="193" t="s">
        <v>13</v>
      </c>
      <c r="C18" s="104">
        <v>6.41</v>
      </c>
      <c r="D18" s="104">
        <v>6.38</v>
      </c>
      <c r="E18" s="200">
        <f>D18-C18</f>
        <v>-3.0000000000000249E-2</v>
      </c>
      <c r="F18" s="16"/>
    </row>
    <row r="19" spans="2:8">
      <c r="B19" s="193" t="s">
        <v>15</v>
      </c>
      <c r="C19" s="105">
        <v>3.72</v>
      </c>
      <c r="D19" s="105">
        <v>4.07</v>
      </c>
      <c r="E19" s="200">
        <f>D19-C19</f>
        <v>0.35000000000000009</v>
      </c>
      <c r="F19" s="16"/>
    </row>
    <row r="20" spans="2:8">
      <c r="B20" s="186" t="s">
        <v>16</v>
      </c>
      <c r="C20" s="201">
        <v>6.93</v>
      </c>
      <c r="D20" s="201">
        <v>6.88</v>
      </c>
      <c r="E20" s="202">
        <f>D20-C20</f>
        <v>-4.9999999999999822E-2</v>
      </c>
      <c r="F20" s="16"/>
    </row>
    <row r="22" spans="2:8">
      <c r="B22" s="203" t="s">
        <v>50</v>
      </c>
      <c r="C22" s="204">
        <v>3307.73</v>
      </c>
      <c r="D22" s="204">
        <v>4188.8999999999996</v>
      </c>
      <c r="E22" s="205">
        <f>D22-C22</f>
        <v>881.16999999999962</v>
      </c>
      <c r="F22" s="199">
        <f>(D22/C22)-100%</f>
        <v>0.26639719686915186</v>
      </c>
    </row>
    <row r="24" spans="2:8">
      <c r="B24" s="183" t="s">
        <v>35</v>
      </c>
      <c r="C24" s="260">
        <v>2014</v>
      </c>
      <c r="D24" s="260">
        <v>2015</v>
      </c>
      <c r="E24" s="184"/>
      <c r="F24" s="185"/>
    </row>
    <row r="25" spans="2:8">
      <c r="B25" s="193" t="s">
        <v>6</v>
      </c>
      <c r="C25" s="106">
        <v>699184</v>
      </c>
      <c r="D25" s="106">
        <v>730719</v>
      </c>
      <c r="E25" s="107">
        <f>D25-C25</f>
        <v>31535</v>
      </c>
      <c r="F25" s="194">
        <f>(D25/C25)-100%</f>
        <v>4.5102576718002663E-2</v>
      </c>
    </row>
    <row r="26" spans="2:8">
      <c r="B26" s="193" t="s">
        <v>7</v>
      </c>
      <c r="C26" s="107">
        <v>82657</v>
      </c>
      <c r="D26" s="107">
        <v>81158</v>
      </c>
      <c r="E26" s="107">
        <f>D26-C26</f>
        <v>-1499</v>
      </c>
      <c r="F26" s="194">
        <f>(D26/C26)-100%</f>
        <v>-1.813518516278112E-2</v>
      </c>
      <c r="G26" s="17"/>
    </row>
    <row r="27" spans="2:8">
      <c r="B27" s="186" t="s">
        <v>8</v>
      </c>
      <c r="C27" s="188">
        <v>616527</v>
      </c>
      <c r="D27" s="188">
        <v>649561</v>
      </c>
      <c r="E27" s="188">
        <f>D27-C27</f>
        <v>33034</v>
      </c>
      <c r="F27" s="189">
        <f>(D27/C27)-100%</f>
        <v>5.3580783972153601E-2</v>
      </c>
      <c r="G27" s="17"/>
      <c r="H27" s="17"/>
    </row>
    <row r="29" spans="2:8">
      <c r="B29" s="207" t="s">
        <v>36</v>
      </c>
      <c r="C29" s="260">
        <v>2014</v>
      </c>
      <c r="D29" s="262"/>
      <c r="E29" s="260">
        <v>2015</v>
      </c>
      <c r="F29" s="208"/>
      <c r="G29" s="18"/>
    </row>
    <row r="30" spans="2:8">
      <c r="B30" s="193" t="s">
        <v>9</v>
      </c>
      <c r="C30" s="107">
        <v>149873</v>
      </c>
      <c r="D30" s="108">
        <f>C30/$C$35</f>
        <v>0.243092354430544</v>
      </c>
      <c r="E30" s="107">
        <v>135398</v>
      </c>
      <c r="F30" s="194">
        <f>E30/$E$35</f>
        <v>0.2084453961983555</v>
      </c>
      <c r="G30" s="19"/>
    </row>
    <row r="31" spans="2:8">
      <c r="B31" s="193" t="s">
        <v>11</v>
      </c>
      <c r="C31" s="107">
        <v>227364</v>
      </c>
      <c r="D31" s="108">
        <f>C31/$C$35</f>
        <v>0.36878190249575443</v>
      </c>
      <c r="E31" s="107">
        <v>269944</v>
      </c>
      <c r="F31" s="194">
        <f>E31/$E$35</f>
        <v>0.41557913729426488</v>
      </c>
      <c r="G31" s="19"/>
    </row>
    <row r="32" spans="2:8">
      <c r="B32" s="193" t="s">
        <v>153</v>
      </c>
      <c r="C32" s="107">
        <v>193325</v>
      </c>
      <c r="D32" s="108">
        <f>C32/$C$35</f>
        <v>0.31357101959849287</v>
      </c>
      <c r="E32" s="107">
        <v>187712</v>
      </c>
      <c r="F32" s="194">
        <f>E32/$E$35</f>
        <v>0.28898286689009961</v>
      </c>
      <c r="G32" s="19"/>
    </row>
    <row r="33" spans="2:8">
      <c r="B33" s="193" t="s">
        <v>10</v>
      </c>
      <c r="C33" s="107">
        <v>41721</v>
      </c>
      <c r="D33" s="108">
        <f>C33/$C$35</f>
        <v>6.7671002243210765E-2</v>
      </c>
      <c r="E33" s="107">
        <v>49840</v>
      </c>
      <c r="F33" s="194">
        <f>E33/$E$35</f>
        <v>7.6728744490509745E-2</v>
      </c>
      <c r="G33" s="19"/>
    </row>
    <row r="34" spans="2:8">
      <c r="B34" s="193" t="s">
        <v>12</v>
      </c>
      <c r="C34" s="107">
        <v>4244</v>
      </c>
      <c r="D34" s="108">
        <f>C34/$C$35</f>
        <v>6.8837212319979501E-3</v>
      </c>
      <c r="E34" s="107">
        <v>6667</v>
      </c>
      <c r="F34" s="194">
        <f>E34/$E$35</f>
        <v>1.0263855126770234E-2</v>
      </c>
      <c r="G34" s="19"/>
    </row>
    <row r="35" spans="2:8">
      <c r="B35" s="186"/>
      <c r="C35" s="187">
        <f>SUM(C30:C34)</f>
        <v>616527</v>
      </c>
      <c r="D35" s="195">
        <f>SUM(D30:D34)</f>
        <v>1</v>
      </c>
      <c r="E35" s="187">
        <f>SUM(E30:E34)</f>
        <v>649561</v>
      </c>
      <c r="F35" s="189">
        <f>SUM(F30:F34)</f>
        <v>0.99999999999999989</v>
      </c>
      <c r="G35" s="20"/>
    </row>
    <row r="37" spans="2:8">
      <c r="B37" s="209" t="s">
        <v>156</v>
      </c>
      <c r="C37" s="260">
        <v>2014</v>
      </c>
      <c r="D37" s="260">
        <v>2015</v>
      </c>
      <c r="E37" s="184"/>
      <c r="F37" s="185"/>
    </row>
    <row r="38" spans="2:8">
      <c r="B38" s="193" t="s">
        <v>6</v>
      </c>
      <c r="C38" s="106">
        <v>2104573</v>
      </c>
      <c r="D38" s="106">
        <v>2202137</v>
      </c>
      <c r="E38" s="107">
        <f>D38-C38</f>
        <v>97564</v>
      </c>
      <c r="F38" s="194">
        <f>(D38/C38)-100%</f>
        <v>4.6358097343261573E-2</v>
      </c>
    </row>
    <row r="39" spans="2:8">
      <c r="B39" s="193" t="s">
        <v>7</v>
      </c>
      <c r="C39" s="107">
        <v>126012</v>
      </c>
      <c r="D39" s="107">
        <v>138706</v>
      </c>
      <c r="E39" s="107">
        <f>D39-C39</f>
        <v>12694</v>
      </c>
      <c r="F39" s="194">
        <f>(D39/C39)-100%</f>
        <v>0.10073643779957475</v>
      </c>
      <c r="H39" s="17"/>
    </row>
    <row r="40" spans="2:8">
      <c r="B40" s="186" t="s">
        <v>287</v>
      </c>
      <c r="C40" s="188">
        <v>1978561</v>
      </c>
      <c r="D40" s="188">
        <v>2063431</v>
      </c>
      <c r="E40" s="188">
        <f>D40-C40</f>
        <v>84870</v>
      </c>
      <c r="F40" s="189">
        <f>(D40/C40)-100%</f>
        <v>4.2894810925718341E-2</v>
      </c>
      <c r="G40" s="17"/>
      <c r="H40" s="17"/>
    </row>
    <row r="42" spans="2:8">
      <c r="B42" s="209" t="s">
        <v>221</v>
      </c>
      <c r="C42" s="260">
        <v>2014</v>
      </c>
      <c r="D42" s="262"/>
      <c r="E42" s="260">
        <v>2015</v>
      </c>
      <c r="F42" s="212"/>
      <c r="G42" s="18"/>
    </row>
    <row r="43" spans="2:8">
      <c r="B43" s="193" t="s">
        <v>268</v>
      </c>
      <c r="C43" s="107">
        <v>563297</v>
      </c>
      <c r="D43" s="109">
        <f>C43/$C$48</f>
        <v>0.28470034535200078</v>
      </c>
      <c r="E43" s="107">
        <v>545203</v>
      </c>
      <c r="F43" s="213">
        <f>E43/$E$48</f>
        <v>0.20941711149632927</v>
      </c>
      <c r="G43" s="19"/>
    </row>
    <row r="44" spans="2:8">
      <c r="B44" s="193" t="s">
        <v>11</v>
      </c>
      <c r="C44" s="107">
        <v>604070</v>
      </c>
      <c r="D44" s="109">
        <f>C44/$C$48</f>
        <v>0.30530774638739971</v>
      </c>
      <c r="E44" s="107">
        <v>640099</v>
      </c>
      <c r="F44" s="213">
        <f>E44/$E$48</f>
        <v>0.24586747257753327</v>
      </c>
      <c r="G44" s="19"/>
    </row>
    <row r="45" spans="2:8">
      <c r="B45" s="193" t="s">
        <v>153</v>
      </c>
      <c r="C45" s="107">
        <v>625399</v>
      </c>
      <c r="D45" s="109">
        <f>C45/$C$48</f>
        <v>0.31608780320647178</v>
      </c>
      <c r="E45" s="107">
        <v>615160</v>
      </c>
      <c r="F45" s="213">
        <f>E45/$E$48</f>
        <v>0.23628819046865462</v>
      </c>
      <c r="G45" s="19"/>
    </row>
    <row r="46" spans="2:8">
      <c r="B46" s="193" t="s">
        <v>269</v>
      </c>
      <c r="C46" s="107">
        <v>118166</v>
      </c>
      <c r="D46" s="109">
        <f>C46/$C$48</f>
        <v>5.9723202873199259E-2</v>
      </c>
      <c r="E46" s="107">
        <v>141586</v>
      </c>
      <c r="F46" s="213">
        <f>E46/$E$48</f>
        <v>5.4384387371895014E-2</v>
      </c>
      <c r="G46" s="19"/>
    </row>
    <row r="47" spans="2:8">
      <c r="B47" s="214" t="s">
        <v>12</v>
      </c>
      <c r="C47" s="107">
        <v>67629</v>
      </c>
      <c r="D47" s="115">
        <f>C47/$C$48</f>
        <v>3.4180902180928466E-2</v>
      </c>
      <c r="E47" s="107">
        <v>661383</v>
      </c>
      <c r="F47" s="213">
        <f>E47/$E$48</f>
        <v>0.25404283808558781</v>
      </c>
      <c r="G47" s="19"/>
    </row>
    <row r="48" spans="2:8">
      <c r="B48" s="215"/>
      <c r="C48" s="187">
        <f>SUM(C43:C47)</f>
        <v>1978561</v>
      </c>
      <c r="D48" s="195">
        <f>SUM(D43:D47)</f>
        <v>1</v>
      </c>
      <c r="E48" s="187">
        <f>SUM(E43:E47)</f>
        <v>2603431</v>
      </c>
      <c r="F48" s="189">
        <f>SUM(F43:F47)</f>
        <v>0.99999999999999989</v>
      </c>
      <c r="G48" s="20"/>
    </row>
    <row r="50" spans="2:6">
      <c r="B50" s="444"/>
      <c r="C50" s="445"/>
      <c r="D50" s="445"/>
      <c r="E50" s="445"/>
      <c r="F50" s="446"/>
    </row>
  </sheetData>
  <mergeCells count="6">
    <mergeCell ref="B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90" orientation="portrait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4:AN31"/>
  <sheetViews>
    <sheetView workbookViewId="0">
      <selection activeCell="V18" sqref="V18"/>
    </sheetView>
  </sheetViews>
  <sheetFormatPr baseColWidth="10" defaultRowHeight="12.75"/>
  <cols>
    <col min="1" max="1" width="2.7109375" style="7" customWidth="1"/>
    <col min="2" max="2" width="5.42578125" style="12" bestFit="1" customWidth="1"/>
    <col min="3" max="5" width="7.140625" style="7" bestFit="1" customWidth="1"/>
    <col min="6" max="7" width="7.140625" style="7" customWidth="1"/>
    <col min="8" max="8" width="7.85546875" style="7" bestFit="1" customWidth="1"/>
    <col min="9" max="10" width="7.85546875" style="7" customWidth="1"/>
    <col min="11" max="11" width="7.85546875" style="7" bestFit="1" customWidth="1"/>
    <col min="12" max="16" width="7.7109375" style="7" customWidth="1"/>
    <col min="17" max="18" width="8.85546875" style="7" bestFit="1" customWidth="1"/>
    <col min="19" max="19" width="8.85546875" style="7" customWidth="1"/>
    <col min="20" max="20" width="8.855468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393</v>
      </c>
      <c r="L4" s="30"/>
      <c r="M4" s="30"/>
      <c r="N4" s="30"/>
      <c r="O4" s="30"/>
      <c r="P4" s="30"/>
      <c r="Q4" s="30"/>
      <c r="R4" s="30"/>
      <c r="S4" s="258"/>
    </row>
    <row r="5" spans="2:20" ht="18.75">
      <c r="B5" s="24"/>
      <c r="C5" s="5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8"/>
      <c r="S5" s="258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52" t="s">
        <v>61</v>
      </c>
      <c r="C8" s="454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6"/>
    </row>
    <row r="9" spans="2:20" s="23" customFormat="1" ht="15">
      <c r="B9" s="453"/>
      <c r="C9" s="430">
        <v>2011</v>
      </c>
      <c r="D9" s="430">
        <v>2012</v>
      </c>
      <c r="E9" s="430">
        <v>2013</v>
      </c>
      <c r="F9" s="430">
        <v>2014</v>
      </c>
      <c r="G9" s="430">
        <v>2015</v>
      </c>
      <c r="H9" s="430" t="s">
        <v>389</v>
      </c>
      <c r="I9" s="430" t="s">
        <v>390</v>
      </c>
      <c r="J9" s="430" t="s">
        <v>391</v>
      </c>
      <c r="K9" s="430" t="s">
        <v>392</v>
      </c>
      <c r="L9" s="430">
        <v>2011</v>
      </c>
      <c r="M9" s="430">
        <v>2012</v>
      </c>
      <c r="N9" s="430">
        <v>2013</v>
      </c>
      <c r="O9" s="430">
        <v>2014</v>
      </c>
      <c r="P9" s="430">
        <v>2015</v>
      </c>
      <c r="Q9" s="430" t="s">
        <v>389</v>
      </c>
      <c r="R9" s="430" t="s">
        <v>390</v>
      </c>
      <c r="S9" s="430" t="s">
        <v>391</v>
      </c>
      <c r="T9" s="430" t="s">
        <v>392</v>
      </c>
    </row>
    <row r="10" spans="2:20" ht="15">
      <c r="B10" s="263" t="s">
        <v>228</v>
      </c>
      <c r="C10" s="145">
        <v>0.79779999999999995</v>
      </c>
      <c r="D10" s="145">
        <v>0.82599999999999996</v>
      </c>
      <c r="E10" s="145">
        <v>0.85929999999999995</v>
      </c>
      <c r="F10" s="145">
        <v>0.85970000000000002</v>
      </c>
      <c r="G10" s="145">
        <v>0.87619999999999998</v>
      </c>
      <c r="H10" s="147">
        <f>G10-C10</f>
        <v>7.8400000000000025E-2</v>
      </c>
      <c r="I10" s="147">
        <f>G10-D10</f>
        <v>5.0200000000000022E-2</v>
      </c>
      <c r="J10" s="147">
        <f>G10-E10</f>
        <v>1.6900000000000026E-2</v>
      </c>
      <c r="K10" s="147">
        <f>G10-F10</f>
        <v>1.6499999999999959E-2</v>
      </c>
      <c r="L10" s="161">
        <v>299698</v>
      </c>
      <c r="M10" s="161">
        <v>330133</v>
      </c>
      <c r="N10" s="161">
        <v>332698</v>
      </c>
      <c r="O10" s="161">
        <v>352269</v>
      </c>
      <c r="P10" s="161">
        <v>372836</v>
      </c>
      <c r="Q10" s="149">
        <f>(P10/L10)-100%</f>
        <v>0.24403899925925421</v>
      </c>
      <c r="R10" s="149">
        <f>(P10/M10)-100%</f>
        <v>0.12935089797142374</v>
      </c>
      <c r="S10" s="149">
        <f>(P10/N10)-100%</f>
        <v>0.12064394736367512</v>
      </c>
      <c r="T10" s="149">
        <f>(P10/O10)-100%</f>
        <v>5.8384359679676701E-2</v>
      </c>
    </row>
    <row r="11" spans="2:20" ht="15">
      <c r="B11" s="263" t="s">
        <v>229</v>
      </c>
      <c r="C11" s="150">
        <v>0.85750000000000004</v>
      </c>
      <c r="D11" s="150">
        <v>0.85109999999999997</v>
      </c>
      <c r="E11" s="151">
        <v>0.90210000000000001</v>
      </c>
      <c r="F11" s="151">
        <v>0.90039999999999998</v>
      </c>
      <c r="G11" s="151">
        <v>0.9103</v>
      </c>
      <c r="H11" s="147">
        <f>G11-C11</f>
        <v>5.2799999999999958E-2</v>
      </c>
      <c r="I11" s="147">
        <f>G11-D11</f>
        <v>5.920000000000003E-2</v>
      </c>
      <c r="J11" s="147">
        <f>G11-E11</f>
        <v>8.1999999999999851E-3</v>
      </c>
      <c r="K11" s="147">
        <f>G11-F11</f>
        <v>9.9000000000000199E-3</v>
      </c>
      <c r="L11" s="148">
        <v>299938</v>
      </c>
      <c r="M11" s="148">
        <v>315725</v>
      </c>
      <c r="N11" s="148">
        <v>326017</v>
      </c>
      <c r="O11" s="148">
        <v>346915</v>
      </c>
      <c r="P11" s="148">
        <v>357883</v>
      </c>
      <c r="Q11" s="149">
        <f>(P11/L11)-100%</f>
        <v>0.19318992591802298</v>
      </c>
      <c r="R11" s="149">
        <f>(P11/M11)-100%</f>
        <v>0.13352759521735691</v>
      </c>
      <c r="S11" s="149">
        <f>(P11/N11)-100%</f>
        <v>9.7743369210808062E-2</v>
      </c>
      <c r="T11" s="149">
        <f>(P11/O11)-100%</f>
        <v>3.1615813671936888E-2</v>
      </c>
    </row>
    <row r="12" spans="2:20" ht="15">
      <c r="B12" s="263" t="s">
        <v>230</v>
      </c>
      <c r="C12" s="151"/>
      <c r="D12" s="151"/>
      <c r="E12" s="151"/>
      <c r="F12" s="151"/>
      <c r="G12" s="151"/>
      <c r="H12" s="151"/>
      <c r="I12" s="147"/>
      <c r="J12" s="147"/>
      <c r="K12" s="147"/>
      <c r="L12" s="148"/>
      <c r="M12" s="148"/>
      <c r="N12" s="148"/>
      <c r="O12" s="148"/>
      <c r="P12" s="148"/>
      <c r="Q12" s="149"/>
      <c r="R12" s="149"/>
      <c r="S12" s="149"/>
      <c r="T12" s="149"/>
    </row>
    <row r="13" spans="2:20" ht="15">
      <c r="B13" s="263" t="s">
        <v>231</v>
      </c>
      <c r="C13" s="151"/>
      <c r="D13" s="151"/>
      <c r="E13" s="151"/>
      <c r="F13" s="151"/>
      <c r="G13" s="151"/>
      <c r="H13" s="151"/>
      <c r="I13" s="147"/>
      <c r="J13" s="147"/>
      <c r="K13" s="147"/>
      <c r="L13" s="148"/>
      <c r="M13" s="148"/>
      <c r="N13" s="148"/>
      <c r="O13" s="148"/>
      <c r="P13" s="148"/>
      <c r="Q13" s="149"/>
      <c r="R13" s="149"/>
      <c r="S13" s="149"/>
      <c r="T13" s="149"/>
    </row>
    <row r="14" spans="2:20" ht="15">
      <c r="B14" s="263" t="s">
        <v>232</v>
      </c>
      <c r="C14" s="151"/>
      <c r="D14" s="151"/>
      <c r="E14" s="151"/>
      <c r="F14" s="151"/>
      <c r="G14" s="151"/>
      <c r="H14" s="151"/>
      <c r="I14" s="147"/>
      <c r="J14" s="147"/>
      <c r="K14" s="147"/>
      <c r="L14" s="148"/>
      <c r="M14" s="148"/>
      <c r="N14" s="148"/>
      <c r="O14" s="148"/>
      <c r="P14" s="148"/>
      <c r="Q14" s="149"/>
      <c r="R14" s="149"/>
      <c r="S14" s="149"/>
      <c r="T14" s="149"/>
    </row>
    <row r="15" spans="2:20" ht="15">
      <c r="B15" s="263" t="s">
        <v>234</v>
      </c>
      <c r="C15" s="151"/>
      <c r="D15" s="151"/>
      <c r="E15" s="151"/>
      <c r="F15" s="151"/>
      <c r="G15" s="151"/>
      <c r="H15" s="151"/>
      <c r="I15" s="147"/>
      <c r="J15" s="147"/>
      <c r="K15" s="147"/>
      <c r="L15" s="148"/>
      <c r="M15" s="148"/>
      <c r="N15" s="148"/>
      <c r="O15" s="148"/>
      <c r="P15" s="148"/>
      <c r="Q15" s="149"/>
      <c r="R15" s="149"/>
      <c r="S15" s="149"/>
      <c r="T15" s="149"/>
    </row>
    <row r="16" spans="2:20" ht="15">
      <c r="B16" s="263" t="s">
        <v>233</v>
      </c>
      <c r="C16" s="151"/>
      <c r="D16" s="151"/>
      <c r="E16" s="151"/>
      <c r="F16" s="151"/>
      <c r="G16" s="151"/>
      <c r="H16" s="151"/>
      <c r="I16" s="147"/>
      <c r="J16" s="147"/>
      <c r="K16" s="147"/>
      <c r="L16" s="148"/>
      <c r="M16" s="148"/>
      <c r="N16" s="148"/>
      <c r="O16" s="148"/>
      <c r="P16" s="148"/>
      <c r="Q16" s="149"/>
      <c r="R16" s="149"/>
      <c r="S16" s="149"/>
      <c r="T16" s="149"/>
    </row>
    <row r="17" spans="2:40" ht="15">
      <c r="B17" s="263" t="s">
        <v>235</v>
      </c>
      <c r="C17" s="145"/>
      <c r="D17" s="145"/>
      <c r="E17" s="145"/>
      <c r="F17" s="145"/>
      <c r="G17" s="145"/>
      <c r="H17" s="145"/>
      <c r="I17" s="147"/>
      <c r="J17" s="147"/>
      <c r="K17" s="147"/>
      <c r="L17" s="148"/>
      <c r="M17" s="148"/>
      <c r="N17" s="148"/>
      <c r="O17" s="148"/>
      <c r="P17" s="148"/>
      <c r="Q17" s="149"/>
      <c r="R17" s="149"/>
      <c r="S17" s="149"/>
      <c r="T17" s="149"/>
    </row>
    <row r="18" spans="2:40" ht="15">
      <c r="B18" s="263" t="s">
        <v>236</v>
      </c>
      <c r="C18" s="145"/>
      <c r="D18" s="145"/>
      <c r="E18" s="145"/>
      <c r="F18" s="145"/>
      <c r="G18" s="145"/>
      <c r="H18" s="145"/>
      <c r="I18" s="147"/>
      <c r="J18" s="147"/>
      <c r="K18" s="147"/>
      <c r="L18" s="148"/>
      <c r="M18" s="148"/>
      <c r="N18" s="148"/>
      <c r="O18" s="148"/>
      <c r="P18" s="148"/>
      <c r="Q18" s="149"/>
      <c r="R18" s="149"/>
      <c r="S18" s="149"/>
      <c r="T18" s="149"/>
    </row>
    <row r="19" spans="2:40" ht="15">
      <c r="B19" s="263" t="s">
        <v>237</v>
      </c>
      <c r="C19" s="145"/>
      <c r="D19" s="145"/>
      <c r="E19" s="145"/>
      <c r="F19" s="145"/>
      <c r="G19" s="145"/>
      <c r="H19" s="145"/>
      <c r="I19" s="147"/>
      <c r="J19" s="147"/>
      <c r="K19" s="147"/>
      <c r="L19" s="148"/>
      <c r="M19" s="148"/>
      <c r="N19" s="148"/>
      <c r="O19" s="148"/>
      <c r="P19" s="148"/>
      <c r="Q19" s="152"/>
      <c r="R19" s="152"/>
      <c r="S19" s="152"/>
      <c r="T19" s="152"/>
    </row>
    <row r="20" spans="2:40" ht="15">
      <c r="B20" s="263" t="s">
        <v>238</v>
      </c>
      <c r="C20" s="145"/>
      <c r="D20" s="145"/>
      <c r="E20" s="145"/>
      <c r="F20" s="145"/>
      <c r="G20" s="145"/>
      <c r="H20" s="145"/>
      <c r="I20" s="147"/>
      <c r="J20" s="147"/>
      <c r="K20" s="147"/>
      <c r="L20" s="148"/>
      <c r="M20" s="148"/>
      <c r="N20" s="148"/>
      <c r="O20" s="148"/>
      <c r="P20" s="148"/>
      <c r="Q20" s="152"/>
      <c r="R20" s="152"/>
      <c r="S20" s="152"/>
      <c r="T20" s="152"/>
    </row>
    <row r="21" spans="2:40" ht="15">
      <c r="B21" s="263" t="s">
        <v>239</v>
      </c>
      <c r="C21" s="145"/>
      <c r="D21" s="145"/>
      <c r="E21" s="145"/>
      <c r="F21" s="145"/>
      <c r="G21" s="145"/>
      <c r="H21" s="145"/>
      <c r="I21" s="147"/>
      <c r="J21" s="147"/>
      <c r="K21" s="147"/>
      <c r="L21" s="148"/>
      <c r="M21" s="148"/>
      <c r="N21" s="148"/>
      <c r="O21" s="148"/>
      <c r="P21" s="148"/>
      <c r="Q21" s="152"/>
      <c r="R21" s="152"/>
      <c r="S21" s="152"/>
      <c r="T21" s="152"/>
    </row>
    <row r="22" spans="2:40" s="27" customFormat="1" ht="15">
      <c r="B22" s="321" t="s">
        <v>240</v>
      </c>
      <c r="C22" s="322">
        <v>0.82620000000000005</v>
      </c>
      <c r="D22" s="322">
        <v>0.83809999999999996</v>
      </c>
      <c r="E22" s="322">
        <v>0.87960000000000005</v>
      </c>
      <c r="F22" s="322">
        <v>0.87909999999999999</v>
      </c>
      <c r="G22" s="322">
        <f>SUM('RESUMEN ENERO-FEBRERO'!D13)</f>
        <v>0.89240972106839356</v>
      </c>
      <c r="H22" s="323">
        <f>G22-C22</f>
        <v>6.6209721068393512E-2</v>
      </c>
      <c r="I22" s="323">
        <f>G22-D22</f>
        <v>5.4309721068393602E-2</v>
      </c>
      <c r="J22" s="323">
        <f>G22-E22</f>
        <v>1.2809721068393509E-2</v>
      </c>
      <c r="K22" s="323">
        <f>G22-F22</f>
        <v>1.3309721068393565E-2</v>
      </c>
      <c r="L22" s="324">
        <f>SUM(L10:L21)</f>
        <v>599636</v>
      </c>
      <c r="M22" s="324">
        <f>SUM(M10:M21)</f>
        <v>645858</v>
      </c>
      <c r="N22" s="324">
        <f t="shared" ref="N22:P22" si="0">SUM(N10:N21)</f>
        <v>658715</v>
      </c>
      <c r="O22" s="324">
        <f t="shared" si="0"/>
        <v>699184</v>
      </c>
      <c r="P22" s="324">
        <f t="shared" si="0"/>
        <v>730719</v>
      </c>
      <c r="Q22" s="325">
        <f>(P22/L22)-100%</f>
        <v>0.21860428660053777</v>
      </c>
      <c r="R22" s="325">
        <f>(P22/M22)-100%</f>
        <v>0.13139265906747299</v>
      </c>
      <c r="S22" s="325">
        <f>(P22/N22)-100%</f>
        <v>0.10930979255064788</v>
      </c>
      <c r="T22" s="325">
        <f>(P22/O22)-100%</f>
        <v>4.5102576718002663E-2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2">
    <mergeCell ref="B8:B9"/>
    <mergeCell ref="C8:T8"/>
  </mergeCells>
  <phoneticPr fontId="5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topLeftCell="A4" workbookViewId="0">
      <selection activeCell="I16" sqref="I16"/>
    </sheetView>
  </sheetViews>
  <sheetFormatPr baseColWidth="10" defaultRowHeight="12.75"/>
  <cols>
    <col min="1" max="1" width="2.7109375" style="7" customWidth="1"/>
    <col min="2" max="2" width="9.7109375" style="12" customWidth="1"/>
    <col min="3" max="7" width="9.285156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80"/>
      <c r="E4" s="181" t="s">
        <v>315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</row>
    <row r="5" spans="2:18" ht="18.75">
      <c r="B5" s="24"/>
      <c r="C5" s="5"/>
      <c r="D5" s="25"/>
      <c r="E5" s="25"/>
      <c r="F5" s="458" t="s">
        <v>394</v>
      </c>
      <c r="G5" s="458"/>
      <c r="H5" s="182"/>
      <c r="I5" s="25"/>
      <c r="J5" s="25"/>
      <c r="K5" s="25"/>
      <c r="L5" s="25"/>
      <c r="M5" s="25"/>
      <c r="N5" s="25"/>
      <c r="O5" s="25"/>
      <c r="P5" s="25"/>
      <c r="Q5" s="25"/>
      <c r="R5" s="170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57" t="s">
        <v>61</v>
      </c>
      <c r="C8" s="454" t="s">
        <v>314</v>
      </c>
      <c r="D8" s="455"/>
      <c r="E8" s="455"/>
      <c r="F8" s="455"/>
      <c r="G8" s="456"/>
      <c r="H8" s="454" t="s">
        <v>164</v>
      </c>
      <c r="I8" s="455"/>
      <c r="J8" s="455"/>
      <c r="K8" s="456"/>
      <c r="R8" s="26"/>
    </row>
    <row r="9" spans="2:18" s="23" customFormat="1" ht="15">
      <c r="B9" s="457"/>
      <c r="C9" s="425">
        <v>2011</v>
      </c>
      <c r="D9" s="327">
        <v>2012</v>
      </c>
      <c r="E9" s="425">
        <v>2013</v>
      </c>
      <c r="F9" s="327">
        <v>2014</v>
      </c>
      <c r="G9" s="425">
        <v>2015</v>
      </c>
      <c r="H9" s="430" t="s">
        <v>389</v>
      </c>
      <c r="I9" s="430" t="s">
        <v>390</v>
      </c>
      <c r="J9" s="430" t="s">
        <v>391</v>
      </c>
      <c r="K9" s="430" t="s">
        <v>392</v>
      </c>
      <c r="R9" s="26"/>
    </row>
    <row r="10" spans="2:18" ht="15">
      <c r="B10" s="171" t="s">
        <v>228</v>
      </c>
      <c r="C10" s="43">
        <v>943600</v>
      </c>
      <c r="D10" s="140">
        <v>1022135</v>
      </c>
      <c r="E10" s="140">
        <v>1070536</v>
      </c>
      <c r="F10" s="140">
        <v>1078745</v>
      </c>
      <c r="G10" s="140">
        <v>1134307</v>
      </c>
      <c r="H10" s="178">
        <f>(G10/C10)-100%</f>
        <v>0.20210576515472667</v>
      </c>
      <c r="I10" s="178">
        <f>(G10/D10)-100%</f>
        <v>0.10974284218816499</v>
      </c>
      <c r="J10" s="178">
        <f>(G10/E10)-100%</f>
        <v>5.9569225135819748E-2</v>
      </c>
      <c r="K10" s="178">
        <f>(G10/F10)-100%</f>
        <v>5.1506148348312131E-2</v>
      </c>
    </row>
    <row r="11" spans="2:18" ht="15">
      <c r="B11" s="171" t="s">
        <v>229</v>
      </c>
      <c r="C11" s="172">
        <v>918797</v>
      </c>
      <c r="D11" s="172">
        <v>986078</v>
      </c>
      <c r="E11" s="172">
        <v>1014572</v>
      </c>
      <c r="F11" s="177">
        <v>1025828</v>
      </c>
      <c r="G11" s="140">
        <v>1067830</v>
      </c>
      <c r="H11" s="178">
        <f>(G11/C11)-100%</f>
        <v>0.16220449130765546</v>
      </c>
      <c r="I11" s="178">
        <f>(G11/D11)-100%</f>
        <v>8.290622040041451E-2</v>
      </c>
      <c r="J11" s="178">
        <f>(G11/E11)-100%</f>
        <v>5.2493070969827693E-2</v>
      </c>
      <c r="K11" s="178">
        <f>(G11/F11)-100%</f>
        <v>4.0944485820235021E-2</v>
      </c>
    </row>
    <row r="12" spans="2:18" ht="15">
      <c r="B12" s="171" t="s">
        <v>230</v>
      </c>
      <c r="C12" s="172"/>
      <c r="D12" s="172"/>
      <c r="E12" s="172"/>
      <c r="F12" s="177"/>
      <c r="G12" s="142"/>
      <c r="H12" s="232"/>
      <c r="I12" s="178"/>
      <c r="J12" s="173"/>
      <c r="K12" s="173"/>
    </row>
    <row r="13" spans="2:18" ht="15">
      <c r="B13" s="171" t="s">
        <v>231</v>
      </c>
      <c r="C13" s="172"/>
      <c r="D13" s="172"/>
      <c r="E13" s="172"/>
      <c r="F13" s="177"/>
      <c r="G13" s="142"/>
      <c r="H13" s="232"/>
      <c r="I13" s="178"/>
      <c r="J13" s="173"/>
      <c r="K13" s="173"/>
    </row>
    <row r="14" spans="2:18" ht="15">
      <c r="B14" s="171" t="s">
        <v>232</v>
      </c>
      <c r="C14" s="172"/>
      <c r="D14" s="172"/>
      <c r="E14" s="172"/>
      <c r="F14" s="177"/>
      <c r="G14" s="142"/>
      <c r="H14" s="232"/>
      <c r="I14" s="178"/>
      <c r="J14" s="173"/>
      <c r="K14" s="173"/>
    </row>
    <row r="15" spans="2:18" ht="15">
      <c r="B15" s="171" t="s">
        <v>234</v>
      </c>
      <c r="C15" s="172"/>
      <c r="D15" s="172"/>
      <c r="E15" s="172"/>
      <c r="F15" s="177"/>
      <c r="G15" s="142"/>
      <c r="H15" s="232"/>
      <c r="I15" s="178"/>
      <c r="J15" s="173"/>
      <c r="K15" s="173"/>
    </row>
    <row r="16" spans="2:18" ht="15">
      <c r="B16" s="171" t="s">
        <v>233</v>
      </c>
      <c r="C16" s="172"/>
      <c r="D16" s="172"/>
      <c r="E16" s="172"/>
      <c r="F16" s="177"/>
      <c r="G16" s="142"/>
      <c r="H16" s="232"/>
      <c r="I16" s="178"/>
      <c r="J16" s="173"/>
      <c r="K16" s="173"/>
    </row>
    <row r="17" spans="2:39" ht="15">
      <c r="B17" s="171" t="s">
        <v>235</v>
      </c>
      <c r="C17" s="172"/>
      <c r="D17" s="172"/>
      <c r="E17" s="172"/>
      <c r="F17" s="177"/>
      <c r="G17" s="142"/>
      <c r="H17" s="232"/>
      <c r="I17" s="178"/>
      <c r="J17" s="173"/>
      <c r="K17" s="173"/>
    </row>
    <row r="18" spans="2:39" ht="15">
      <c r="B18" s="171" t="s">
        <v>236</v>
      </c>
      <c r="C18" s="174"/>
      <c r="D18" s="175"/>
      <c r="E18" s="174"/>
      <c r="F18" s="174"/>
      <c r="G18" s="179"/>
      <c r="H18" s="179"/>
      <c r="I18" s="174"/>
      <c r="J18" s="176"/>
      <c r="K18" s="176"/>
    </row>
    <row r="19" spans="2:39" ht="15">
      <c r="B19" s="171" t="s">
        <v>237</v>
      </c>
      <c r="C19" s="174"/>
      <c r="D19" s="175"/>
      <c r="E19" s="174"/>
      <c r="F19" s="174"/>
      <c r="G19" s="174"/>
      <c r="H19" s="174"/>
      <c r="I19" s="174"/>
      <c r="J19" s="176"/>
      <c r="K19" s="176"/>
    </row>
    <row r="20" spans="2:39" ht="15">
      <c r="B20" s="171" t="s">
        <v>238</v>
      </c>
      <c r="C20" s="174"/>
      <c r="D20" s="175"/>
      <c r="E20" s="174"/>
      <c r="F20" s="174"/>
      <c r="G20" s="174"/>
      <c r="H20" s="174"/>
      <c r="I20" s="174"/>
      <c r="J20" s="176"/>
      <c r="K20" s="176"/>
    </row>
    <row r="21" spans="2:39" ht="15">
      <c r="B21" s="171" t="s">
        <v>239</v>
      </c>
      <c r="C21" s="174"/>
      <c r="D21" s="175"/>
      <c r="E21" s="174"/>
      <c r="F21" s="174"/>
      <c r="G21" s="174"/>
      <c r="H21" s="174"/>
      <c r="I21" s="174"/>
      <c r="J21" s="176"/>
      <c r="K21" s="176"/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57" t="s">
        <v>61</v>
      </c>
      <c r="C23" s="459" t="s">
        <v>338</v>
      </c>
      <c r="D23" s="460"/>
      <c r="E23" s="460"/>
      <c r="F23" s="460"/>
      <c r="G23" s="460"/>
      <c r="H23" s="454" t="s">
        <v>164</v>
      </c>
      <c r="I23" s="455"/>
      <c r="J23" s="455"/>
      <c r="K23" s="456"/>
      <c r="AK23" s="18"/>
    </row>
    <row r="24" spans="2:39" ht="18" customHeight="1">
      <c r="B24" s="457"/>
      <c r="C24" s="425">
        <v>2011</v>
      </c>
      <c r="D24" s="327">
        <v>2012</v>
      </c>
      <c r="E24" s="425">
        <v>2013</v>
      </c>
      <c r="F24" s="327">
        <v>2014</v>
      </c>
      <c r="G24" s="425">
        <v>2015</v>
      </c>
      <c r="H24" s="326" t="s">
        <v>345</v>
      </c>
      <c r="I24" s="326" t="s">
        <v>346</v>
      </c>
      <c r="J24" s="326" t="s">
        <v>347</v>
      </c>
      <c r="K24" s="326" t="s">
        <v>348</v>
      </c>
      <c r="AM24" s="18"/>
    </row>
    <row r="25" spans="2:39" ht="15">
      <c r="B25" s="171" t="s">
        <v>126</v>
      </c>
      <c r="C25" s="172">
        <f>SUM(C10:C11)</f>
        <v>1862397</v>
      </c>
      <c r="D25" s="172">
        <f t="shared" ref="D25:F25" si="0">SUM(D10:D11)</f>
        <v>2008213</v>
      </c>
      <c r="E25" s="172">
        <f t="shared" si="0"/>
        <v>2085108</v>
      </c>
      <c r="F25" s="172">
        <f t="shared" si="0"/>
        <v>2104573</v>
      </c>
      <c r="G25" s="172">
        <f>SUM(G10:G11)</f>
        <v>2202137</v>
      </c>
      <c r="H25" s="178">
        <f>(G25/C25)-100%</f>
        <v>0.18242082649402902</v>
      </c>
      <c r="I25" s="178">
        <f>(G25/D25)-100%</f>
        <v>9.656545396329963E-2</v>
      </c>
      <c r="J25" s="173">
        <f>(G25/E25)-100%</f>
        <v>5.6126109534853752E-2</v>
      </c>
      <c r="K25" s="173">
        <f>(G25/F25)-100%</f>
        <v>4.6358097343261573E-2</v>
      </c>
    </row>
    <row r="26" spans="2:39" ht="15">
      <c r="B26" s="171" t="s">
        <v>127</v>
      </c>
      <c r="C26" s="172"/>
      <c r="D26" s="172"/>
      <c r="E26" s="172"/>
      <c r="F26" s="177"/>
      <c r="G26" s="142"/>
      <c r="H26" s="232"/>
      <c r="I26" s="178"/>
      <c r="J26" s="173"/>
      <c r="K26" s="173"/>
    </row>
    <row r="27" spans="2:39" ht="15">
      <c r="B27" s="171" t="s">
        <v>128</v>
      </c>
      <c r="C27" s="172"/>
      <c r="D27" s="172"/>
      <c r="E27" s="172"/>
      <c r="F27" s="177"/>
      <c r="G27" s="142"/>
      <c r="H27" s="232"/>
      <c r="I27" s="178"/>
      <c r="J27" s="173"/>
      <c r="K27" s="173"/>
    </row>
    <row r="28" spans="2:39" ht="15">
      <c r="B28" s="171" t="s">
        <v>129</v>
      </c>
      <c r="C28" s="172"/>
      <c r="D28" s="172"/>
      <c r="E28" s="172"/>
      <c r="F28" s="177"/>
      <c r="G28" s="142"/>
      <c r="H28" s="232"/>
      <c r="I28" s="178"/>
      <c r="J28" s="173"/>
      <c r="K28" s="173"/>
    </row>
    <row r="29" spans="2:39" ht="15">
      <c r="B29" s="171" t="s">
        <v>130</v>
      </c>
      <c r="C29" s="172"/>
      <c r="D29" s="172"/>
      <c r="E29" s="172"/>
      <c r="F29" s="177"/>
      <c r="G29" s="142"/>
      <c r="H29" s="232"/>
      <c r="I29" s="178"/>
      <c r="J29" s="173"/>
      <c r="K29" s="173"/>
    </row>
    <row r="30" spans="2:39" ht="15">
      <c r="B30" s="171" t="s">
        <v>131</v>
      </c>
      <c r="C30" s="172"/>
      <c r="D30" s="172"/>
      <c r="E30" s="172"/>
      <c r="F30" s="177"/>
      <c r="G30" s="142"/>
      <c r="H30" s="232"/>
      <c r="I30" s="178"/>
      <c r="J30" s="173"/>
      <c r="K30" s="173"/>
    </row>
    <row r="31" spans="2:39" ht="15">
      <c r="B31" s="171" t="s">
        <v>132</v>
      </c>
      <c r="C31" s="172"/>
      <c r="D31" s="172"/>
      <c r="E31" s="172"/>
      <c r="F31" s="177"/>
      <c r="G31" s="142"/>
      <c r="H31" s="232"/>
      <c r="I31" s="178"/>
      <c r="J31" s="173"/>
      <c r="K31" s="173"/>
    </row>
    <row r="32" spans="2:39" ht="15">
      <c r="B32" s="171" t="s">
        <v>133</v>
      </c>
      <c r="C32" s="172"/>
      <c r="D32" s="172"/>
      <c r="E32" s="172"/>
      <c r="F32" s="177"/>
      <c r="G32" s="142"/>
      <c r="H32" s="232"/>
      <c r="I32" s="178"/>
      <c r="J32" s="173"/>
      <c r="K32" s="173"/>
    </row>
    <row r="33" spans="2:11" ht="15">
      <c r="B33" s="171" t="s">
        <v>134</v>
      </c>
      <c r="C33" s="174"/>
      <c r="D33" s="175"/>
      <c r="E33" s="174"/>
      <c r="F33" s="174"/>
      <c r="G33" s="179"/>
      <c r="H33" s="179"/>
      <c r="I33" s="174"/>
      <c r="J33" s="176"/>
      <c r="K33" s="176"/>
    </row>
    <row r="34" spans="2:11" ht="15">
      <c r="B34" s="171" t="s">
        <v>135</v>
      </c>
      <c r="C34" s="174"/>
      <c r="D34" s="175"/>
      <c r="E34" s="174"/>
      <c r="F34" s="174"/>
      <c r="G34" s="174"/>
      <c r="H34" s="174"/>
      <c r="I34" s="174"/>
      <c r="J34" s="176"/>
      <c r="K34" s="176"/>
    </row>
    <row r="35" spans="2:11" ht="15">
      <c r="B35" s="171" t="s">
        <v>136</v>
      </c>
      <c r="C35" s="174"/>
      <c r="D35" s="175"/>
      <c r="E35" s="174"/>
      <c r="F35" s="174"/>
      <c r="G35" s="174"/>
      <c r="H35" s="174"/>
      <c r="I35" s="174"/>
      <c r="J35" s="176"/>
      <c r="K35" s="176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6:L40"/>
  <sheetViews>
    <sheetView topLeftCell="A7" workbookViewId="0">
      <selection activeCell="C15" sqref="C15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6" spans="2:12" ht="18.75">
      <c r="F6" s="30" t="s">
        <v>395</v>
      </c>
      <c r="G6" s="30"/>
      <c r="H6" s="30"/>
      <c r="I6" s="30"/>
      <c r="J6" s="30"/>
      <c r="K6" s="30"/>
      <c r="L6" s="30"/>
    </row>
    <row r="10" spans="2:12" ht="12.75" customHeight="1">
      <c r="B10" s="464" t="s">
        <v>61</v>
      </c>
      <c r="C10" s="466" t="s">
        <v>303</v>
      </c>
      <c r="D10" s="463" t="s">
        <v>58</v>
      </c>
      <c r="E10" s="463"/>
      <c r="F10" s="468" t="s">
        <v>305</v>
      </c>
      <c r="G10" s="463" t="s">
        <v>62</v>
      </c>
      <c r="H10" s="463"/>
      <c r="I10" s="463"/>
      <c r="J10" s="463"/>
      <c r="K10" s="463"/>
      <c r="L10" s="466" t="s">
        <v>304</v>
      </c>
    </row>
    <row r="11" spans="2:12">
      <c r="B11" s="465"/>
      <c r="C11" s="467"/>
      <c r="D11" s="328" t="s">
        <v>59</v>
      </c>
      <c r="E11" s="328" t="s">
        <v>60</v>
      </c>
      <c r="F11" s="469"/>
      <c r="G11" s="329" t="s">
        <v>63</v>
      </c>
      <c r="H11" s="329" t="s">
        <v>33</v>
      </c>
      <c r="I11" s="329" t="s">
        <v>64</v>
      </c>
      <c r="J11" s="329" t="s">
        <v>33</v>
      </c>
      <c r="K11" s="329" t="s">
        <v>6</v>
      </c>
      <c r="L11" s="467"/>
    </row>
    <row r="12" spans="2:1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ht="15">
      <c r="B13" s="154" t="s">
        <v>66</v>
      </c>
      <c r="C13" s="247">
        <v>42020</v>
      </c>
      <c r="D13" s="247">
        <v>1294534</v>
      </c>
      <c r="E13" s="247">
        <v>1134307</v>
      </c>
      <c r="F13" s="233">
        <f>E13/D13</f>
        <v>0.87622804808525689</v>
      </c>
      <c r="G13" s="247">
        <v>45956</v>
      </c>
      <c r="H13" s="248">
        <f>G13/K13*100%</f>
        <v>0.12326062933836861</v>
      </c>
      <c r="I13" s="246">
        <v>326880</v>
      </c>
      <c r="J13" s="248">
        <f>I13/K13*100%</f>
        <v>0.87673937066163143</v>
      </c>
      <c r="K13" s="310">
        <f>SUM(I13,G13,)</f>
        <v>372836</v>
      </c>
      <c r="L13" s="249">
        <v>6.42</v>
      </c>
    </row>
    <row r="14" spans="2:12" ht="15">
      <c r="B14" s="154" t="s">
        <v>67</v>
      </c>
      <c r="C14" s="247">
        <v>42115</v>
      </c>
      <c r="D14" s="247">
        <v>1173096</v>
      </c>
      <c r="E14" s="247">
        <v>1067830</v>
      </c>
      <c r="F14" s="233">
        <f>E14/D14</f>
        <v>0.91026650845284618</v>
      </c>
      <c r="G14" s="247">
        <v>35202</v>
      </c>
      <c r="H14" s="248">
        <f>G14/K14*100%</f>
        <v>9.8361755098733392E-2</v>
      </c>
      <c r="I14" s="247">
        <v>322681</v>
      </c>
      <c r="J14" s="248">
        <f>I14/K14*100%</f>
        <v>0.90163824490126665</v>
      </c>
      <c r="K14" s="310">
        <f>SUM(I14,G14,)</f>
        <v>357883</v>
      </c>
      <c r="L14" s="249">
        <v>6.33</v>
      </c>
    </row>
    <row r="15" spans="2:12" ht="15">
      <c r="B15" s="154" t="s">
        <v>68</v>
      </c>
      <c r="C15" s="247"/>
      <c r="D15" s="247"/>
      <c r="E15" s="247"/>
      <c r="F15" s="248"/>
      <c r="G15" s="247"/>
      <c r="H15" s="248"/>
      <c r="I15" s="247"/>
      <c r="J15" s="248"/>
      <c r="K15" s="247"/>
      <c r="L15" s="249"/>
    </row>
    <row r="16" spans="2:12" ht="15">
      <c r="B16" s="154" t="s">
        <v>69</v>
      </c>
      <c r="C16" s="247"/>
      <c r="D16" s="247"/>
      <c r="E16" s="247"/>
      <c r="F16" s="248"/>
      <c r="G16" s="247"/>
      <c r="H16" s="248"/>
      <c r="I16" s="247"/>
      <c r="J16" s="248"/>
      <c r="K16" s="247"/>
      <c r="L16" s="249"/>
    </row>
    <row r="17" spans="2:12" ht="15">
      <c r="B17" s="154" t="s">
        <v>70</v>
      </c>
      <c r="C17" s="247"/>
      <c r="D17" s="247"/>
      <c r="E17" s="247"/>
      <c r="F17" s="248"/>
      <c r="G17" s="247"/>
      <c r="H17" s="248"/>
      <c r="I17" s="247"/>
      <c r="J17" s="248"/>
      <c r="K17" s="247"/>
      <c r="L17" s="249"/>
    </row>
    <row r="18" spans="2:12" ht="15">
      <c r="B18" s="154" t="s">
        <v>71</v>
      </c>
      <c r="C18" s="247"/>
      <c r="D18" s="247"/>
      <c r="E18" s="247"/>
      <c r="F18" s="248"/>
      <c r="G18" s="247"/>
      <c r="H18" s="248"/>
      <c r="I18" s="247"/>
      <c r="J18" s="248"/>
      <c r="K18" s="247"/>
      <c r="L18" s="249"/>
    </row>
    <row r="19" spans="2:12" ht="15">
      <c r="B19" s="154" t="s">
        <v>72</v>
      </c>
      <c r="C19" s="247"/>
      <c r="D19" s="247"/>
      <c r="E19" s="247"/>
      <c r="F19" s="248"/>
      <c r="G19" s="247"/>
      <c r="H19" s="248"/>
      <c r="I19" s="247"/>
      <c r="J19" s="248"/>
      <c r="K19" s="247"/>
      <c r="L19" s="249"/>
    </row>
    <row r="20" spans="2:12" ht="15">
      <c r="B20" s="154" t="s">
        <v>52</v>
      </c>
      <c r="C20" s="247"/>
      <c r="D20" s="247"/>
      <c r="E20" s="247"/>
      <c r="F20" s="248"/>
      <c r="G20" s="247"/>
      <c r="H20" s="248"/>
      <c r="I20" s="247"/>
      <c r="J20" s="248"/>
      <c r="K20" s="247"/>
      <c r="L20" s="249"/>
    </row>
    <row r="21" spans="2:12" ht="15">
      <c r="B21" s="154" t="s">
        <v>53</v>
      </c>
      <c r="C21" s="247"/>
      <c r="D21" s="247"/>
      <c r="E21" s="247"/>
      <c r="F21" s="248"/>
      <c r="G21" s="247"/>
      <c r="H21" s="248"/>
      <c r="I21" s="247"/>
      <c r="J21" s="248"/>
      <c r="K21" s="247"/>
      <c r="L21" s="249"/>
    </row>
    <row r="22" spans="2:12" ht="15">
      <c r="B22" s="154" t="s">
        <v>44</v>
      </c>
      <c r="C22" s="247"/>
      <c r="D22" s="247"/>
      <c r="E22" s="247"/>
      <c r="F22" s="248"/>
      <c r="G22" s="247"/>
      <c r="H22" s="248"/>
      <c r="I22" s="247"/>
      <c r="J22" s="248"/>
      <c r="K22" s="247"/>
      <c r="L22" s="249"/>
    </row>
    <row r="23" spans="2:12" ht="15">
      <c r="B23" s="154" t="s">
        <v>45</v>
      </c>
      <c r="C23" s="247"/>
      <c r="D23" s="247"/>
      <c r="E23" s="247"/>
      <c r="F23" s="248"/>
      <c r="G23" s="247"/>
      <c r="H23" s="248"/>
      <c r="I23" s="247"/>
      <c r="J23" s="248"/>
      <c r="K23" s="247"/>
      <c r="L23" s="249"/>
    </row>
    <row r="24" spans="2:12" ht="15">
      <c r="B24" s="154" t="s">
        <v>51</v>
      </c>
      <c r="C24" s="148"/>
      <c r="D24" s="247"/>
      <c r="E24" s="247"/>
      <c r="F24" s="248"/>
      <c r="G24" s="247"/>
      <c r="H24" s="248"/>
      <c r="I24" s="247"/>
      <c r="J24" s="248"/>
      <c r="K24" s="247"/>
      <c r="L24" s="249"/>
    </row>
    <row r="25" spans="2:12">
      <c r="B25" s="31"/>
      <c r="C25" s="31"/>
      <c r="D25" s="31"/>
      <c r="E25" s="31"/>
      <c r="F25" s="32"/>
      <c r="G25" s="31"/>
      <c r="H25" s="33"/>
      <c r="I25" s="31"/>
      <c r="J25" s="33"/>
      <c r="K25" s="31"/>
      <c r="L25" s="34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461" t="s">
        <v>125</v>
      </c>
      <c r="C27" s="462"/>
      <c r="D27" s="462"/>
      <c r="E27" s="462"/>
      <c r="F27" s="462"/>
      <c r="G27" s="462"/>
      <c r="H27" s="462"/>
      <c r="I27" s="462"/>
      <c r="J27" s="462"/>
      <c r="K27" s="462"/>
      <c r="L27" s="462"/>
    </row>
    <row r="28" spans="2:12">
      <c r="B28" s="35"/>
      <c r="C28" s="9"/>
      <c r="D28" s="9"/>
      <c r="E28" s="9"/>
      <c r="F28" s="31"/>
      <c r="G28" s="31"/>
      <c r="H28" s="31"/>
      <c r="I28" s="31"/>
      <c r="J28" s="31"/>
      <c r="K28" s="31"/>
      <c r="L28" s="9"/>
    </row>
    <row r="29" spans="2:12" ht="15">
      <c r="B29" s="154" t="s">
        <v>126</v>
      </c>
      <c r="C29" s="247">
        <f>SUM(C14)</f>
        <v>42115</v>
      </c>
      <c r="D29" s="247">
        <f>SUM(D13:D14)</f>
        <v>2467630</v>
      </c>
      <c r="E29" s="247">
        <f>SUM(E13:E14)</f>
        <v>2202137</v>
      </c>
      <c r="F29" s="233">
        <f>E29/D29</f>
        <v>0.89240972106839356</v>
      </c>
      <c r="G29" s="247">
        <f>SUM(G13:G14)</f>
        <v>81158</v>
      </c>
      <c r="H29" s="248">
        <f>G29/K29*100%</f>
        <v>0.11106595011214981</v>
      </c>
      <c r="I29" s="247">
        <f>SUM(I13:I14)</f>
        <v>649561</v>
      </c>
      <c r="J29" s="248">
        <f>I29/K29*100%</f>
        <v>0.88893404988785019</v>
      </c>
      <c r="K29" s="310">
        <f>SUM(I29,G29,)</f>
        <v>730719</v>
      </c>
      <c r="L29" s="311">
        <f>AVERAGE(L13:L14)</f>
        <v>6.375</v>
      </c>
    </row>
    <row r="30" spans="2:12">
      <c r="B30" s="154" t="s">
        <v>127</v>
      </c>
      <c r="C30" s="155"/>
      <c r="D30" s="155"/>
      <c r="E30" s="155"/>
      <c r="F30" s="156"/>
      <c r="G30" s="155"/>
      <c r="H30" s="156"/>
      <c r="I30" s="155"/>
      <c r="J30" s="156"/>
      <c r="K30" s="155"/>
      <c r="L30" s="157"/>
    </row>
    <row r="31" spans="2:12">
      <c r="B31" s="154" t="s">
        <v>128</v>
      </c>
      <c r="C31" s="155"/>
      <c r="D31" s="155"/>
      <c r="E31" s="155"/>
      <c r="F31" s="156"/>
      <c r="G31" s="155"/>
      <c r="H31" s="156"/>
      <c r="I31" s="155"/>
      <c r="J31" s="156"/>
      <c r="K31" s="155"/>
      <c r="L31" s="157"/>
    </row>
    <row r="32" spans="2:12">
      <c r="B32" s="154" t="s">
        <v>129</v>
      </c>
      <c r="C32" s="155"/>
      <c r="D32" s="155"/>
      <c r="E32" s="155"/>
      <c r="F32" s="156"/>
      <c r="G32" s="155"/>
      <c r="H32" s="156"/>
      <c r="I32" s="155"/>
      <c r="J32" s="156"/>
      <c r="K32" s="155"/>
      <c r="L32" s="157"/>
    </row>
    <row r="33" spans="2:12">
      <c r="B33" s="154" t="s">
        <v>130</v>
      </c>
      <c r="C33" s="155"/>
      <c r="D33" s="155"/>
      <c r="E33" s="155"/>
      <c r="F33" s="156"/>
      <c r="G33" s="155"/>
      <c r="H33" s="156"/>
      <c r="I33" s="155"/>
      <c r="J33" s="156"/>
      <c r="K33" s="155"/>
      <c r="L33" s="157"/>
    </row>
    <row r="34" spans="2:12">
      <c r="B34" s="154" t="s">
        <v>131</v>
      </c>
      <c r="C34" s="155"/>
      <c r="D34" s="155"/>
      <c r="E34" s="155"/>
      <c r="F34" s="156"/>
      <c r="G34" s="155"/>
      <c r="H34" s="156"/>
      <c r="I34" s="155"/>
      <c r="J34" s="156"/>
      <c r="K34" s="155"/>
      <c r="L34" s="157"/>
    </row>
    <row r="35" spans="2:12">
      <c r="B35" s="154" t="s">
        <v>132</v>
      </c>
      <c r="C35" s="155"/>
      <c r="D35" s="155"/>
      <c r="E35" s="155"/>
      <c r="F35" s="156"/>
      <c r="G35" s="155"/>
      <c r="H35" s="156"/>
      <c r="I35" s="155"/>
      <c r="J35" s="156"/>
      <c r="K35" s="155"/>
      <c r="L35" s="157"/>
    </row>
    <row r="36" spans="2:12">
      <c r="B36" s="154" t="s">
        <v>133</v>
      </c>
      <c r="C36" s="155"/>
      <c r="D36" s="155"/>
      <c r="E36" s="155"/>
      <c r="F36" s="156"/>
      <c r="G36" s="155"/>
      <c r="H36" s="156"/>
      <c r="I36" s="155"/>
      <c r="J36" s="156"/>
      <c r="K36" s="155"/>
      <c r="L36" s="157"/>
    </row>
    <row r="37" spans="2:12">
      <c r="B37" s="154" t="s">
        <v>134</v>
      </c>
      <c r="C37" s="155"/>
      <c r="D37" s="155"/>
      <c r="E37" s="155"/>
      <c r="F37" s="156"/>
      <c r="G37" s="155"/>
      <c r="H37" s="156"/>
      <c r="I37" s="155"/>
      <c r="J37" s="156"/>
      <c r="K37" s="155"/>
      <c r="L37" s="157"/>
    </row>
    <row r="38" spans="2:12">
      <c r="B38" s="154" t="s">
        <v>135</v>
      </c>
      <c r="C38" s="155"/>
      <c r="D38" s="155"/>
      <c r="E38" s="155"/>
      <c r="F38" s="156"/>
      <c r="G38" s="155"/>
      <c r="H38" s="156"/>
      <c r="I38" s="155"/>
      <c r="J38" s="156"/>
      <c r="K38" s="155"/>
      <c r="L38" s="157"/>
    </row>
    <row r="39" spans="2:12">
      <c r="B39" s="154" t="s">
        <v>136</v>
      </c>
      <c r="C39" s="155"/>
      <c r="D39" s="155"/>
      <c r="E39" s="155"/>
      <c r="F39" s="156"/>
      <c r="G39" s="155"/>
      <c r="H39" s="156"/>
      <c r="I39" s="155"/>
      <c r="J39" s="156"/>
      <c r="K39" s="155"/>
      <c r="L39" s="157"/>
    </row>
    <row r="40" spans="2:12">
      <c r="L40" s="5"/>
    </row>
  </sheetData>
  <mergeCells count="7">
    <mergeCell ref="B27:L27"/>
    <mergeCell ref="D10:E10"/>
    <mergeCell ref="G10:K10"/>
    <mergeCell ref="B10:B11"/>
    <mergeCell ref="C10:C11"/>
    <mergeCell ref="L10:L11"/>
    <mergeCell ref="F10:F11"/>
  </mergeCells>
  <phoneticPr fontId="0" type="noConversion"/>
  <pageMargins left="0.47244094488188981" right="0.35433070866141736" top="0.15748031496062992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F73"/>
  <sheetViews>
    <sheetView topLeftCell="P4" zoomScaleNormal="100" workbookViewId="0">
      <selection activeCell="AD10" sqref="AD10:AD15"/>
    </sheetView>
  </sheetViews>
  <sheetFormatPr baseColWidth="10" defaultRowHeight="12.75"/>
  <cols>
    <col min="1" max="1" width="40.28515625" style="116" customWidth="1"/>
    <col min="2" max="2" width="8" bestFit="1" customWidth="1"/>
    <col min="3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7.7109375" bestFit="1" customWidth="1"/>
    <col min="10" max="11" width="9.28515625" bestFit="1" customWidth="1"/>
    <col min="12" max="12" width="7.42578125" customWidth="1"/>
    <col min="13" max="13" width="10.140625" bestFit="1" customWidth="1"/>
    <col min="14" max="14" width="9.140625" customWidth="1"/>
    <col min="15" max="15" width="7.42578125" customWidth="1"/>
    <col min="16" max="16" width="7.8554687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7.7109375" bestFit="1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10.140625" bestFit="1" customWidth="1"/>
    <col min="28" max="28" width="7.140625" bestFit="1" customWidth="1"/>
    <col min="29" max="29" width="8" bestFit="1" customWidth="1"/>
    <col min="30" max="30" width="10.42578125" customWidth="1"/>
  </cols>
  <sheetData>
    <row r="1" spans="1:32" ht="26.25">
      <c r="P1" s="131" t="s">
        <v>313</v>
      </c>
    </row>
    <row r="2" spans="1:32" s="117" customFormat="1" ht="26.25">
      <c r="F2" s="118"/>
      <c r="G2" s="118"/>
      <c r="H2" s="118"/>
      <c r="P2" s="132"/>
    </row>
    <row r="3" spans="1:32" s="119" customFormat="1" ht="26.25">
      <c r="F3" s="120"/>
      <c r="G3" s="120"/>
      <c r="H3" s="120"/>
      <c r="P3" s="131" t="s">
        <v>288</v>
      </c>
    </row>
    <row r="4" spans="1:32" s="117" customFormat="1" ht="26.25">
      <c r="F4" s="118"/>
      <c r="G4" s="118"/>
      <c r="H4" s="118"/>
      <c r="P4" s="133"/>
    </row>
    <row r="5" spans="1:32" s="119" customFormat="1" ht="23.25">
      <c r="E5" s="120"/>
      <c r="F5" s="120"/>
      <c r="G5" s="120"/>
      <c r="H5" s="120"/>
      <c r="I5" s="120"/>
      <c r="P5" s="132" t="s">
        <v>396</v>
      </c>
    </row>
    <row r="6" spans="1:32" s="119" customFormat="1" ht="31.5" customHeight="1">
      <c r="B6" s="470" t="s">
        <v>339</v>
      </c>
      <c r="C6" s="470"/>
      <c r="D6" s="470"/>
      <c r="E6" s="265"/>
      <c r="F6" s="120"/>
      <c r="G6" s="120"/>
      <c r="H6" s="120"/>
      <c r="P6" s="127"/>
    </row>
    <row r="7" spans="1:32" ht="13.5" customHeight="1">
      <c r="B7" s="1"/>
      <c r="C7" s="265"/>
      <c r="D7" s="265"/>
      <c r="E7" s="265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11"/>
      <c r="W7" s="111"/>
      <c r="X7" s="111"/>
      <c r="Y7" s="111"/>
      <c r="AA7" s="122"/>
      <c r="AB7" s="122"/>
      <c r="AC7" s="122"/>
      <c r="AD7" s="122"/>
    </row>
    <row r="8" spans="1:32" s="135" customFormat="1" ht="16.5" thickBot="1">
      <c r="A8" s="134"/>
      <c r="B8" s="68" t="s">
        <v>291</v>
      </c>
      <c r="C8" s="68" t="s">
        <v>292</v>
      </c>
      <c r="D8" s="68" t="s">
        <v>293</v>
      </c>
      <c r="E8" s="68" t="s">
        <v>294</v>
      </c>
      <c r="F8" s="68" t="s">
        <v>295</v>
      </c>
      <c r="G8" s="68" t="s">
        <v>289</v>
      </c>
      <c r="H8" s="68" t="s">
        <v>290</v>
      </c>
      <c r="I8" s="68" t="s">
        <v>291</v>
      </c>
      <c r="J8" s="68" t="s">
        <v>292</v>
      </c>
      <c r="K8" s="68" t="s">
        <v>293</v>
      </c>
      <c r="L8" s="68" t="s">
        <v>294</v>
      </c>
      <c r="M8" s="68" t="s">
        <v>295</v>
      </c>
      <c r="N8" s="68" t="s">
        <v>289</v>
      </c>
      <c r="O8" s="68" t="s">
        <v>290</v>
      </c>
      <c r="P8" s="68" t="s">
        <v>291</v>
      </c>
      <c r="Q8" s="68" t="s">
        <v>292</v>
      </c>
      <c r="R8" s="68" t="s">
        <v>293</v>
      </c>
      <c r="S8" s="68" t="s">
        <v>294</v>
      </c>
      <c r="T8" s="68" t="s">
        <v>295</v>
      </c>
      <c r="U8" s="68" t="s">
        <v>289</v>
      </c>
      <c r="V8" s="68" t="s">
        <v>290</v>
      </c>
      <c r="W8" s="68" t="s">
        <v>291</v>
      </c>
      <c r="X8" s="68" t="s">
        <v>292</v>
      </c>
      <c r="Y8" s="68" t="s">
        <v>293</v>
      </c>
      <c r="Z8" s="68" t="s">
        <v>294</v>
      </c>
      <c r="AA8" s="68" t="s">
        <v>295</v>
      </c>
      <c r="AB8" s="68" t="s">
        <v>289</v>
      </c>
      <c r="AC8" s="68" t="s">
        <v>290</v>
      </c>
      <c r="AD8" s="236"/>
    </row>
    <row r="9" spans="1:32" s="137" customFormat="1" ht="17.25" thickTop="1" thickBot="1">
      <c r="A9" s="237" t="s">
        <v>296</v>
      </c>
      <c r="B9" s="264">
        <v>1</v>
      </c>
      <c r="C9" s="264">
        <v>2</v>
      </c>
      <c r="D9" s="264">
        <v>3</v>
      </c>
      <c r="E9" s="264">
        <v>4</v>
      </c>
      <c r="F9" s="264">
        <v>5</v>
      </c>
      <c r="G9" s="264">
        <v>6</v>
      </c>
      <c r="H9" s="264">
        <v>7</v>
      </c>
      <c r="I9" s="264">
        <v>8</v>
      </c>
      <c r="J9" s="264">
        <v>9</v>
      </c>
      <c r="K9" s="264">
        <v>10</v>
      </c>
      <c r="L9" s="264">
        <v>11</v>
      </c>
      <c r="M9" s="264">
        <v>12</v>
      </c>
      <c r="N9" s="264">
        <v>13</v>
      </c>
      <c r="O9" s="264">
        <v>14</v>
      </c>
      <c r="P9" s="264">
        <v>15</v>
      </c>
      <c r="Q9" s="264">
        <v>16</v>
      </c>
      <c r="R9" s="264">
        <v>17</v>
      </c>
      <c r="S9" s="264">
        <v>18</v>
      </c>
      <c r="T9" s="264">
        <v>19</v>
      </c>
      <c r="U9" s="264">
        <v>20</v>
      </c>
      <c r="V9" s="264">
        <v>21</v>
      </c>
      <c r="W9" s="264">
        <v>22</v>
      </c>
      <c r="X9" s="264">
        <v>23</v>
      </c>
      <c r="Y9" s="264">
        <v>24</v>
      </c>
      <c r="Z9" s="264">
        <v>25</v>
      </c>
      <c r="AA9" s="264">
        <v>26</v>
      </c>
      <c r="AB9" s="264">
        <v>27</v>
      </c>
      <c r="AC9" s="264">
        <v>28</v>
      </c>
      <c r="AD9" s="431" t="s">
        <v>65</v>
      </c>
      <c r="AE9" s="136"/>
      <c r="AF9" s="136"/>
    </row>
    <row r="10" spans="1:32" s="135" customFormat="1" ht="16.5" thickTop="1">
      <c r="A10" s="266" t="s">
        <v>297</v>
      </c>
      <c r="B10" s="330">
        <v>0.91310000000000002</v>
      </c>
      <c r="C10" s="331">
        <v>0.88350000000000006</v>
      </c>
      <c r="D10" s="330">
        <v>0.85209999999999997</v>
      </c>
      <c r="E10" s="331">
        <v>0.84060000000000001</v>
      </c>
      <c r="F10" s="330">
        <v>0.83340000000000003</v>
      </c>
      <c r="G10" s="331">
        <v>0.876</v>
      </c>
      <c r="H10" s="330">
        <v>0.8911</v>
      </c>
      <c r="I10" s="331">
        <v>0.90700000000000003</v>
      </c>
      <c r="J10" s="330">
        <v>0.88490000000000002</v>
      </c>
      <c r="K10" s="331">
        <v>0.88500000000000001</v>
      </c>
      <c r="L10" s="330">
        <v>0.88350000000000006</v>
      </c>
      <c r="M10" s="331">
        <v>0.88760000000000006</v>
      </c>
      <c r="N10" s="330">
        <v>0.91870000000000007</v>
      </c>
      <c r="O10" s="331">
        <v>0.93840000000000001</v>
      </c>
      <c r="P10" s="330">
        <v>0.96140000000000003</v>
      </c>
      <c r="Q10" s="331">
        <v>0.94059999999999999</v>
      </c>
      <c r="R10" s="330">
        <v>0.92530000000000001</v>
      </c>
      <c r="S10" s="331">
        <v>0.91830000000000001</v>
      </c>
      <c r="T10" s="330">
        <v>0.93879999999999997</v>
      </c>
      <c r="U10" s="331">
        <v>0.96250000000000002</v>
      </c>
      <c r="V10" s="330">
        <v>0.95589999999999997</v>
      </c>
      <c r="W10" s="331">
        <v>0.94850000000000001</v>
      </c>
      <c r="X10" s="330">
        <v>0.92459999999999998</v>
      </c>
      <c r="Y10" s="331">
        <v>0.91259999999999997</v>
      </c>
      <c r="Z10" s="330">
        <v>0.90110000000000001</v>
      </c>
      <c r="AA10" s="331">
        <v>0.92690000000000006</v>
      </c>
      <c r="AB10" s="330">
        <v>0.95030000000000003</v>
      </c>
      <c r="AC10" s="331">
        <v>0.92649999999999999</v>
      </c>
      <c r="AD10" s="432">
        <f t="shared" ref="AD10:AD15" si="0">AVERAGE(B10:AC10)</f>
        <v>0.91029285714285713</v>
      </c>
    </row>
    <row r="11" spans="1:32" s="135" customFormat="1" ht="15.75">
      <c r="A11" s="267" t="s">
        <v>298</v>
      </c>
      <c r="B11" s="332">
        <v>0.93259999999999998</v>
      </c>
      <c r="C11" s="333">
        <v>0.91479999999999995</v>
      </c>
      <c r="D11" s="332">
        <v>0.91369999999999996</v>
      </c>
      <c r="E11" s="333">
        <v>0.92720000000000002</v>
      </c>
      <c r="F11" s="332">
        <v>0.91259999999999997</v>
      </c>
      <c r="G11" s="333">
        <v>0.91449999999999998</v>
      </c>
      <c r="H11" s="332">
        <v>0.90769999999999995</v>
      </c>
      <c r="I11" s="333">
        <v>0.93440000000000001</v>
      </c>
      <c r="J11" s="332">
        <v>0.93769999999999998</v>
      </c>
      <c r="K11" s="333">
        <v>0.92449999999999999</v>
      </c>
      <c r="L11" s="332">
        <v>0.9385</v>
      </c>
      <c r="M11" s="333">
        <v>0.92959999999999998</v>
      </c>
      <c r="N11" s="332">
        <v>0.9536</v>
      </c>
      <c r="O11" s="333">
        <v>0.97219999999999995</v>
      </c>
      <c r="P11" s="332">
        <v>0.9657</v>
      </c>
      <c r="Q11" s="333">
        <v>0.95389999999999997</v>
      </c>
      <c r="R11" s="332">
        <v>0.95140000000000002</v>
      </c>
      <c r="S11" s="333">
        <v>0.94359999999999999</v>
      </c>
      <c r="T11" s="332">
        <v>0.95740000000000003</v>
      </c>
      <c r="U11" s="333">
        <v>0.96740000000000004</v>
      </c>
      <c r="V11" s="332">
        <v>0.95409999999999995</v>
      </c>
      <c r="W11" s="333">
        <v>0.9647</v>
      </c>
      <c r="X11" s="332">
        <v>0.9415</v>
      </c>
      <c r="Y11" s="333">
        <v>0.94120000000000004</v>
      </c>
      <c r="Z11" s="332">
        <v>0.94089999999999996</v>
      </c>
      <c r="AA11" s="333">
        <v>0.94420000000000004</v>
      </c>
      <c r="AB11" s="332">
        <v>0.94169999999999998</v>
      </c>
      <c r="AC11" s="333">
        <v>0.94340000000000002</v>
      </c>
      <c r="AD11" s="433">
        <f t="shared" si="0"/>
        <v>0.94016785714285711</v>
      </c>
    </row>
    <row r="12" spans="1:32" s="135" customFormat="1" ht="15.75">
      <c r="A12" s="268" t="s">
        <v>299</v>
      </c>
      <c r="B12" s="332">
        <v>0.9173</v>
      </c>
      <c r="C12" s="333">
        <v>0.90210000000000001</v>
      </c>
      <c r="D12" s="332">
        <v>0.83550000000000002</v>
      </c>
      <c r="E12" s="333">
        <v>0.8115</v>
      </c>
      <c r="F12" s="332">
        <v>0.81279999999999997</v>
      </c>
      <c r="G12" s="333">
        <v>0.86219999999999997</v>
      </c>
      <c r="H12" s="332">
        <v>0.84609999999999996</v>
      </c>
      <c r="I12" s="333">
        <v>0.86529999999999996</v>
      </c>
      <c r="J12" s="332">
        <v>0.8337</v>
      </c>
      <c r="K12" s="333">
        <v>0.84199999999999997</v>
      </c>
      <c r="L12" s="332">
        <v>0.81520000000000004</v>
      </c>
      <c r="M12" s="333">
        <v>0.83399999999999996</v>
      </c>
      <c r="N12" s="332">
        <v>0.89659999999999995</v>
      </c>
      <c r="O12" s="333">
        <v>0.91549999999999998</v>
      </c>
      <c r="P12" s="332">
        <v>0.96340000000000003</v>
      </c>
      <c r="Q12" s="333">
        <v>0.91710000000000003</v>
      </c>
      <c r="R12" s="332">
        <v>0.9032</v>
      </c>
      <c r="S12" s="333">
        <v>0.8921</v>
      </c>
      <c r="T12" s="332">
        <v>0.88</v>
      </c>
      <c r="U12" s="333">
        <v>0.94640000000000002</v>
      </c>
      <c r="V12" s="332">
        <v>0.94110000000000005</v>
      </c>
      <c r="W12" s="333">
        <v>0.94530000000000003</v>
      </c>
      <c r="X12" s="332">
        <v>0.87319999999999998</v>
      </c>
      <c r="Y12" s="333">
        <v>0.88219999999999998</v>
      </c>
      <c r="Z12" s="332">
        <v>0.83140000000000003</v>
      </c>
      <c r="AA12" s="333">
        <v>0.87609999999999999</v>
      </c>
      <c r="AB12" s="332">
        <v>0.92290000000000005</v>
      </c>
      <c r="AC12" s="333">
        <v>0.8589</v>
      </c>
      <c r="AD12" s="433">
        <f t="shared" si="0"/>
        <v>0.87939642857142852</v>
      </c>
    </row>
    <row r="13" spans="1:32" s="135" customFormat="1" ht="15.75">
      <c r="A13" s="269" t="s">
        <v>300</v>
      </c>
      <c r="B13" s="332">
        <v>0.87519999999999998</v>
      </c>
      <c r="C13" s="333">
        <v>0.85450000000000004</v>
      </c>
      <c r="D13" s="332">
        <v>0.76880000000000004</v>
      </c>
      <c r="E13" s="333">
        <v>0.74890000000000001</v>
      </c>
      <c r="F13" s="332">
        <v>0.77090000000000003</v>
      </c>
      <c r="G13" s="333">
        <v>0.83109999999999995</v>
      </c>
      <c r="H13" s="332">
        <v>0.85340000000000005</v>
      </c>
      <c r="I13" s="333">
        <v>0.86329999999999996</v>
      </c>
      <c r="J13" s="332">
        <v>0.81189999999999996</v>
      </c>
      <c r="K13" s="333">
        <v>0.78239999999999998</v>
      </c>
      <c r="L13" s="332">
        <v>0.78100000000000003</v>
      </c>
      <c r="M13" s="333">
        <v>0.78059999999999996</v>
      </c>
      <c r="N13" s="332">
        <v>0.82489999999999997</v>
      </c>
      <c r="O13" s="333">
        <v>0.87</v>
      </c>
      <c r="P13" s="332">
        <v>0.9244</v>
      </c>
      <c r="Q13" s="333">
        <v>0.89349999999999996</v>
      </c>
      <c r="R13" s="332">
        <v>0.87109999999999999</v>
      </c>
      <c r="S13" s="333">
        <v>0.8649</v>
      </c>
      <c r="T13" s="332">
        <v>0.86339999999999995</v>
      </c>
      <c r="U13" s="333">
        <v>0.90549999999999997</v>
      </c>
      <c r="V13" s="332">
        <v>0.90869999999999995</v>
      </c>
      <c r="W13" s="333">
        <v>0.89090000000000003</v>
      </c>
      <c r="X13" s="332">
        <v>0.85709999999999997</v>
      </c>
      <c r="Y13" s="333">
        <v>0.8609</v>
      </c>
      <c r="Z13" s="332">
        <v>0.83789999999999998</v>
      </c>
      <c r="AA13" s="333">
        <v>0.84589999999999999</v>
      </c>
      <c r="AB13" s="332">
        <v>0.86880000000000002</v>
      </c>
      <c r="AC13" s="333">
        <v>0.85399999999999998</v>
      </c>
      <c r="AD13" s="433">
        <f t="shared" si="0"/>
        <v>0.84513928571428565</v>
      </c>
    </row>
    <row r="14" spans="1:32" s="135" customFormat="1" ht="15.75">
      <c r="A14" s="270" t="s">
        <v>301</v>
      </c>
      <c r="B14" s="332">
        <v>0.91720000000000002</v>
      </c>
      <c r="C14" s="333">
        <v>0.88619999999999999</v>
      </c>
      <c r="D14" s="332">
        <v>0.86399999999999999</v>
      </c>
      <c r="E14" s="333">
        <v>0.85399999999999998</v>
      </c>
      <c r="F14" s="332">
        <v>0.84179999999999999</v>
      </c>
      <c r="G14" s="333">
        <v>0.88129999999999997</v>
      </c>
      <c r="H14" s="332">
        <v>0.8952</v>
      </c>
      <c r="I14" s="333">
        <v>0.91210000000000002</v>
      </c>
      <c r="J14" s="332">
        <v>0.89510000000000001</v>
      </c>
      <c r="K14" s="333">
        <v>0.9002</v>
      </c>
      <c r="L14" s="332">
        <v>0.89869999999999994</v>
      </c>
      <c r="M14" s="333">
        <v>0.90359999999999996</v>
      </c>
      <c r="N14" s="332">
        <v>0.93240000000000001</v>
      </c>
      <c r="O14" s="333">
        <v>0.94779999999999998</v>
      </c>
      <c r="P14" s="332">
        <v>0.96550000000000002</v>
      </c>
      <c r="Q14" s="333">
        <v>0.94630000000000003</v>
      </c>
      <c r="R14" s="332">
        <v>0.93230000000000002</v>
      </c>
      <c r="S14" s="333">
        <v>0.92509999999999992</v>
      </c>
      <c r="T14" s="332">
        <v>0.94929999999999992</v>
      </c>
      <c r="U14" s="333">
        <v>0.97</v>
      </c>
      <c r="V14" s="332">
        <v>0.9617</v>
      </c>
      <c r="W14" s="333">
        <v>0.95589999999999997</v>
      </c>
      <c r="X14" s="332">
        <v>0.93379999999999996</v>
      </c>
      <c r="Y14" s="333">
        <v>0.91920000000000002</v>
      </c>
      <c r="Z14" s="332">
        <v>0.90959999999999996</v>
      </c>
      <c r="AA14" s="333">
        <v>0.93840000000000001</v>
      </c>
      <c r="AB14" s="332">
        <v>0.96189999999999998</v>
      </c>
      <c r="AC14" s="333">
        <v>0.93659999999999999</v>
      </c>
      <c r="AD14" s="433">
        <f t="shared" si="0"/>
        <v>0.91911428571428577</v>
      </c>
    </row>
    <row r="15" spans="1:32" s="135" customFormat="1" ht="15.75">
      <c r="A15" s="271" t="s">
        <v>302</v>
      </c>
      <c r="B15" s="332">
        <v>0.84289999999999998</v>
      </c>
      <c r="C15" s="333">
        <v>0.83389999999999997</v>
      </c>
      <c r="D15" s="332">
        <v>0.72509999999999997</v>
      </c>
      <c r="E15" s="333">
        <v>0.69879999999999998</v>
      </c>
      <c r="F15" s="332">
        <v>0.72650000000000003</v>
      </c>
      <c r="G15" s="333">
        <v>0.77339999999999998</v>
      </c>
      <c r="H15" s="332">
        <v>0.80979999999999996</v>
      </c>
      <c r="I15" s="333">
        <v>0.7913</v>
      </c>
      <c r="J15" s="332">
        <v>0.74460000000000004</v>
      </c>
      <c r="K15" s="333">
        <v>0.71379999999999999</v>
      </c>
      <c r="L15" s="332">
        <v>0.70350000000000001</v>
      </c>
      <c r="M15" s="333">
        <v>0.72219999999999995</v>
      </c>
      <c r="N15" s="332">
        <v>0.78120000000000001</v>
      </c>
      <c r="O15" s="333">
        <v>0.84589999999999999</v>
      </c>
      <c r="P15" s="332">
        <v>0.91379999999999995</v>
      </c>
      <c r="Q15" s="333">
        <v>0.85160000000000002</v>
      </c>
      <c r="R15" s="332">
        <v>0.81310000000000004</v>
      </c>
      <c r="S15" s="333">
        <v>0.80200000000000005</v>
      </c>
      <c r="T15" s="332">
        <v>0.80879999999999996</v>
      </c>
      <c r="U15" s="333">
        <v>0.8629</v>
      </c>
      <c r="V15" s="332">
        <v>0.88849999999999996</v>
      </c>
      <c r="W15" s="333">
        <v>0.8881</v>
      </c>
      <c r="X15" s="332">
        <v>0.81810000000000005</v>
      </c>
      <c r="Y15" s="333">
        <v>0.7863</v>
      </c>
      <c r="Z15" s="332">
        <v>0.75139999999999996</v>
      </c>
      <c r="AA15" s="333">
        <v>0.76270000000000004</v>
      </c>
      <c r="AB15" s="332">
        <v>0.80979999999999996</v>
      </c>
      <c r="AC15" s="333">
        <v>0.81579999999999997</v>
      </c>
      <c r="AD15" s="433">
        <f t="shared" si="0"/>
        <v>0.79592142857142856</v>
      </c>
    </row>
    <row r="16" spans="1:32" s="125" customFormat="1" ht="14.85" customHeight="1">
      <c r="A16" s="123"/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  <c r="Z16" s="424"/>
      <c r="AA16" s="424"/>
      <c r="AB16" s="424"/>
      <c r="AC16" s="424"/>
      <c r="AD16" s="124"/>
    </row>
    <row r="17" spans="3:24" ht="14.85" customHeight="1">
      <c r="C17" s="112"/>
      <c r="G17" s="112"/>
      <c r="X17" s="113"/>
    </row>
    <row r="18" spans="3:24" ht="14.25">
      <c r="C18" s="112"/>
    </row>
    <row r="40" spans="1:1" s="1" customFormat="1">
      <c r="A40" s="126"/>
    </row>
    <row r="41" spans="1:1" s="1" customFormat="1">
      <c r="A41" s="126"/>
    </row>
    <row r="42" spans="1:1" s="1" customFormat="1">
      <c r="A42" s="126"/>
    </row>
    <row r="43" spans="1:1" s="1" customFormat="1">
      <c r="A43" s="126"/>
    </row>
    <row r="44" spans="1:1" s="1" customFormat="1">
      <c r="A44" s="126"/>
    </row>
    <row r="45" spans="1:1" s="1" customFormat="1">
      <c r="A45" s="126"/>
    </row>
    <row r="46" spans="1:1" s="1" customFormat="1">
      <c r="A46" s="126"/>
    </row>
    <row r="47" spans="1:1" s="1" customFormat="1">
      <c r="A47" s="126"/>
    </row>
    <row r="48" spans="1:1" s="1" customFormat="1">
      <c r="A48" s="126"/>
    </row>
    <row r="49" spans="1:1" s="1" customFormat="1">
      <c r="A49" s="126"/>
    </row>
    <row r="50" spans="1:1" s="1" customFormat="1">
      <c r="A50" s="126"/>
    </row>
    <row r="51" spans="1:1" s="1" customFormat="1">
      <c r="A51" s="126"/>
    </row>
    <row r="52" spans="1:1" s="1" customFormat="1">
      <c r="A52" s="126"/>
    </row>
    <row r="53" spans="1:1" s="1" customFormat="1">
      <c r="A53" s="126"/>
    </row>
    <row r="54" spans="1:1" s="1" customFormat="1">
      <c r="A54" s="126"/>
    </row>
    <row r="55" spans="1:1" s="1" customFormat="1">
      <c r="A55" s="126"/>
    </row>
    <row r="56" spans="1:1" s="1" customFormat="1">
      <c r="A56" s="126"/>
    </row>
    <row r="57" spans="1:1" s="1" customFormat="1">
      <c r="A57" s="126"/>
    </row>
    <row r="58" spans="1:1" s="1" customFormat="1">
      <c r="A58" s="126"/>
    </row>
    <row r="59" spans="1:1" s="1" customFormat="1">
      <c r="A59" s="126"/>
    </row>
    <row r="60" spans="1:1" s="1" customFormat="1">
      <c r="A60" s="126"/>
    </row>
    <row r="61" spans="1:1" s="1" customFormat="1">
      <c r="A61" s="126"/>
    </row>
    <row r="62" spans="1:1" s="1" customFormat="1">
      <c r="A62" s="126"/>
    </row>
    <row r="63" spans="1:1" s="1" customFormat="1">
      <c r="A63" s="126"/>
    </row>
    <row r="64" spans="1:1" s="1" customFormat="1">
      <c r="A64" s="126"/>
    </row>
    <row r="65" spans="1:1" s="1" customFormat="1">
      <c r="A65" s="126"/>
    </row>
    <row r="66" spans="1:1" s="1" customFormat="1">
      <c r="A66" s="126"/>
    </row>
    <row r="67" spans="1:1" s="1" customFormat="1">
      <c r="A67" s="126"/>
    </row>
    <row r="68" spans="1:1" s="1" customFormat="1">
      <c r="A68" s="126"/>
    </row>
    <row r="69" spans="1:1" s="1" customFormat="1">
      <c r="A69" s="126"/>
    </row>
    <row r="70" spans="1:1" s="1" customFormat="1">
      <c r="A70" s="126"/>
    </row>
    <row r="71" spans="1:1" s="1" customFormat="1">
      <c r="A71" s="126"/>
    </row>
    <row r="72" spans="1:1" s="1" customFormat="1">
      <c r="A72" s="126"/>
    </row>
    <row r="73" spans="1:1" s="1" customFormat="1">
      <c r="A73" s="126"/>
    </row>
  </sheetData>
  <mergeCells count="1">
    <mergeCell ref="B6:D6"/>
  </mergeCells>
  <phoneticPr fontId="0" type="noConversion"/>
  <pageMargins left="0.31496062992125984" right="0.55118110236220474" top="0" bottom="0.55118110236220474" header="0" footer="0.6692913385826772"/>
  <pageSetup scale="45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workbookViewId="0">
      <selection activeCell="O11" sqref="O11:O16"/>
    </sheetView>
  </sheetViews>
  <sheetFormatPr baseColWidth="10" defaultRowHeight="15.75"/>
  <cols>
    <col min="1" max="1" width="3.28515625" style="134" customWidth="1"/>
    <col min="2" max="2" width="33.42578125" style="134" customWidth="1"/>
    <col min="3" max="9" width="11.7109375" style="134" customWidth="1"/>
    <col min="10" max="10" width="10.85546875" style="134" customWidth="1"/>
    <col min="11" max="11" width="8.42578125" style="342" customWidth="1"/>
    <col min="12" max="12" width="8.42578125" style="134" customWidth="1"/>
    <col min="13" max="13" width="8.28515625" style="134" customWidth="1"/>
    <col min="14" max="14" width="8.85546875" style="134" customWidth="1"/>
    <col min="15" max="15" width="14.7109375" style="334" customWidth="1"/>
    <col min="16" max="16" width="11.7109375" style="134" customWidth="1"/>
    <col min="17" max="18" width="15.7109375" style="134" customWidth="1"/>
    <col min="19" max="16384" width="11.42578125" style="134"/>
  </cols>
  <sheetData>
    <row r="1" spans="2:236" s="334" customFormat="1" ht="26.25">
      <c r="G1" s="130"/>
      <c r="H1" s="130"/>
      <c r="I1" s="131" t="s">
        <v>349</v>
      </c>
      <c r="K1" s="335"/>
    </row>
    <row r="2" spans="2:236" s="334" customFormat="1" ht="23.25">
      <c r="G2" s="130"/>
      <c r="H2" s="130"/>
      <c r="I2" s="132" t="s">
        <v>350</v>
      </c>
      <c r="K2" s="335"/>
    </row>
    <row r="3" spans="2:236" s="334" customFormat="1" ht="26.25">
      <c r="G3" s="130"/>
      <c r="H3" s="130"/>
      <c r="I3" s="131" t="s">
        <v>351</v>
      </c>
      <c r="K3" s="335"/>
    </row>
    <row r="4" spans="2:236" s="130" customFormat="1" ht="23.25">
      <c r="I4" s="133"/>
      <c r="K4" s="336"/>
    </row>
    <row r="5" spans="2:236" s="334" customFormat="1" ht="23.25">
      <c r="G5" s="130"/>
      <c r="H5" s="130"/>
      <c r="I5" s="132" t="s">
        <v>397</v>
      </c>
      <c r="K5" s="335"/>
      <c r="IB5" s="335"/>
    </row>
    <row r="6" spans="2:236" s="334" customFormat="1" ht="7.5" customHeight="1">
      <c r="G6" s="130"/>
      <c r="H6" s="130"/>
      <c r="J6" s="130"/>
      <c r="K6" s="335"/>
    </row>
    <row r="7" spans="2:236" s="334" customFormat="1" ht="12.75" customHeight="1">
      <c r="G7" s="130"/>
      <c r="H7" s="130"/>
      <c r="I7" s="130"/>
      <c r="K7" s="335"/>
      <c r="L7" s="337"/>
      <c r="M7" s="338"/>
    </row>
    <row r="8" spans="2:236" ht="6.75" customHeight="1">
      <c r="E8" s="339"/>
      <c r="G8" s="340"/>
      <c r="H8" s="341"/>
      <c r="L8" s="343"/>
      <c r="M8" s="344"/>
    </row>
    <row r="9" spans="2:236" s="347" customFormat="1">
      <c r="B9" s="345" t="s">
        <v>61</v>
      </c>
      <c r="C9" s="345" t="s">
        <v>228</v>
      </c>
      <c r="D9" s="345" t="s">
        <v>229</v>
      </c>
      <c r="E9" s="345" t="s">
        <v>230</v>
      </c>
      <c r="F9" s="345" t="s">
        <v>231</v>
      </c>
      <c r="G9" s="345" t="s">
        <v>232</v>
      </c>
      <c r="H9" s="345" t="s">
        <v>234</v>
      </c>
      <c r="I9" s="345" t="s">
        <v>233</v>
      </c>
      <c r="J9" s="345" t="s">
        <v>235</v>
      </c>
      <c r="K9" s="345" t="s">
        <v>352</v>
      </c>
      <c r="L9" s="345" t="s">
        <v>237</v>
      </c>
      <c r="M9" s="345" t="s">
        <v>238</v>
      </c>
      <c r="N9" s="345" t="s">
        <v>239</v>
      </c>
      <c r="O9" s="346" t="s">
        <v>353</v>
      </c>
    </row>
    <row r="10" spans="2:236" s="352" customFormat="1" ht="7.5" customHeight="1">
      <c r="B10" s="348"/>
      <c r="C10" s="349"/>
      <c r="D10" s="349"/>
      <c r="E10" s="349"/>
      <c r="F10" s="349"/>
      <c r="G10" s="349"/>
      <c r="H10" s="349"/>
      <c r="I10" s="349"/>
      <c r="J10" s="349"/>
      <c r="K10" s="350"/>
      <c r="L10" s="349"/>
      <c r="M10" s="349"/>
      <c r="N10" s="349"/>
      <c r="O10" s="351"/>
    </row>
    <row r="11" spans="2:236" ht="20.100000000000001" customHeight="1">
      <c r="B11" s="353" t="s">
        <v>297</v>
      </c>
      <c r="C11" s="354">
        <v>0.87617096774193526</v>
      </c>
      <c r="D11" s="354">
        <v>0.91029285714285713</v>
      </c>
      <c r="E11" s="354"/>
      <c r="F11" s="354"/>
      <c r="G11" s="355"/>
      <c r="H11" s="355"/>
      <c r="I11" s="355"/>
      <c r="J11" s="355"/>
      <c r="K11" s="355"/>
      <c r="L11" s="355"/>
      <c r="M11" s="354"/>
      <c r="N11" s="354"/>
      <c r="O11" s="354">
        <f>SUM('RESUMEN ENERO-FEBRERO'!D13)</f>
        <v>0.89240972106839356</v>
      </c>
      <c r="P11" s="356"/>
      <c r="Q11" s="357"/>
    </row>
    <row r="12" spans="2:236" ht="20.100000000000001" customHeight="1">
      <c r="B12" s="358" t="s">
        <v>298</v>
      </c>
      <c r="C12" s="359">
        <v>0.92295483870967743</v>
      </c>
      <c r="D12" s="359">
        <v>0.94016785714285711</v>
      </c>
      <c r="E12" s="359"/>
      <c r="F12" s="359"/>
      <c r="G12" s="360"/>
      <c r="H12" s="360"/>
      <c r="I12" s="360"/>
      <c r="J12" s="360"/>
      <c r="K12" s="360"/>
      <c r="L12" s="360"/>
      <c r="M12" s="359"/>
      <c r="N12" s="359"/>
      <c r="O12" s="354">
        <f t="shared" ref="O12:O16" si="0">AVERAGE(C12:N12)</f>
        <v>0.93156134792626721</v>
      </c>
      <c r="P12" s="356"/>
      <c r="Q12" s="361"/>
    </row>
    <row r="13" spans="2:236" ht="20.100000000000001" customHeight="1">
      <c r="B13" s="362" t="s">
        <v>299</v>
      </c>
      <c r="C13" s="359">
        <v>0.85156129032258077</v>
      </c>
      <c r="D13" s="359">
        <v>0.87939642857142852</v>
      </c>
      <c r="E13" s="359"/>
      <c r="F13" s="359"/>
      <c r="G13" s="360"/>
      <c r="H13" s="360"/>
      <c r="I13" s="360"/>
      <c r="J13" s="360"/>
      <c r="K13" s="360"/>
      <c r="L13" s="360"/>
      <c r="M13" s="359"/>
      <c r="N13" s="359"/>
      <c r="O13" s="354">
        <f t="shared" si="0"/>
        <v>0.86547885944700464</v>
      </c>
      <c r="P13" s="356"/>
      <c r="Q13" s="363"/>
    </row>
    <row r="14" spans="2:236" ht="20.100000000000001" customHeight="1">
      <c r="B14" s="364" t="s">
        <v>300</v>
      </c>
      <c r="C14" s="359">
        <v>0.83409677419354844</v>
      </c>
      <c r="D14" s="359">
        <v>0.84513928571428565</v>
      </c>
      <c r="E14" s="359"/>
      <c r="F14" s="359"/>
      <c r="G14" s="360"/>
      <c r="H14" s="360"/>
      <c r="I14" s="360"/>
      <c r="J14" s="360"/>
      <c r="K14" s="360"/>
      <c r="L14" s="360"/>
      <c r="M14" s="359"/>
      <c r="N14" s="359"/>
      <c r="O14" s="354">
        <f t="shared" si="0"/>
        <v>0.8396180299539171</v>
      </c>
      <c r="P14" s="356"/>
      <c r="Q14" s="365"/>
    </row>
    <row r="15" spans="2:236" s="340" customFormat="1" ht="20.100000000000001" customHeight="1">
      <c r="B15" s="366" t="s">
        <v>301</v>
      </c>
      <c r="C15" s="359">
        <v>0.88253225806451596</v>
      </c>
      <c r="D15" s="359">
        <v>0.91911428571428577</v>
      </c>
      <c r="E15" s="359"/>
      <c r="F15" s="359"/>
      <c r="G15" s="367"/>
      <c r="H15" s="360"/>
      <c r="I15" s="360"/>
      <c r="J15" s="360"/>
      <c r="K15" s="360"/>
      <c r="L15" s="360"/>
      <c r="M15" s="359"/>
      <c r="N15" s="359"/>
      <c r="O15" s="354">
        <f t="shared" si="0"/>
        <v>0.90082327188940092</v>
      </c>
      <c r="P15" s="356"/>
      <c r="Q15" s="368"/>
    </row>
    <row r="16" spans="2:236" s="340" customFormat="1" ht="20.100000000000001" customHeight="1">
      <c r="B16" s="369" t="s">
        <v>354</v>
      </c>
      <c r="C16" s="359">
        <v>0.76198064516129016</v>
      </c>
      <c r="D16" s="359">
        <v>0.79592142857142856</v>
      </c>
      <c r="E16" s="359"/>
      <c r="F16" s="359"/>
      <c r="G16" s="360"/>
      <c r="H16" s="360"/>
      <c r="I16" s="360"/>
      <c r="J16" s="360"/>
      <c r="K16" s="360"/>
      <c r="L16" s="360"/>
      <c r="M16" s="359"/>
      <c r="N16" s="359"/>
      <c r="O16" s="354">
        <f t="shared" si="0"/>
        <v>0.77895103686635936</v>
      </c>
      <c r="P16" s="356"/>
      <c r="Q16" s="368"/>
    </row>
    <row r="17" spans="2:17">
      <c r="B17" s="370"/>
      <c r="P17" s="371"/>
      <c r="Q17" s="372"/>
    </row>
    <row r="18" spans="2:17">
      <c r="P18" s="371"/>
      <c r="Q18" s="373"/>
    </row>
    <row r="19" spans="2:17">
      <c r="L19" s="342"/>
    </row>
    <row r="20" spans="2:17">
      <c r="L20" s="342"/>
    </row>
  </sheetData>
  <printOptions horizontalCentered="1" verticalCentered="1"/>
  <pageMargins left="0" right="0" top="0" bottom="0" header="0" footer="0"/>
  <pageSetup scale="77" orientation="landscape" r:id="rId1"/>
  <headerFooter>
    <oddFooter>&amp;CBAROMETRO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zoomScaleNormal="100" workbookViewId="0">
      <selection activeCell="Q46" sqref="Q46"/>
    </sheetView>
  </sheetViews>
  <sheetFormatPr baseColWidth="10" defaultRowHeight="12.75"/>
  <cols>
    <col min="1" max="1" width="4.7109375" style="7" customWidth="1"/>
    <col min="2" max="2" width="16.7109375" style="7" customWidth="1"/>
    <col min="3" max="4" width="9.140625" style="7" customWidth="1"/>
    <col min="5" max="5" width="9" style="7" bestFit="1" customWidth="1"/>
    <col min="6" max="6" width="9.140625" style="7" customWidth="1"/>
    <col min="7" max="7" width="8.42578125" style="7" bestFit="1" customWidth="1"/>
    <col min="8" max="8" width="9.140625" style="7" customWidth="1"/>
    <col min="9" max="9" width="7.5703125" style="7" bestFit="1" customWidth="1"/>
    <col min="10" max="10" width="8.85546875" style="7" customWidth="1"/>
    <col min="11" max="11" width="7.5703125" style="7" bestFit="1" customWidth="1"/>
    <col min="12" max="12" width="9.140625" style="7" customWidth="1"/>
    <col min="13" max="16384" width="11.42578125" style="7"/>
  </cols>
  <sheetData>
    <row r="1" spans="1:16" ht="31.5">
      <c r="A1" s="38"/>
      <c r="F1" s="238" t="s">
        <v>37</v>
      </c>
      <c r="G1" s="39"/>
      <c r="H1" s="39"/>
      <c r="I1" s="39"/>
      <c r="J1" s="39"/>
      <c r="K1" s="39"/>
      <c r="L1" s="39"/>
      <c r="M1" s="39"/>
      <c r="N1" s="39"/>
    </row>
    <row r="2" spans="1:16" ht="9" customHeight="1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>
      <c r="G3" s="41"/>
      <c r="H3" s="256" t="s">
        <v>331</v>
      </c>
      <c r="I3" s="41"/>
      <c r="J3" s="41"/>
      <c r="K3" s="41"/>
      <c r="L3" s="41"/>
      <c r="M3" s="41"/>
      <c r="N3" s="41"/>
    </row>
    <row r="5" spans="1:16" ht="15" customHeight="1">
      <c r="B5" s="472" t="s">
        <v>35</v>
      </c>
      <c r="C5" s="471">
        <v>2011</v>
      </c>
      <c r="D5" s="456"/>
      <c r="E5" s="471">
        <v>2012</v>
      </c>
      <c r="F5" s="456"/>
      <c r="G5" s="471">
        <v>2013</v>
      </c>
      <c r="H5" s="456"/>
      <c r="I5" s="471">
        <v>2014</v>
      </c>
      <c r="J5" s="456"/>
      <c r="K5" s="471">
        <v>2015</v>
      </c>
      <c r="L5" s="456"/>
      <c r="M5" s="459" t="s">
        <v>164</v>
      </c>
      <c r="N5" s="459"/>
      <c r="O5" s="459"/>
      <c r="P5" s="459"/>
    </row>
    <row r="6" spans="1:16" ht="15">
      <c r="B6" s="473"/>
      <c r="C6" s="326" t="s">
        <v>54</v>
      </c>
      <c r="D6" s="326" t="s">
        <v>33</v>
      </c>
      <c r="E6" s="326" t="s">
        <v>54</v>
      </c>
      <c r="F6" s="326" t="s">
        <v>33</v>
      </c>
      <c r="G6" s="326" t="s">
        <v>54</v>
      </c>
      <c r="H6" s="326" t="s">
        <v>33</v>
      </c>
      <c r="I6" s="326" t="s">
        <v>54</v>
      </c>
      <c r="J6" s="326" t="s">
        <v>33</v>
      </c>
      <c r="K6" s="326" t="s">
        <v>54</v>
      </c>
      <c r="L6" s="326" t="s">
        <v>33</v>
      </c>
      <c r="M6" s="430" t="s">
        <v>389</v>
      </c>
      <c r="N6" s="430" t="s">
        <v>390</v>
      </c>
      <c r="O6" s="430" t="s">
        <v>391</v>
      </c>
      <c r="P6" s="430" t="s">
        <v>392</v>
      </c>
    </row>
    <row r="7" spans="1:16" ht="15">
      <c r="B7" s="42" t="s">
        <v>6</v>
      </c>
      <c r="C7" s="143">
        <v>299938</v>
      </c>
      <c r="D7" s="234">
        <f>SUM(D8:D9)</f>
        <v>1</v>
      </c>
      <c r="E7" s="143">
        <v>315725</v>
      </c>
      <c r="F7" s="234">
        <f>SUM(F8:F9)</f>
        <v>1</v>
      </c>
      <c r="G7" s="143">
        <v>326017</v>
      </c>
      <c r="H7" s="234">
        <f>SUM(H8:H9)</f>
        <v>1</v>
      </c>
      <c r="I7" s="143">
        <f>SUM('RESUMEN FEBRERO'!C25)</f>
        <v>346915</v>
      </c>
      <c r="J7" s="234">
        <f>SUM(J8:J9)</f>
        <v>1</v>
      </c>
      <c r="K7" s="143">
        <f>SUM('RESUMEN FEBRERO'!D25)</f>
        <v>357883</v>
      </c>
      <c r="L7" s="234">
        <f>SUM(L8:L9)</f>
        <v>1</v>
      </c>
      <c r="M7" s="173">
        <f>(K7/C7)-100%</f>
        <v>0.19318992591802298</v>
      </c>
      <c r="N7" s="173">
        <f>(K7/E7)-100%</f>
        <v>0.13352759521735691</v>
      </c>
      <c r="O7" s="173">
        <f>(K7/G7)-100%</f>
        <v>9.7743369210808062E-2</v>
      </c>
      <c r="P7" s="173">
        <f>(K7/I7)-100%</f>
        <v>3.1615813671936888E-2</v>
      </c>
    </row>
    <row r="8" spans="1:16" ht="15">
      <c r="B8" s="42" t="s">
        <v>7</v>
      </c>
      <c r="C8" s="140">
        <v>25117</v>
      </c>
      <c r="D8" s="234">
        <f>C8/$C$7</f>
        <v>8.3740639732211325E-2</v>
      </c>
      <c r="E8" s="140">
        <v>31907</v>
      </c>
      <c r="F8" s="234">
        <f>E8/$E$7</f>
        <v>0.10105946630770449</v>
      </c>
      <c r="G8" s="140">
        <v>39217</v>
      </c>
      <c r="H8" s="234">
        <f>G8/$G$7</f>
        <v>0.1202912731544674</v>
      </c>
      <c r="I8" s="140">
        <f>SUM('RESUMEN FEBRERO'!C26)</f>
        <v>37779</v>
      </c>
      <c r="J8" s="234">
        <f>I8/$I$7</f>
        <v>0.10889987460905409</v>
      </c>
      <c r="K8" s="140">
        <f>SUM('RESUMEN FEBRERO'!D26)</f>
        <v>35202</v>
      </c>
      <c r="L8" s="234">
        <f>K8/$K$7</f>
        <v>9.8361755098733392E-2</v>
      </c>
      <c r="M8" s="173">
        <f t="shared" ref="M8:M9" si="0">(K8/C8)-100%</f>
        <v>0.40152088227097193</v>
      </c>
      <c r="N8" s="173">
        <f>(K8/E8)-100%</f>
        <v>0.10326887516845829</v>
      </c>
      <c r="O8" s="173">
        <f>(K8/G8)-100%</f>
        <v>-0.1023790703011449</v>
      </c>
      <c r="P8" s="173">
        <f>(K8/I8)-100%</f>
        <v>-6.8212499007385019E-2</v>
      </c>
    </row>
    <row r="9" spans="1:16" ht="15">
      <c r="B9" s="42" t="s">
        <v>8</v>
      </c>
      <c r="C9" s="140">
        <v>274821</v>
      </c>
      <c r="D9" s="234">
        <f>C9/$C$7</f>
        <v>0.91625936026778865</v>
      </c>
      <c r="E9" s="140">
        <v>283818</v>
      </c>
      <c r="F9" s="234">
        <f>E9/$E$7</f>
        <v>0.89894053369229554</v>
      </c>
      <c r="G9" s="140">
        <v>286800</v>
      </c>
      <c r="H9" s="234">
        <f>G9/$G$7</f>
        <v>0.87970872684553258</v>
      </c>
      <c r="I9" s="140">
        <f>SUM('RESUMEN FEBRERO'!C27)</f>
        <v>309136</v>
      </c>
      <c r="J9" s="234">
        <f>I9/$I$7</f>
        <v>0.89110012539094596</v>
      </c>
      <c r="K9" s="140">
        <f>SUM('RESUMEN FEBRERO'!D27)</f>
        <v>322681</v>
      </c>
      <c r="L9" s="234">
        <f>K9/$K$7</f>
        <v>0.90163824490126665</v>
      </c>
      <c r="M9" s="173">
        <f t="shared" si="0"/>
        <v>0.17414971927181688</v>
      </c>
      <c r="N9" s="173">
        <f>(K9/E9)-100%</f>
        <v>0.13692929976252377</v>
      </c>
      <c r="O9" s="173">
        <f>(K9/G9)-100%</f>
        <v>0.12510808926080896</v>
      </c>
      <c r="P9" s="173">
        <f>(K9/I9)-100%</f>
        <v>4.3815666890947735E-2</v>
      </c>
    </row>
    <row r="10" spans="1:16">
      <c r="E10" s="44"/>
    </row>
    <row r="12" spans="1:16">
      <c r="G12" s="44"/>
    </row>
    <row r="27" spans="2:16" ht="19.5" customHeight="1">
      <c r="H27" s="256" t="s">
        <v>340</v>
      </c>
      <c r="N27" s="257"/>
    </row>
    <row r="29" spans="2:16" ht="15" customHeight="1">
      <c r="B29" s="472" t="s">
        <v>35</v>
      </c>
      <c r="C29" s="471">
        <v>2011</v>
      </c>
      <c r="D29" s="456"/>
      <c r="E29" s="471">
        <v>2012</v>
      </c>
      <c r="F29" s="456"/>
      <c r="G29" s="471">
        <v>2013</v>
      </c>
      <c r="H29" s="456"/>
      <c r="I29" s="471">
        <v>2014</v>
      </c>
      <c r="J29" s="456"/>
      <c r="K29" s="471">
        <v>2015</v>
      </c>
      <c r="L29" s="456"/>
      <c r="M29" s="459" t="s">
        <v>164</v>
      </c>
      <c r="N29" s="459"/>
      <c r="O29" s="459"/>
      <c r="P29" s="459"/>
    </row>
    <row r="30" spans="2:16" ht="15">
      <c r="B30" s="473"/>
      <c r="C30" s="326" t="s">
        <v>54</v>
      </c>
      <c r="D30" s="326" t="s">
        <v>33</v>
      </c>
      <c r="E30" s="326" t="s">
        <v>54</v>
      </c>
      <c r="F30" s="326" t="s">
        <v>33</v>
      </c>
      <c r="G30" s="326" t="s">
        <v>54</v>
      </c>
      <c r="H30" s="326" t="s">
        <v>33</v>
      </c>
      <c r="I30" s="326" t="s">
        <v>54</v>
      </c>
      <c r="J30" s="326" t="s">
        <v>33</v>
      </c>
      <c r="K30" s="326" t="s">
        <v>54</v>
      </c>
      <c r="L30" s="326" t="s">
        <v>33</v>
      </c>
      <c r="M30" s="430" t="s">
        <v>389</v>
      </c>
      <c r="N30" s="430" t="s">
        <v>390</v>
      </c>
      <c r="O30" s="430" t="s">
        <v>391</v>
      </c>
      <c r="P30" s="430" t="s">
        <v>392</v>
      </c>
    </row>
    <row r="31" spans="2:16" ht="15">
      <c r="B31" s="42" t="s">
        <v>6</v>
      </c>
      <c r="C31" s="143">
        <v>599636</v>
      </c>
      <c r="D31" s="234">
        <f>SUM(D32:D33)</f>
        <v>1</v>
      </c>
      <c r="E31" s="143">
        <v>645858</v>
      </c>
      <c r="F31" s="234">
        <f>SUM(F32:F33)</f>
        <v>1</v>
      </c>
      <c r="G31" s="143">
        <v>658715</v>
      </c>
      <c r="H31" s="234">
        <f>SUM(H32:H33)</f>
        <v>1</v>
      </c>
      <c r="I31" s="143">
        <f>SUM('RESUMEN ENERO-FEBRERO'!C25)</f>
        <v>699184</v>
      </c>
      <c r="J31" s="234">
        <f>SUM(J32:J33)</f>
        <v>1</v>
      </c>
      <c r="K31" s="143">
        <f>SUM('RESUMEN ENERO-FEBRERO'!D25)</f>
        <v>730719</v>
      </c>
      <c r="L31" s="234">
        <f>SUM(L32:L33)</f>
        <v>1</v>
      </c>
      <c r="M31" s="173">
        <f>(K31/C31)-100%</f>
        <v>0.21860428660053777</v>
      </c>
      <c r="N31" s="173">
        <f>(K31/E31)-100%</f>
        <v>0.13139265906747299</v>
      </c>
      <c r="O31" s="173">
        <f>(K31/G31)-100%</f>
        <v>0.10930979255064788</v>
      </c>
      <c r="P31" s="173">
        <f>(K31/I31)-100%</f>
        <v>4.5102576718002663E-2</v>
      </c>
    </row>
    <row r="32" spans="2:16" ht="15">
      <c r="B32" s="42" t="s">
        <v>7</v>
      </c>
      <c r="C32" s="140">
        <v>54080</v>
      </c>
      <c r="D32" s="234">
        <f>C32/$C$31</f>
        <v>9.0188047415432029E-2</v>
      </c>
      <c r="E32" s="140">
        <v>68382</v>
      </c>
      <c r="F32" s="234">
        <f>E32/$E$31</f>
        <v>0.10587776260416376</v>
      </c>
      <c r="G32" s="140">
        <v>84318</v>
      </c>
      <c r="H32" s="234">
        <f>G32/$G$31</f>
        <v>0.12800376490591531</v>
      </c>
      <c r="I32" s="140">
        <f>SUM('RESUMEN ENERO-FEBRERO'!C26)</f>
        <v>82657</v>
      </c>
      <c r="J32" s="234">
        <f>I32/$I$31</f>
        <v>0.11821923842650861</v>
      </c>
      <c r="K32" s="140">
        <f>SUM('RESUMEN ENERO-FEBRERO'!D26)</f>
        <v>81158</v>
      </c>
      <c r="L32" s="234">
        <f>K32/$K$31</f>
        <v>0.11106595011214981</v>
      </c>
      <c r="M32" s="173">
        <f>(K32/C32)-100%</f>
        <v>0.50070266272189357</v>
      </c>
      <c r="N32" s="173">
        <f t="shared" ref="N32:N33" si="1">(K32/E32)-100%</f>
        <v>0.18683279225527194</v>
      </c>
      <c r="O32" s="173">
        <f t="shared" ref="O32:O33" si="2">(K32/G32)-100%</f>
        <v>-3.7477169762091145E-2</v>
      </c>
      <c r="P32" s="173">
        <f t="shared" ref="P32:P33" si="3">(K32/I32)-100%</f>
        <v>-1.813518516278112E-2</v>
      </c>
    </row>
    <row r="33" spans="2:16" ht="15">
      <c r="B33" s="42" t="s">
        <v>8</v>
      </c>
      <c r="C33" s="140">
        <v>545556</v>
      </c>
      <c r="D33" s="234">
        <f>C33/$C$31</f>
        <v>0.90981195258456793</v>
      </c>
      <c r="E33" s="140">
        <v>577476</v>
      </c>
      <c r="F33" s="234">
        <f>E33/$E$31</f>
        <v>0.89412223739583618</v>
      </c>
      <c r="G33" s="140">
        <v>574397</v>
      </c>
      <c r="H33" s="234">
        <f>G33/$G$31</f>
        <v>0.87199623509408475</v>
      </c>
      <c r="I33" s="140">
        <f>SUM('RESUMEN ENERO-FEBRERO'!C27)</f>
        <v>616527</v>
      </c>
      <c r="J33" s="234">
        <f>I33/$I$31</f>
        <v>0.88178076157349139</v>
      </c>
      <c r="K33" s="140">
        <f>SUM('RESUMEN ENERO-FEBRERO'!D27)</f>
        <v>649561</v>
      </c>
      <c r="L33" s="234">
        <f>K33/$K$31</f>
        <v>0.88893404988785019</v>
      </c>
      <c r="M33" s="173">
        <f>(K33/C33)-100%</f>
        <v>0.1906403742237277</v>
      </c>
      <c r="N33" s="173">
        <f t="shared" si="1"/>
        <v>0.12482769846712238</v>
      </c>
      <c r="O33" s="173">
        <f t="shared" si="2"/>
        <v>0.13085722940753519</v>
      </c>
      <c r="P33" s="173">
        <f t="shared" si="3"/>
        <v>5.3580783972153601E-2</v>
      </c>
    </row>
  </sheetData>
  <mergeCells count="14">
    <mergeCell ref="K29:L29"/>
    <mergeCell ref="M29:P29"/>
    <mergeCell ref="B29:B30"/>
    <mergeCell ref="C29:D29"/>
    <mergeCell ref="E29:F29"/>
    <mergeCell ref="G29:H29"/>
    <mergeCell ref="I29:J29"/>
    <mergeCell ref="M5:P5"/>
    <mergeCell ref="I5:J5"/>
    <mergeCell ref="C5:D5"/>
    <mergeCell ref="B5:B6"/>
    <mergeCell ref="G5:H5"/>
    <mergeCell ref="E5:F5"/>
    <mergeCell ref="K5:L5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</vt:i4>
      </vt:variant>
    </vt:vector>
  </HeadingPairs>
  <TitlesOfParts>
    <vt:vector size="26" baseType="lpstr">
      <vt:lpstr>PORTADA</vt:lpstr>
      <vt:lpstr>RESUMEN FEBRERO</vt:lpstr>
      <vt:lpstr>RESUMEN ENERO-FEBRERO</vt:lpstr>
      <vt:lpstr>COMPART. OCUP. AFLU. 2011-2015</vt:lpstr>
      <vt:lpstr>COMP.CTOS.NOCHE OCUP. 2011-2015</vt:lpstr>
      <vt:lpstr>ANUAL OCUPACIÓN</vt:lpstr>
      <vt:lpstr>RESUMEN OCUP. DIARIA FEBRERO</vt:lpstr>
      <vt:lpstr>RESUMEN OCUP. ANUAL</vt:lpstr>
      <vt:lpstr>PROCEDENCIA</vt:lpstr>
      <vt:lpstr>PROCEDENCIA FEBRERO</vt:lpstr>
      <vt:lpstr>PROCEDENCIA ENERO - FEBRERO</vt:lpstr>
      <vt:lpstr>REGIONES FEBRERO</vt:lpstr>
      <vt:lpstr>REGIONES ANUAL</vt:lpstr>
      <vt:lpstr>GRAFICA REGIONES </vt:lpstr>
      <vt:lpstr>EUROPA FEBRERO</vt:lpstr>
      <vt:lpstr>EUROPA ENERO-FEBRERO</vt:lpstr>
      <vt:lpstr>DESGLOSE EUROPA I</vt:lpstr>
      <vt:lpstr>PRINCIPALES MERCADOS I</vt:lpstr>
      <vt:lpstr>GRAFICA PRINC. MERCADOS</vt:lpstr>
      <vt:lpstr>PRINC. MDOS. PROD.CTOS. NOCH.I</vt:lpstr>
      <vt:lpstr>GRAFICA CTOS. NOCH.</vt:lpstr>
      <vt:lpstr>COMPARATIVO PAISES FEBRERO</vt:lpstr>
      <vt:lpstr>COMPARATIVO PAÍSES ENE-FEB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2015-04-28T14:29:01Z</cp:lastPrinted>
  <dcterms:created xsi:type="dcterms:W3CDTF">1999-09-30T00:30:26Z</dcterms:created>
  <dcterms:modified xsi:type="dcterms:W3CDTF">2015-04-28T14:35:40Z</dcterms:modified>
</cp:coreProperties>
</file>