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05" yWindow="345" windowWidth="14055" windowHeight="6825" tabRatio="795"/>
  </bookViews>
  <sheets>
    <sheet name="PORTADA" sheetId="23" r:id="rId1"/>
    <sheet name="RESUMEN ENERO" sheetId="1" r:id="rId2"/>
    <sheet name="COMPART. OCUP. AFLU. 2010-2015" sheetId="27" r:id="rId3"/>
    <sheet name="COMP.CTOS.NOCHE OCUP. 2011-2015" sheetId="46" r:id="rId4"/>
    <sheet name="ANUAL OCUPACIÓN" sheetId="2" r:id="rId5"/>
    <sheet name="RESUMEN OCUP. DIARIA ENERO" sheetId="3" r:id="rId6"/>
    <sheet name="PROCEDENCIA" sheetId="4" r:id="rId7"/>
    <sheet name="PROCEDENCIA ENERO" sheetId="5" r:id="rId8"/>
    <sheet name="REGIONES ENERO" sheetId="7" r:id="rId9"/>
    <sheet name="REGIONES ANUAL" sheetId="8" r:id="rId10"/>
    <sheet name="GRAFICA REGIONES I" sheetId="9" r:id="rId11"/>
    <sheet name="EUROPA ENERO" sheetId="10" r:id="rId12"/>
    <sheet name="DESGLOSE EUROPA I" sheetId="11" r:id="rId13"/>
    <sheet name="PRINCIPALES MERCADOS I" sheetId="14" r:id="rId14"/>
    <sheet name="GRAFICA PRINC. MERCADOS" sheetId="41" r:id="rId15"/>
    <sheet name="PRINC. MDOS. PROD.CTOS. NOCH.I" sheetId="25" r:id="rId16"/>
    <sheet name="GRAFICA CTOS. NOCH." sheetId="35" r:id="rId17"/>
    <sheet name="COMPARATIVO PAISES ENERO" sheetId="45" r:id="rId18"/>
    <sheet name="CUARTOS POR PLAN" sheetId="17" r:id="rId19"/>
    <sheet name="CUARTOS POR LOCALIDAD" sheetId="18" r:id="rId20"/>
  </sheets>
  <externalReferences>
    <externalReference r:id="rId21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C35" i="11"/>
  <c r="Q22" i="14" l="1"/>
  <c r="Q34" s="1"/>
  <c r="E22"/>
  <c r="E34" s="1"/>
  <c r="C34" i="25"/>
  <c r="C27"/>
  <c r="O26"/>
  <c r="O33" l="1"/>
  <c r="E27" i="14" l="1"/>
  <c r="P27"/>
  <c r="D79" i="17" l="1"/>
  <c r="I6" s="1"/>
  <c r="AG15" i="3" l="1"/>
  <c r="AG14"/>
  <c r="AG13"/>
  <c r="AG12"/>
  <c r="AG11"/>
  <c r="AG10"/>
  <c r="T10" i="27"/>
  <c r="S10"/>
  <c r="R10"/>
  <c r="Q10"/>
  <c r="P22"/>
  <c r="S22" s="1"/>
  <c r="K22"/>
  <c r="J22"/>
  <c r="I22"/>
  <c r="H22"/>
  <c r="K10"/>
  <c r="J10"/>
  <c r="I10"/>
  <c r="H10"/>
  <c r="R22" l="1"/>
  <c r="T22"/>
  <c r="Q22"/>
  <c r="O39" i="25"/>
  <c r="N39"/>
  <c r="L39"/>
  <c r="J39"/>
  <c r="H39"/>
  <c r="F39"/>
  <c r="M22" i="27"/>
  <c r="N22"/>
  <c r="O22"/>
  <c r="C12" i="7" l="1"/>
  <c r="C11"/>
  <c r="C10"/>
  <c r="C8"/>
  <c r="C9"/>
  <c r="C7"/>
  <c r="I9" i="4"/>
  <c r="H11"/>
  <c r="H10"/>
  <c r="H9" l="1"/>
  <c r="K9"/>
  <c r="F10"/>
  <c r="F11"/>
  <c r="K11" i="46"/>
  <c r="J11"/>
  <c r="I11"/>
  <c r="H11"/>
  <c r="J65" i="17"/>
  <c r="I65"/>
  <c r="K64" s="1"/>
  <c r="J38"/>
  <c r="I38"/>
  <c r="K37" s="1"/>
  <c r="J8"/>
  <c r="K34"/>
  <c r="K36"/>
  <c r="K31"/>
  <c r="K33"/>
  <c r="K35"/>
  <c r="D13" i="1"/>
  <c r="K10" i="4"/>
  <c r="L10" s="1"/>
  <c r="K11"/>
  <c r="I10"/>
  <c r="J10" s="1"/>
  <c r="I11"/>
  <c r="C35" i="1"/>
  <c r="D34" s="1"/>
  <c r="C13"/>
  <c r="K13" i="2"/>
  <c r="J13" s="1"/>
  <c r="D22" i="27"/>
  <c r="E12" i="7"/>
  <c r="G12" s="1"/>
  <c r="E11"/>
  <c r="G11" s="1"/>
  <c r="E10"/>
  <c r="E8"/>
  <c r="G8" s="1"/>
  <c r="E9"/>
  <c r="G9" s="1"/>
  <c r="E7"/>
  <c r="G7" s="1"/>
  <c r="D11" i="4"/>
  <c r="D10"/>
  <c r="O24" i="25"/>
  <c r="E21" i="14"/>
  <c r="P21"/>
  <c r="E11"/>
  <c r="F13" i="2"/>
  <c r="E29" i="18"/>
  <c r="F28" s="1"/>
  <c r="C29"/>
  <c r="D28" s="1"/>
  <c r="F26"/>
  <c r="D18"/>
  <c r="D20"/>
  <c r="D22"/>
  <c r="D24"/>
  <c r="D26"/>
  <c r="L22" i="27"/>
  <c r="E35" i="1"/>
  <c r="F32" s="1"/>
  <c r="O9" i="8"/>
  <c r="N9" s="1"/>
  <c r="O9" i="11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8"/>
  <c r="E18" i="1"/>
  <c r="F25"/>
  <c r="G19" i="5"/>
  <c r="E31" i="45"/>
  <c r="E32"/>
  <c r="G32" s="1"/>
  <c r="H32" s="1"/>
  <c r="E33"/>
  <c r="G33" s="1"/>
  <c r="H33" s="1"/>
  <c r="E34"/>
  <c r="G34" s="1"/>
  <c r="H34" s="1"/>
  <c r="E35"/>
  <c r="G35" s="1"/>
  <c r="H35" s="1"/>
  <c r="E36"/>
  <c r="G36" s="1"/>
  <c r="H36" s="1"/>
  <c r="E37"/>
  <c r="G37" s="1"/>
  <c r="H37" s="1"/>
  <c r="E38"/>
  <c r="G38" s="1"/>
  <c r="H38" s="1"/>
  <c r="E39"/>
  <c r="G39" s="1"/>
  <c r="H39" s="1"/>
  <c r="E40"/>
  <c r="G40" s="1"/>
  <c r="H40" s="1"/>
  <c r="E41"/>
  <c r="G41" s="1"/>
  <c r="H41" s="1"/>
  <c r="E42"/>
  <c r="G42" s="1"/>
  <c r="H42" s="1"/>
  <c r="E43"/>
  <c r="G43" s="1"/>
  <c r="H43" s="1"/>
  <c r="E44"/>
  <c r="G44" s="1"/>
  <c r="H44" s="1"/>
  <c r="E45"/>
  <c r="G45"/>
  <c r="H45" s="1"/>
  <c r="E46"/>
  <c r="G46" s="1"/>
  <c r="H46" s="1"/>
  <c r="E47"/>
  <c r="E48"/>
  <c r="G48" s="1"/>
  <c r="H48" s="1"/>
  <c r="E49"/>
  <c r="G49" s="1"/>
  <c r="H49" s="1"/>
  <c r="E50"/>
  <c r="G50" s="1"/>
  <c r="H50" s="1"/>
  <c r="E51"/>
  <c r="G51" s="1"/>
  <c r="H51" s="1"/>
  <c r="E52"/>
  <c r="G52" s="1"/>
  <c r="H52" s="1"/>
  <c r="E53"/>
  <c r="G53" s="1"/>
  <c r="H53" s="1"/>
  <c r="E54"/>
  <c r="G54" s="1"/>
  <c r="H54" s="1"/>
  <c r="E55"/>
  <c r="E56"/>
  <c r="G56" s="1"/>
  <c r="H56" s="1"/>
  <c r="E30"/>
  <c r="E17"/>
  <c r="G17" s="1"/>
  <c r="H17" s="1"/>
  <c r="E18"/>
  <c r="G18" s="1"/>
  <c r="H18" s="1"/>
  <c r="E19"/>
  <c r="G19" s="1"/>
  <c r="H19" s="1"/>
  <c r="E20"/>
  <c r="G20" s="1"/>
  <c r="H20" s="1"/>
  <c r="E21"/>
  <c r="G21" s="1"/>
  <c r="H21" s="1"/>
  <c r="E22"/>
  <c r="G22" s="1"/>
  <c r="H22" s="1"/>
  <c r="E23"/>
  <c r="G23" s="1"/>
  <c r="H23" s="1"/>
  <c r="E24"/>
  <c r="G24" s="1"/>
  <c r="H24" s="1"/>
  <c r="E25"/>
  <c r="G25" s="1"/>
  <c r="H25" s="1"/>
  <c r="E26"/>
  <c r="G26" s="1"/>
  <c r="H26" s="1"/>
  <c r="E16"/>
  <c r="E11"/>
  <c r="G11" s="1"/>
  <c r="H11" s="1"/>
  <c r="E12"/>
  <c r="G12" s="1"/>
  <c r="H12" s="1"/>
  <c r="E10"/>
  <c r="C57"/>
  <c r="G55"/>
  <c r="H55" s="1"/>
  <c r="G47"/>
  <c r="H47" s="1"/>
  <c r="G31"/>
  <c r="H31" s="1"/>
  <c r="C27"/>
  <c r="C13"/>
  <c r="F11" i="1"/>
  <c r="O30" i="25"/>
  <c r="O31"/>
  <c r="O32"/>
  <c r="G30" i="45"/>
  <c r="H30" s="1"/>
  <c r="G59"/>
  <c r="H59" s="1"/>
  <c r="I34" i="14"/>
  <c r="K34"/>
  <c r="M36" i="25"/>
  <c r="K36"/>
  <c r="J36"/>
  <c r="I36"/>
  <c r="H36"/>
  <c r="G36"/>
  <c r="F36"/>
  <c r="E36"/>
  <c r="O25"/>
  <c r="O23"/>
  <c r="O22"/>
  <c r="O21"/>
  <c r="O20"/>
  <c r="O19"/>
  <c r="O18"/>
  <c r="O17"/>
  <c r="C14"/>
  <c r="C36" s="1"/>
  <c r="D26" s="1"/>
  <c r="O13"/>
  <c r="O12"/>
  <c r="O11"/>
  <c r="P34" i="14"/>
  <c r="O34"/>
  <c r="G34"/>
  <c r="P26"/>
  <c r="E26"/>
  <c r="P25"/>
  <c r="E25"/>
  <c r="P24"/>
  <c r="E24"/>
  <c r="P23"/>
  <c r="E23"/>
  <c r="P20"/>
  <c r="E20"/>
  <c r="P19"/>
  <c r="E19"/>
  <c r="P18"/>
  <c r="E18"/>
  <c r="P17"/>
  <c r="E17"/>
  <c r="P16"/>
  <c r="E16"/>
  <c r="P15"/>
  <c r="E15"/>
  <c r="P14"/>
  <c r="E14"/>
  <c r="P13"/>
  <c r="M34"/>
  <c r="E13"/>
  <c r="P12"/>
  <c r="E12"/>
  <c r="P11"/>
  <c r="M35" i="11"/>
  <c r="K35"/>
  <c r="J35"/>
  <c r="I35"/>
  <c r="H35"/>
  <c r="G35"/>
  <c r="E35"/>
  <c r="D8"/>
  <c r="L36" i="25"/>
  <c r="N35" i="11"/>
  <c r="N36" i="25"/>
  <c r="L35" i="11"/>
  <c r="C36" i="10"/>
  <c r="D35" s="1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C13" i="7"/>
  <c r="D11" s="1"/>
  <c r="G44" i="5"/>
  <c r="C41"/>
  <c r="K37"/>
  <c r="G37"/>
  <c r="C26"/>
  <c r="G24"/>
  <c r="C14"/>
  <c r="E48" i="1"/>
  <c r="F47" s="1"/>
  <c r="C48"/>
  <c r="D46" s="1"/>
  <c r="F40"/>
  <c r="E40"/>
  <c r="F39"/>
  <c r="E39"/>
  <c r="F38"/>
  <c r="E38"/>
  <c r="F27"/>
  <c r="E27"/>
  <c r="F26"/>
  <c r="E26"/>
  <c r="E25"/>
  <c r="F22"/>
  <c r="E22"/>
  <c r="E20"/>
  <c r="E19"/>
  <c r="E15"/>
  <c r="F12"/>
  <c r="E12"/>
  <c r="E11"/>
  <c r="F9"/>
  <c r="E9"/>
  <c r="D8" i="7"/>
  <c r="E13" i="1"/>
  <c r="D10" i="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2" i="1"/>
  <c r="D30"/>
  <c r="F44"/>
  <c r="O11" i="4"/>
  <c r="O10"/>
  <c r="M11"/>
  <c r="N11"/>
  <c r="D47" i="1"/>
  <c r="D31"/>
  <c r="D44"/>
  <c r="D45"/>
  <c r="F19" i="18"/>
  <c r="F23"/>
  <c r="F27"/>
  <c r="D27"/>
  <c r="D25"/>
  <c r="D23"/>
  <c r="D21"/>
  <c r="D19"/>
  <c r="D17"/>
  <c r="D15"/>
  <c r="D13"/>
  <c r="D11"/>
  <c r="O34" i="25"/>
  <c r="D34" i="11"/>
  <c r="D30"/>
  <c r="D31"/>
  <c r="D21"/>
  <c r="D15"/>
  <c r="D32"/>
  <c r="D24"/>
  <c r="D29"/>
  <c r="D17"/>
  <c r="D9"/>
  <c r="D27"/>
  <c r="D23"/>
  <c r="H13" i="2"/>
  <c r="E13" i="45"/>
  <c r="G13" s="1"/>
  <c r="H13" s="1"/>
  <c r="G10"/>
  <c r="H10" s="1"/>
  <c r="D9" i="10" l="1"/>
  <c r="D16" i="11"/>
  <c r="D14"/>
  <c r="D10"/>
  <c r="D13"/>
  <c r="D25"/>
  <c r="D20"/>
  <c r="D28"/>
  <c r="D19"/>
  <c r="D11"/>
  <c r="D33"/>
  <c r="D22"/>
  <c r="D26"/>
  <c r="O35"/>
  <c r="P31" s="1"/>
  <c r="D18"/>
  <c r="Q21" i="14"/>
  <c r="Q27"/>
  <c r="Q14"/>
  <c r="Q13"/>
  <c r="Q16"/>
  <c r="Q17"/>
  <c r="Q18"/>
  <c r="Q19"/>
  <c r="Q20"/>
  <c r="Q23"/>
  <c r="Q24"/>
  <c r="Q25"/>
  <c r="Q26"/>
  <c r="P13" i="11"/>
  <c r="P26"/>
  <c r="P30"/>
  <c r="P14"/>
  <c r="P16"/>
  <c r="P12"/>
  <c r="P25"/>
  <c r="P10"/>
  <c r="P15"/>
  <c r="P34"/>
  <c r="P8"/>
  <c r="P20"/>
  <c r="P21"/>
  <c r="P9"/>
  <c r="P11"/>
  <c r="P17"/>
  <c r="P28"/>
  <c r="P33"/>
  <c r="P27"/>
  <c r="P22"/>
  <c r="P24"/>
  <c r="P23"/>
  <c r="P18"/>
  <c r="P9" i="4"/>
  <c r="N9"/>
  <c r="O9"/>
  <c r="M9"/>
  <c r="E27" i="45"/>
  <c r="F13" i="18"/>
  <c r="F18"/>
  <c r="F25"/>
  <c r="F21"/>
  <c r="F17"/>
  <c r="F11"/>
  <c r="F15"/>
  <c r="F22"/>
  <c r="D16"/>
  <c r="D14"/>
  <c r="D12"/>
  <c r="K32" i="17"/>
  <c r="K30"/>
  <c r="C61" i="45"/>
  <c r="D16" s="1"/>
  <c r="F43" i="1"/>
  <c r="F33"/>
  <c r="N10" i="4"/>
  <c r="F30" i="1"/>
  <c r="F46"/>
  <c r="F45"/>
  <c r="D33"/>
  <c r="D35" s="1"/>
  <c r="D7" i="7"/>
  <c r="D10"/>
  <c r="D9"/>
  <c r="L11" i="4"/>
  <c r="L9" s="1"/>
  <c r="F12" i="18"/>
  <c r="F14"/>
  <c r="F16"/>
  <c r="F20"/>
  <c r="F24"/>
  <c r="D25" i="45"/>
  <c r="D53"/>
  <c r="D26"/>
  <c r="D44"/>
  <c r="D12"/>
  <c r="D40"/>
  <c r="D30"/>
  <c r="D47"/>
  <c r="D20"/>
  <c r="D50"/>
  <c r="D45"/>
  <c r="D22"/>
  <c r="D41"/>
  <c r="D59"/>
  <c r="D32"/>
  <c r="D23"/>
  <c r="D42"/>
  <c r="D35"/>
  <c r="D39"/>
  <c r="O27" i="25"/>
  <c r="D22"/>
  <c r="O14"/>
  <c r="O36" s="1"/>
  <c r="P26" s="1"/>
  <c r="Q15" i="14"/>
  <c r="Q11"/>
  <c r="Q12"/>
  <c r="D12" i="11"/>
  <c r="D35" s="1"/>
  <c r="D36" i="10"/>
  <c r="F31" i="1"/>
  <c r="F34"/>
  <c r="E57" i="45"/>
  <c r="G57" s="1"/>
  <c r="H57" s="1"/>
  <c r="E36" i="10"/>
  <c r="F24" s="1"/>
  <c r="K42" i="5"/>
  <c r="L22" s="1"/>
  <c r="K63" i="17"/>
  <c r="K65" s="1"/>
  <c r="K38"/>
  <c r="I8"/>
  <c r="K7" s="1"/>
  <c r="D10" i="45"/>
  <c r="D57"/>
  <c r="L9" i="8"/>
  <c r="F9"/>
  <c r="H9"/>
  <c r="D9"/>
  <c r="J9"/>
  <c r="D12" i="7"/>
  <c r="F9" i="4"/>
  <c r="D9"/>
  <c r="D43" i="1"/>
  <c r="D48" s="1"/>
  <c r="J11" i="4"/>
  <c r="J9" s="1"/>
  <c r="P10"/>
  <c r="E13" i="7"/>
  <c r="G13" s="1"/>
  <c r="G27" i="45"/>
  <c r="H27" s="1"/>
  <c r="G10" i="7"/>
  <c r="M10" i="4"/>
  <c r="P11"/>
  <c r="G16" i="45"/>
  <c r="H16" s="1"/>
  <c r="P19" i="11" l="1"/>
  <c r="P29"/>
  <c r="P32"/>
  <c r="F48" i="1"/>
  <c r="P32" i="25"/>
  <c r="P33"/>
  <c r="D13"/>
  <c r="D30"/>
  <c r="D21"/>
  <c r="D11"/>
  <c r="D18"/>
  <c r="D23"/>
  <c r="D25"/>
  <c r="D33"/>
  <c r="D32"/>
  <c r="D12"/>
  <c r="D17"/>
  <c r="D20"/>
  <c r="D19"/>
  <c r="D31"/>
  <c r="F35" i="11"/>
  <c r="F29" i="18"/>
  <c r="D29"/>
  <c r="D55" i="45"/>
  <c r="D27"/>
  <c r="D46"/>
  <c r="D31"/>
  <c r="D13"/>
  <c r="D51"/>
  <c r="D34"/>
  <c r="D49"/>
  <c r="D17"/>
  <c r="D48"/>
  <c r="D33"/>
  <c r="D11"/>
  <c r="D19"/>
  <c r="D24"/>
  <c r="D54"/>
  <c r="D38"/>
  <c r="D56"/>
  <c r="D21"/>
  <c r="D52"/>
  <c r="D37"/>
  <c r="D18"/>
  <c r="D36"/>
  <c r="D43"/>
  <c r="D13" i="7"/>
  <c r="D24" i="25"/>
  <c r="D39"/>
  <c r="P39" s="1"/>
  <c r="P24"/>
  <c r="P20"/>
  <c r="P30"/>
  <c r="P19"/>
  <c r="P13"/>
  <c r="P31"/>
  <c r="P17"/>
  <c r="P23"/>
  <c r="P21"/>
  <c r="P11"/>
  <c r="P18"/>
  <c r="P12"/>
  <c r="P25"/>
  <c r="P22"/>
  <c r="F35" i="1"/>
  <c r="F21" i="10"/>
  <c r="F14"/>
  <c r="F9"/>
  <c r="F35"/>
  <c r="F29"/>
  <c r="F20"/>
  <c r="F27"/>
  <c r="F13"/>
  <c r="F30"/>
  <c r="F19"/>
  <c r="F33"/>
  <c r="F32"/>
  <c r="F16"/>
  <c r="F26"/>
  <c r="F12"/>
  <c r="L30" i="5"/>
  <c r="F25" i="10"/>
  <c r="F15"/>
  <c r="F11"/>
  <c r="F17"/>
  <c r="F22"/>
  <c r="F10"/>
  <c r="F28"/>
  <c r="F31"/>
  <c r="F23"/>
  <c r="F34"/>
  <c r="F18"/>
  <c r="E61" i="45"/>
  <c r="F24" s="1"/>
  <c r="L24" i="5"/>
  <c r="H23"/>
  <c r="D39"/>
  <c r="H24"/>
  <c r="H19"/>
  <c r="D22"/>
  <c r="D38"/>
  <c r="D20"/>
  <c r="H22"/>
  <c r="D26"/>
  <c r="D30"/>
  <c r="D37"/>
  <c r="H32"/>
  <c r="H33"/>
  <c r="L14"/>
  <c r="D35"/>
  <c r="D34"/>
  <c r="H10"/>
  <c r="D24"/>
  <c r="H17"/>
  <c r="H27"/>
  <c r="D31"/>
  <c r="L20"/>
  <c r="L18"/>
  <c r="H29"/>
  <c r="H30"/>
  <c r="H28"/>
  <c r="H35"/>
  <c r="H42"/>
  <c r="L26"/>
  <c r="D21"/>
  <c r="L19"/>
  <c r="L23"/>
  <c r="L28"/>
  <c r="L36"/>
  <c r="H34"/>
  <c r="L29"/>
  <c r="L37"/>
  <c r="H37"/>
  <c r="L11"/>
  <c r="L27"/>
  <c r="H43"/>
  <c r="L35"/>
  <c r="D41"/>
  <c r="D14"/>
  <c r="H14"/>
  <c r="L42"/>
  <c r="D33"/>
  <c r="H36"/>
  <c r="H31"/>
  <c r="H11"/>
  <c r="L21"/>
  <c r="D36"/>
  <c r="D32"/>
  <c r="L31"/>
  <c r="H16"/>
  <c r="H12"/>
  <c r="D23"/>
  <c r="H40"/>
  <c r="H13"/>
  <c r="L10"/>
  <c r="D19"/>
  <c r="L34"/>
  <c r="D12"/>
  <c r="L32"/>
  <c r="L33"/>
  <c r="H15"/>
  <c r="H18"/>
  <c r="H41"/>
  <c r="D11"/>
  <c r="L12"/>
  <c r="D13"/>
  <c r="L15"/>
  <c r="H44"/>
  <c r="L25"/>
  <c r="L13"/>
  <c r="D25"/>
  <c r="L16"/>
  <c r="D40"/>
  <c r="L17"/>
  <c r="K6" i="17"/>
  <c r="K8" s="1"/>
  <c r="D61" i="45"/>
  <c r="P9" i="8"/>
  <c r="F12" i="7"/>
  <c r="F9"/>
  <c r="F10"/>
  <c r="F11"/>
  <c r="F7"/>
  <c r="F8"/>
  <c r="F31" i="45"/>
  <c r="P35" i="11" l="1"/>
  <c r="D27" i="25"/>
  <c r="D34"/>
  <c r="D14"/>
  <c r="P14"/>
  <c r="F33" i="45"/>
  <c r="F32"/>
  <c r="F40"/>
  <c r="F39"/>
  <c r="F10"/>
  <c r="P27" i="25"/>
  <c r="P34"/>
  <c r="F13" i="7"/>
  <c r="F44" i="45"/>
  <c r="F20"/>
  <c r="F16"/>
  <c r="F11"/>
  <c r="F43"/>
  <c r="F22"/>
  <c r="F27"/>
  <c r="F12"/>
  <c r="F17"/>
  <c r="F56"/>
  <c r="F54"/>
  <c r="F51"/>
  <c r="F53"/>
  <c r="F50"/>
  <c r="F34"/>
  <c r="F45"/>
  <c r="F49"/>
  <c r="F41"/>
  <c r="F36" i="10"/>
  <c r="F52" i="45"/>
  <c r="F19"/>
  <c r="F23"/>
  <c r="F42"/>
  <c r="F21"/>
  <c r="F48"/>
  <c r="F18"/>
  <c r="F25"/>
  <c r="F59"/>
  <c r="F57"/>
  <c r="F38"/>
  <c r="F13"/>
  <c r="F36"/>
  <c r="F55"/>
  <c r="F46"/>
  <c r="F30"/>
  <c r="F35"/>
  <c r="F26"/>
  <c r="F47"/>
  <c r="G61"/>
  <c r="H61" s="1"/>
  <c r="F37"/>
  <c r="D36" i="25" l="1"/>
  <c r="P36"/>
  <c r="F61" i="45"/>
</calcChain>
</file>

<file path=xl/sharedStrings.xml><?xml version="1.0" encoding="utf-8"?>
<sst xmlns="http://schemas.openxmlformats.org/spreadsheetml/2006/main" count="823" uniqueCount="392">
  <si>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</si>
  <si>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</si>
  <si>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</si>
  <si>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</si>
  <si>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</si>
  <si>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</si>
  <si>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</si>
  <si>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</si>
  <si>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</si>
  <si>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</si>
  <si>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</si>
  <si>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</si>
  <si>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</si>
  <si>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</si>
  <si>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</si>
  <si>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</si>
  <si>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</si>
  <si>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</si>
  <si>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</si>
  <si>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</si>
  <si>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</si>
  <si>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</si>
  <si>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</si>
  <si>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</si>
  <si>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</si>
  <si>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</si>
  <si>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</si>
  <si>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</si>
  <si>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</si>
  <si>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</si>
  <si>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</si>
  <si>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</si>
  <si>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</si>
  <si>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</si>
  <si>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</si>
  <si>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</si>
  <si>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</si>
  <si>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</si>
  <si>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</si>
  <si>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</si>
  <si>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</si>
  <si>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</si>
  <si>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</si>
  <si>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</si>
  <si>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</si>
  <si>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</si>
  <si>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</si>
  <si>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</si>
  <si>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</si>
  <si>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</si>
  <si>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</si>
  <si>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</si>
  <si>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</si>
  <si>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</si>
  <si>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</si>
  <si>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</si>
  <si>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</si>
  <si>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</si>
  <si>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</si>
  <si>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</si>
  <si>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</si>
  <si>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</si>
  <si>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</si>
  <si>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</si>
  <si>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</si>
  <si>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</si>
  <si>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</si>
  <si>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</si>
  <si>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</si>
  <si>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</si>
  <si>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</si>
  <si>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</si>
  <si>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</si>
  <si>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</si>
  <si>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</si>
  <si>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</si>
  <si>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</si>
  <si>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</si>
  <si>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</si>
  <si>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</si>
  <si>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</si>
  <si>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</si>
  <si>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</si>
  <si>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</si>
  <si>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</si>
  <si>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</si>
  <si>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</si>
  <si>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</si>
  <si>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</si>
  <si>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</si>
  <si>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</si>
  <si>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</si>
  <si>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</si>
  <si>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</si>
  <si>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</si>
  <si>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</si>
  <si>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</si>
  <si>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</si>
  <si>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</si>
  <si>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</si>
  <si>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</si>
  <si>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</si>
  <si>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</si>
  <si>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</si>
  <si>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</si>
  <si>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</si>
  <si>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</si>
  <si>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</si>
  <si>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</si>
  <si>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</si>
  <si>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</si>
  <si>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</si>
  <si>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</si>
  <si>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</si>
  <si>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</si>
  <si>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</si>
  <si>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</si>
  <si>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</si>
  <si>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</si>
  <si>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</si>
  <si>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</si>
  <si>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</si>
  <si>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</si>
  <si>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</si>
  <si>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</si>
  <si>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</si>
  <si>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</si>
  <si>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</si>
  <si>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</si>
  <si>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</si>
  <si>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</si>
  <si>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</si>
  <si>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</si>
  <si>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</si>
  <si>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</si>
  <si>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</si>
  <si>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</si>
  <si>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</si>
  <si>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</si>
  <si>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</si>
  <si>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Marina Vivas Sabido.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</si>
  <si>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</si>
  <si>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</si>
  <si>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</si>
  <si>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</si>
  <si>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</si>
  <si>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</si>
  <si>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Gerente de Estadísticas</t>
  </si>
  <si>
    <t>MÉXICO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</si>
  <si>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</si>
  <si>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</si>
  <si>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</si>
  <si>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</si>
  <si>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</si>
  <si>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</si>
  <si>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</si>
  <si>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</si>
  <si>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</si>
  <si>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</si>
  <si>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</si>
  <si>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</si>
  <si>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</si>
  <si>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</si>
  <si>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</si>
  <si>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</si>
  <si>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</si>
  <si>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</si>
  <si>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</si>
  <si>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</si>
  <si>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</si>
  <si>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</si>
  <si>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</si>
  <si>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</si>
  <si>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</si>
  <si>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</si>
  <si>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</si>
  <si>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</si>
  <si>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</si>
  <si>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</si>
  <si>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</si>
  <si>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</si>
  <si>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</si>
  <si>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</si>
  <si>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</si>
  <si>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</si>
  <si>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</si>
  <si>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</si>
  <si>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</si>
  <si>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</si>
  <si>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</si>
  <si>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</si>
  <si>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</si>
  <si>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</si>
  <si>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</si>
  <si>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</si>
  <si>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</si>
  <si>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</si>
  <si>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</si>
  <si>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</si>
  <si>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</si>
  <si>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</si>
  <si>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</si>
  <si>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</si>
  <si>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</si>
  <si>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</si>
  <si>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</si>
  <si>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</si>
  <si>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</si>
  <si>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</si>
  <si>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</si>
  <si>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</si>
  <si>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</si>
  <si>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</si>
  <si>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</si>
  <si>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</si>
  <si>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</si>
  <si>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</si>
  <si>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</si>
  <si>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</si>
  <si>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</si>
  <si>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</si>
  <si>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</si>
  <si>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</si>
  <si>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</si>
  <si>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</si>
  <si>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</si>
  <si>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</si>
  <si>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</si>
  <si>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</si>
  <si>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</si>
  <si>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</si>
  <si>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</si>
  <si>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</si>
  <si>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</si>
  <si>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</si>
  <si>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</si>
  <si>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</si>
  <si>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</si>
  <si>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</si>
  <si>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</si>
  <si>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</si>
  <si>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</si>
  <si>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</si>
  <si>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</si>
  <si>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</si>
  <si>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</si>
  <si>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</si>
  <si>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</si>
  <si>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</si>
  <si>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</si>
  <si>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</si>
  <si>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</si>
  <si>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</si>
  <si>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</si>
  <si>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</si>
  <si>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</si>
  <si>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Nota: En esta tabla sólo estan considerados los principales mercados, por lo que esta calculado en base a la afluencia de los mismos. 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</si>
  <si>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</si>
  <si>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</si>
  <si>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</si>
  <si>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</si>
  <si>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</si>
  <si>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</si>
  <si>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Acumulado Ene-Jun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</si>
  <si>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</si>
  <si>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</si>
  <si>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</si>
  <si>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</si>
  <si>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</si>
  <si>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</si>
  <si>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</si>
  <si>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</si>
  <si>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</si>
  <si>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</si>
  <si>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</si>
  <si>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</si>
  <si>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</si>
  <si>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</si>
  <si>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</si>
  <si>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</si>
  <si>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</si>
  <si>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</si>
  <si>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</si>
  <si>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E  N  E  R  O</t>
  </si>
  <si>
    <t>OCUP. HOTELES PEQUEÑOS</t>
  </si>
  <si>
    <t>No. DE CUARTOS</t>
  </si>
  <si>
    <t>ESTANCIA PROMEDIO</t>
  </si>
  <si>
    <t>% DE OCUPACIÓN</t>
  </si>
  <si>
    <t xml:space="preserve">E  N  E  R  O  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</si>
  <si>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</si>
  <si>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</si>
  <si>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</si>
  <si>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</si>
  <si>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</si>
  <si>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</si>
  <si>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</si>
  <si>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</si>
  <si>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</si>
  <si>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</si>
  <si>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</si>
  <si>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</si>
  <si>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</si>
  <si>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</si>
  <si>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</si>
  <si>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</si>
  <si>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</si>
  <si>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</si>
  <si>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</si>
  <si>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</si>
  <si>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</si>
  <si>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</si>
  <si>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</si>
  <si>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</si>
  <si>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2013-2012</t>
  </si>
  <si>
    <t>Martes</t>
  </si>
  <si>
    <t>Miércoles</t>
  </si>
  <si>
    <t>Jueves</t>
  </si>
  <si>
    <t>Viernes</t>
  </si>
  <si>
    <t>Sábado</t>
  </si>
  <si>
    <t>Domingo</t>
  </si>
  <si>
    <t>Lunes</t>
  </si>
  <si>
    <t>BLUE DIAMOND RIVIERA MAYA</t>
  </si>
  <si>
    <t>OASIS TULUM (antes Be live Riviera Maya)</t>
  </si>
  <si>
    <t>SANDOS CARACOL ECO RESORTS &amp; SPA</t>
  </si>
  <si>
    <t>SANDOS PLAYACAR BEACH RESORTS &amp; SPA</t>
  </si>
  <si>
    <t>PAVO REAL BEACH RESORT</t>
  </si>
  <si>
    <t xml:space="preserve"> ENERO  2014</t>
  </si>
  <si>
    <t>AÑO 2014</t>
  </si>
  <si>
    <t>Posición 2014</t>
  </si>
  <si>
    <t>HARD ROCK RIVIERA MAYA</t>
  </si>
  <si>
    <t>OCCIDENTAL ALLEGRO PLAYACAR</t>
  </si>
  <si>
    <t>OCCIDENTAL GRAND XCARET</t>
  </si>
  <si>
    <t>Corea</t>
  </si>
  <si>
    <t>TOTAL PRIN. MDOS.</t>
  </si>
  <si>
    <t>TOTAL DESTINO</t>
  </si>
  <si>
    <t>%PART.</t>
  </si>
  <si>
    <t>Ctos. Ocup.</t>
  </si>
  <si>
    <t>SEN SERENITY (antes ADONIS TULUM)</t>
  </si>
  <si>
    <t>Vacaciones de invierno</t>
  </si>
  <si>
    <t>BÉLGICA</t>
  </si>
  <si>
    <t>ESPAÑA</t>
  </si>
  <si>
    <t>FRANCIA</t>
  </si>
  <si>
    <t>GRAN BRETAÑA</t>
  </si>
  <si>
    <t>HOLANDA</t>
  </si>
  <si>
    <t>ITALIA</t>
  </si>
  <si>
    <t>RUSIA</t>
  </si>
  <si>
    <t>SUIZA</t>
  </si>
  <si>
    <t>ARGENTINA</t>
  </si>
  <si>
    <t>BRASIL</t>
  </si>
  <si>
    <t>CHILE</t>
  </si>
  <si>
    <r>
      <t xml:space="preserve">El Barómetro Turístico de la Riviera Maya en su </t>
    </r>
    <r>
      <rPr>
        <b/>
        <sz val="10"/>
        <rFont val="Calibri"/>
        <family val="2"/>
        <scheme val="minor"/>
      </rPr>
      <t>Du</t>
    </r>
    <r>
      <rPr>
        <b/>
        <sz val="10"/>
        <rFont val="Calibri"/>
        <family val="2"/>
      </rPr>
      <t xml:space="preserve">centésima Cuarta </t>
    </r>
    <r>
      <rPr>
        <sz val="10"/>
        <rFont val="Calibri"/>
        <family val="2"/>
      </rPr>
      <t>edición correspondiente</t>
    </r>
  </si>
  <si>
    <t>MES  DE  ENERO  DE  2015</t>
  </si>
  <si>
    <t>2015-11</t>
  </si>
  <si>
    <t>2015-12</t>
  </si>
  <si>
    <t>2015-13</t>
  </si>
  <si>
    <t>2015-14</t>
  </si>
  <si>
    <t>COMPARATIVO OCUPACIÓN Y AFLUENCIA 2011-2015</t>
  </si>
  <si>
    <t>2011-2015</t>
  </si>
  <si>
    <t>TABLA DE OCUPACION HOTELERA AÑO 2015</t>
  </si>
  <si>
    <t>E  N  E  R  O     D E      2  0  1  5</t>
  </si>
  <si>
    <t>2011 - 2015</t>
  </si>
  <si>
    <t>E  N  E  R  O     2 0 1 5</t>
  </si>
  <si>
    <t xml:space="preserve"> ENERO  2015</t>
  </si>
  <si>
    <t>2 0 1 5</t>
  </si>
  <si>
    <t>DESGLOSE MENSUAL 2015</t>
  </si>
  <si>
    <t>E  N  E  R  O       2   0   1   5</t>
  </si>
  <si>
    <t>ENERO  2015  VS  2014</t>
  </si>
  <si>
    <t>PRIMER SEMESTRE 2015</t>
  </si>
  <si>
    <t>PRIMER SEMESTRE AÑO 2015</t>
  </si>
  <si>
    <t xml:space="preserve"> ENE 2015</t>
  </si>
  <si>
    <t xml:space="preserve"> FEB 2015</t>
  </si>
  <si>
    <t xml:space="preserve"> MAR 2015</t>
  </si>
  <si>
    <t xml:space="preserve"> ABR 2015</t>
  </si>
  <si>
    <t xml:space="preserve"> MAY 2015</t>
  </si>
  <si>
    <t xml:space="preserve"> JUN 2015</t>
  </si>
  <si>
    <t>Posición 2015</t>
  </si>
  <si>
    <t>COMPARATIVO POR PAISES DE LOS AÑOS 2015 VS 2014</t>
  </si>
  <si>
    <t>E N E R O    2 0 1 5</t>
  </si>
  <si>
    <t>AKUMAL BAY RESORT</t>
  </si>
  <si>
    <t>GENERATIONS MAROMA</t>
  </si>
  <si>
    <t>GENERATIONS RIVIERA MAYA</t>
  </si>
  <si>
    <t>PLATINUM YUCATAN PRINCESS</t>
  </si>
  <si>
    <t>THE REEF COCO BEACH</t>
  </si>
  <si>
    <t>THE ROYAL IN PLAYA DEL CARMEN</t>
  </si>
  <si>
    <t>394 Hoteles distribuidos en los direrentes Microdestinos de la Riviera Maya a lo largo de 120 kms. de costa</t>
  </si>
  <si>
    <t>E   N    E    R    O      2  0  1  5</t>
  </si>
  <si>
    <r>
      <t>al</t>
    </r>
    <r>
      <rPr>
        <sz val="10"/>
        <rFont val="Calibri"/>
        <family val="2"/>
      </rPr>
      <t xml:space="preserve"> 79.45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42,020 </t>
    </r>
    <r>
      <rPr>
        <sz val="10"/>
        <rFont val="Calibri"/>
        <family val="2"/>
      </rPr>
      <t>de acuerdo al inventario</t>
    </r>
  </si>
  <si>
    <r>
      <t>Enero del año 2015, fue elaborado con un muestreo de</t>
    </r>
    <r>
      <rPr>
        <b/>
        <sz val="10"/>
        <rFont val="Calibri"/>
        <family val="2"/>
      </rPr>
      <t xml:space="preserve"> 33,385</t>
    </r>
    <r>
      <rPr>
        <b/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>cuartos, que corresponde</t>
    </r>
  </si>
  <si>
    <t>COLOMBIA</t>
  </si>
  <si>
    <t>ALEMANIA</t>
  </si>
  <si>
    <t>SUECIA</t>
  </si>
  <si>
    <r>
      <t>Nota: Los principales mercados para Riviera Maya de Enero representan el</t>
    </r>
    <r>
      <rPr>
        <sz val="9"/>
        <rFont val="Calibri"/>
        <family val="2"/>
      </rPr>
      <t xml:space="preserve"> </t>
    </r>
    <r>
      <rPr>
        <sz val="9"/>
        <color theme="1"/>
        <rFont val="Calibri"/>
        <family val="2"/>
      </rPr>
      <t>96.72</t>
    </r>
    <r>
      <rPr>
        <sz val="9"/>
        <rFont val="Calibri"/>
        <family val="2"/>
      </rPr>
      <t>% del total de turistas que visitaron el destino.</t>
    </r>
  </si>
</sst>
</file>

<file path=xl/styles.xml><?xml version="1.0" encoding="utf-8"?>
<styleSheet xmlns="http://schemas.openxmlformats.org/spreadsheetml/2006/main">
  <numFmts count="9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</numFmts>
  <fonts count="6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9"/>
      <name val="Arial"/>
      <family val="2"/>
    </font>
    <font>
      <b/>
      <sz val="10"/>
      <color rgb="FFFF0000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5">
    <xf numFmtId="0" fontId="0" fillId="0" borderId="0"/>
    <xf numFmtId="0" fontId="3" fillId="0" borderId="0" applyFill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0"/>
    <xf numFmtId="9" fontId="1" fillId="0" borderId="0" applyFont="0" applyFill="0" applyBorder="0" applyAlignment="0" applyProtection="0"/>
  </cellStyleXfs>
  <cellXfs count="443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18" fillId="0" borderId="0" xfId="0" applyFont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/>
    <xf numFmtId="17" fontId="20" fillId="0" borderId="0" xfId="0" applyNumberFormat="1" applyFont="1"/>
    <xf numFmtId="0" fontId="19" fillId="0" borderId="0" xfId="0" applyFont="1" applyFill="1"/>
    <xf numFmtId="0" fontId="21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0" borderId="0" xfId="0" applyFont="1"/>
    <xf numFmtId="0" fontId="23" fillId="0" borderId="0" xfId="0" applyFont="1"/>
    <xf numFmtId="10" fontId="23" fillId="0" borderId="0" xfId="0" applyNumberFormat="1" applyFont="1"/>
    <xf numFmtId="3" fontId="23" fillId="0" borderId="0" xfId="0" applyNumberFormat="1" applyFont="1"/>
    <xf numFmtId="0" fontId="20" fillId="0" borderId="0" xfId="0" applyFont="1" applyAlignment="1">
      <alignment horizontal="center"/>
    </xf>
    <xf numFmtId="10" fontId="23" fillId="0" borderId="0" xfId="0" applyNumberFormat="1" applyFont="1" applyAlignment="1">
      <alignment horizontal="center"/>
    </xf>
    <xf numFmtId="10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19" fillId="0" borderId="0" xfId="0" applyFont="1" applyBorder="1" applyAlignment="1">
      <alignment horizontal="left"/>
    </xf>
    <xf numFmtId="17" fontId="25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24" fillId="0" borderId="0" xfId="0" applyFont="1"/>
    <xf numFmtId="0" fontId="27" fillId="0" borderId="0" xfId="0" applyFont="1" applyFill="1" applyBorder="1" applyAlignment="1">
      <alignment horizontal="left"/>
    </xf>
    <xf numFmtId="10" fontId="20" fillId="0" borderId="0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10" fontId="19" fillId="0" borderId="0" xfId="0" applyNumberFormat="1" applyFont="1" applyFill="1" applyBorder="1"/>
    <xf numFmtId="166" fontId="19" fillId="0" borderId="0" xfId="0" applyNumberFormat="1" applyFont="1" applyFill="1" applyBorder="1"/>
    <xf numFmtId="0" fontId="22" fillId="0" borderId="0" xfId="0" applyFont="1" applyFill="1" applyBorder="1" applyAlignment="1"/>
    <xf numFmtId="0" fontId="23" fillId="0" borderId="0" xfId="0" applyFont="1" applyBorder="1"/>
    <xf numFmtId="17" fontId="19" fillId="0" borderId="0" xfId="0" applyNumberFormat="1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72" fontId="24" fillId="0" borderId="0" xfId="0" applyNumberFormat="1" applyFont="1" applyAlignment="1">
      <alignment horizontal="left"/>
    </xf>
    <xf numFmtId="0" fontId="24" fillId="0" borderId="13" xfId="0" applyFont="1" applyBorder="1"/>
    <xf numFmtId="3" fontId="23" fillId="0" borderId="13" xfId="0" applyNumberFormat="1" applyFont="1" applyBorder="1"/>
    <xf numFmtId="3" fontId="19" fillId="0" borderId="0" xfId="0" applyNumberFormat="1" applyFont="1"/>
    <xf numFmtId="17" fontId="25" fillId="0" borderId="0" xfId="0" applyNumberFormat="1" applyFont="1" applyAlignment="1">
      <alignment horizontal="center"/>
    </xf>
    <xf numFmtId="17" fontId="25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19" fillId="0" borderId="0" xfId="0" applyFont="1" applyAlignment="1"/>
    <xf numFmtId="0" fontId="19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3" fontId="19" fillId="0" borderId="0" xfId="0" applyNumberFormat="1" applyFont="1" applyBorder="1"/>
    <xf numFmtId="10" fontId="19" fillId="0" borderId="0" xfId="0" applyNumberFormat="1" applyFont="1" applyFill="1" applyBorder="1" applyAlignment="1"/>
    <xf numFmtId="1" fontId="19" fillId="0" borderId="0" xfId="0" applyNumberFormat="1" applyFont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" fontId="19" fillId="0" borderId="0" xfId="0" applyNumberFormat="1" applyFont="1" applyFill="1" applyBorder="1" applyAlignment="1"/>
    <xf numFmtId="0" fontId="19" fillId="0" borderId="0" xfId="0" applyFont="1" applyFill="1" applyBorder="1" applyAlignment="1"/>
    <xf numFmtId="1" fontId="20" fillId="0" borderId="0" xfId="0" applyNumberFormat="1" applyFont="1" applyFill="1" applyBorder="1" applyAlignment="1"/>
    <xf numFmtId="10" fontId="20" fillId="0" borderId="0" xfId="0" applyNumberFormat="1" applyFont="1" applyFill="1" applyBorder="1" applyAlignment="1"/>
    <xf numFmtId="0" fontId="29" fillId="0" borderId="0" xfId="0" applyFont="1"/>
    <xf numFmtId="0" fontId="22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/>
    <xf numFmtId="167" fontId="19" fillId="0" borderId="0" xfId="0" applyNumberFormat="1" applyFont="1" applyFill="1" applyBorder="1" applyAlignment="1"/>
    <xf numFmtId="3" fontId="19" fillId="0" borderId="0" xfId="0" applyNumberFormat="1" applyFont="1" applyFill="1" applyBorder="1" applyAlignment="1"/>
    <xf numFmtId="0" fontId="30" fillId="0" borderId="0" xfId="2" applyFont="1" applyAlignment="1" applyProtection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3" fontId="19" fillId="0" borderId="14" xfId="0" applyNumberFormat="1" applyFont="1" applyBorder="1"/>
    <xf numFmtId="3" fontId="19" fillId="0" borderId="15" xfId="0" applyNumberFormat="1" applyFont="1" applyBorder="1"/>
    <xf numFmtId="0" fontId="19" fillId="0" borderId="16" xfId="0" applyFont="1" applyBorder="1"/>
    <xf numFmtId="3" fontId="19" fillId="0" borderId="16" xfId="0" applyNumberFormat="1" applyFont="1" applyBorder="1"/>
    <xf numFmtId="10" fontId="19" fillId="0" borderId="16" xfId="0" applyNumberFormat="1" applyFont="1" applyBorder="1"/>
    <xf numFmtId="0" fontId="20" fillId="0" borderId="16" xfId="0" applyFont="1" applyBorder="1"/>
    <xf numFmtId="3" fontId="20" fillId="0" borderId="16" xfId="0" applyNumberFormat="1" applyFont="1" applyBorder="1"/>
    <xf numFmtId="10" fontId="20" fillId="0" borderId="16" xfId="0" applyNumberFormat="1" applyFont="1" applyBorder="1"/>
    <xf numFmtId="10" fontId="19" fillId="0" borderId="0" xfId="0" applyNumberFormat="1" applyFont="1"/>
    <xf numFmtId="0" fontId="19" fillId="0" borderId="14" xfId="0" applyFont="1" applyBorder="1"/>
    <xf numFmtId="10" fontId="19" fillId="0" borderId="14" xfId="0" applyNumberFormat="1" applyFont="1" applyBorder="1"/>
    <xf numFmtId="3" fontId="24" fillId="0" borderId="0" xfId="0" applyNumberFormat="1" applyFont="1" applyFill="1"/>
    <xf numFmtId="0" fontId="19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/>
    <xf numFmtId="3" fontId="31" fillId="0" borderId="0" xfId="0" applyNumberFormat="1" applyFont="1" applyFill="1" applyBorder="1" applyAlignment="1">
      <alignment horizontal="right"/>
    </xf>
    <xf numFmtId="37" fontId="31" fillId="0" borderId="0" xfId="0" applyNumberFormat="1" applyFont="1" applyFill="1" applyBorder="1" applyAlignment="1"/>
    <xf numFmtId="0" fontId="31" fillId="0" borderId="0" xfId="0" applyFont="1" applyFill="1" applyBorder="1" applyAlignment="1">
      <alignment horizontal="right"/>
    </xf>
    <xf numFmtId="1" fontId="19" fillId="0" borderId="0" xfId="0" applyNumberFormat="1" applyFont="1" applyFill="1" applyBorder="1" applyAlignment="1">
      <alignment horizontal="left"/>
    </xf>
    <xf numFmtId="37" fontId="32" fillId="0" borderId="0" xfId="0" applyNumberFormat="1" applyFont="1" applyFill="1" applyBorder="1"/>
    <xf numFmtId="167" fontId="32" fillId="0" borderId="0" xfId="0" applyNumberFormat="1" applyFont="1" applyFill="1" applyBorder="1"/>
    <xf numFmtId="167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37" fontId="20" fillId="0" borderId="0" xfId="0" applyNumberFormat="1" applyFont="1" applyFill="1" applyBorder="1"/>
    <xf numFmtId="1" fontId="19" fillId="0" borderId="0" xfId="0" applyNumberFormat="1" applyFont="1" applyFill="1" applyBorder="1"/>
    <xf numFmtId="37" fontId="19" fillId="0" borderId="0" xfId="0" applyNumberFormat="1" applyFont="1" applyFill="1"/>
    <xf numFmtId="167" fontId="20" fillId="0" borderId="0" xfId="0" applyNumberFormat="1" applyFont="1" applyFill="1" applyBorder="1" applyAlignment="1">
      <alignment horizontal="right"/>
    </xf>
    <xf numFmtId="0" fontId="33" fillId="0" borderId="0" xfId="0" applyFont="1" applyFill="1" applyBorder="1"/>
    <xf numFmtId="0" fontId="34" fillId="0" borderId="0" xfId="0" applyFont="1" applyFill="1" applyBorder="1"/>
    <xf numFmtId="1" fontId="35" fillId="0" borderId="0" xfId="0" applyNumberFormat="1" applyFont="1" applyFill="1" applyBorder="1" applyAlignment="1"/>
    <xf numFmtId="0" fontId="36" fillId="0" borderId="0" xfId="0" applyFont="1" applyFill="1" applyBorder="1"/>
    <xf numFmtId="0" fontId="36" fillId="0" borderId="0" xfId="0" applyFont="1" applyFill="1"/>
    <xf numFmtId="0" fontId="37" fillId="0" borderId="0" xfId="0" applyFont="1" applyFill="1"/>
    <xf numFmtId="166" fontId="24" fillId="2" borderId="0" xfId="0" applyNumberFormat="1" applyFont="1" applyFill="1" applyBorder="1"/>
    <xf numFmtId="166" fontId="23" fillId="2" borderId="0" xfId="0" applyNumberFormat="1" applyFont="1" applyFill="1" applyBorder="1"/>
    <xf numFmtId="3" fontId="24" fillId="2" borderId="0" xfId="0" applyNumberFormat="1" applyFont="1" applyFill="1" applyBorder="1"/>
    <xf numFmtId="3" fontId="23" fillId="2" borderId="0" xfId="0" applyNumberFormat="1" applyFont="1" applyFill="1" applyBorder="1"/>
    <xf numFmtId="10" fontId="23" fillId="2" borderId="0" xfId="0" applyNumberFormat="1" applyFont="1" applyFill="1" applyBorder="1"/>
    <xf numFmtId="167" fontId="23" fillId="2" borderId="0" xfId="0" applyNumberFormat="1" applyFont="1" applyFill="1" applyBorder="1"/>
    <xf numFmtId="0" fontId="25" fillId="0" borderId="0" xfId="0" applyFont="1" applyAlignment="1">
      <alignment horizontal="center"/>
    </xf>
    <xf numFmtId="167" fontId="14" fillId="0" borderId="0" xfId="0" applyNumberFormat="1" applyFont="1" applyFill="1" applyBorder="1"/>
    <xf numFmtId="10" fontId="14" fillId="0" borderId="0" xfId="0" applyNumberFormat="1" applyFont="1" applyFill="1" applyBorder="1"/>
    <xf numFmtId="37" fontId="15" fillId="0" borderId="0" xfId="0" applyNumberFormat="1" applyFont="1" applyFill="1" applyBorder="1" applyAlignment="1"/>
    <xf numFmtId="10" fontId="23" fillId="0" borderId="0" xfId="0" applyNumberFormat="1" applyFont="1" applyBorder="1"/>
    <xf numFmtId="0" fontId="1" fillId="0" borderId="0" xfId="0" applyFont="1"/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38" fillId="0" borderId="0" xfId="0" applyFont="1" applyBorder="1"/>
    <xf numFmtId="167" fontId="14" fillId="0" borderId="0" xfId="0" applyNumberFormat="1" applyFont="1" applyBorder="1"/>
    <xf numFmtId="0" fontId="1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39" fillId="0" borderId="0" xfId="0" applyFont="1" applyAlignment="1">
      <alignment horizontal="center"/>
    </xf>
    <xf numFmtId="1" fontId="23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42" fillId="0" borderId="0" xfId="0" applyFont="1"/>
    <xf numFmtId="0" fontId="16" fillId="0" borderId="0" xfId="0" applyFont="1" applyFill="1"/>
    <xf numFmtId="0" fontId="43" fillId="0" borderId="0" xfId="0" applyFont="1" applyFill="1" applyBorder="1"/>
    <xf numFmtId="0" fontId="43" fillId="0" borderId="0" xfId="0" applyFont="1" applyFill="1"/>
    <xf numFmtId="0" fontId="44" fillId="0" borderId="17" xfId="0" applyFont="1" applyFill="1" applyBorder="1"/>
    <xf numFmtId="0" fontId="45" fillId="0" borderId="17" xfId="0" applyFont="1" applyFill="1" applyBorder="1"/>
    <xf numFmtId="0" fontId="46" fillId="0" borderId="17" xfId="0" applyFont="1" applyFill="1" applyBorder="1"/>
    <xf numFmtId="0" fontId="47" fillId="0" borderId="17" xfId="0" applyFont="1" applyBorder="1"/>
    <xf numFmtId="0" fontId="48" fillId="0" borderId="17" xfId="0" applyFont="1" applyBorder="1"/>
    <xf numFmtId="0" fontId="49" fillId="0" borderId="17" xfId="0" applyFont="1" applyBorder="1"/>
    <xf numFmtId="0" fontId="24" fillId="0" borderId="18" xfId="0" applyFont="1" applyBorder="1"/>
    <xf numFmtId="0" fontId="23" fillId="0" borderId="18" xfId="0" applyFont="1" applyBorder="1"/>
    <xf numFmtId="3" fontId="23" fillId="0" borderId="18" xfId="0" applyNumberFormat="1" applyFont="1" applyBorder="1"/>
    <xf numFmtId="2" fontId="23" fillId="0" borderId="18" xfId="0" applyNumberFormat="1" applyFont="1" applyBorder="1"/>
    <xf numFmtId="0" fontId="19" fillId="0" borderId="18" xfId="0" applyFont="1" applyBorder="1"/>
    <xf numFmtId="3" fontId="24" fillId="0" borderId="18" xfId="0" applyNumberFormat="1" applyFont="1" applyBorder="1"/>
    <xf numFmtId="2" fontId="24" fillId="0" borderId="18" xfId="0" applyNumberFormat="1" applyFont="1" applyBorder="1"/>
    <xf numFmtId="10" fontId="23" fillId="0" borderId="17" xfId="2" applyNumberFormat="1" applyFont="1" applyFill="1" applyBorder="1" applyAlignment="1" applyProtection="1">
      <alignment horizontal="center"/>
    </xf>
    <xf numFmtId="10" fontId="24" fillId="0" borderId="17" xfId="0" applyNumberFormat="1" applyFont="1" applyFill="1" applyBorder="1"/>
    <xf numFmtId="3" fontId="23" fillId="0" borderId="17" xfId="0" applyNumberFormat="1" applyFont="1" applyFill="1" applyBorder="1"/>
    <xf numFmtId="10" fontId="24" fillId="0" borderId="17" xfId="0" applyNumberFormat="1" applyFont="1" applyFill="1" applyBorder="1" applyAlignment="1"/>
    <xf numFmtId="10" fontId="23" fillId="0" borderId="17" xfId="0" applyNumberFormat="1" applyFont="1" applyBorder="1" applyAlignment="1">
      <alignment horizontal="center"/>
    </xf>
    <xf numFmtId="10" fontId="23" fillId="0" borderId="17" xfId="0" applyNumberFormat="1" applyFont="1" applyFill="1" applyBorder="1" applyAlignment="1">
      <alignment horizontal="center"/>
    </xf>
    <xf numFmtId="10" fontId="24" fillId="0" borderId="17" xfId="0" applyNumberFormat="1" applyFont="1" applyFill="1" applyBorder="1" applyAlignment="1">
      <alignment horizontal="right"/>
    </xf>
    <xf numFmtId="0" fontId="20" fillId="0" borderId="17" xfId="0" applyFont="1" applyFill="1" applyBorder="1"/>
    <xf numFmtId="3" fontId="23" fillId="0" borderId="17" xfId="0" applyNumberFormat="1" applyFont="1" applyBorder="1"/>
    <xf numFmtId="3" fontId="19" fillId="0" borderId="17" xfId="0" applyNumberFormat="1" applyFont="1" applyFill="1" applyBorder="1" applyAlignment="1"/>
    <xf numFmtId="10" fontId="19" fillId="0" borderId="17" xfId="0" applyNumberFormat="1" applyFont="1" applyFill="1" applyBorder="1" applyAlignment="1"/>
    <xf numFmtId="0" fontId="19" fillId="0" borderId="17" xfId="0" applyFont="1" applyFill="1" applyBorder="1" applyAlignment="1"/>
    <xf numFmtId="0" fontId="5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18" xfId="0" applyFont="1" applyFill="1" applyBorder="1" applyAlignment="1">
      <alignment horizontal="left"/>
    </xf>
    <xf numFmtId="3" fontId="23" fillId="0" borderId="18" xfId="0" applyNumberFormat="1" applyFont="1" applyFill="1" applyBorder="1"/>
    <xf numFmtId="10" fontId="24" fillId="0" borderId="18" xfId="0" applyNumberFormat="1" applyFont="1" applyFill="1" applyBorder="1" applyAlignment="1"/>
    <xf numFmtId="10" fontId="23" fillId="0" borderId="18" xfId="2" applyNumberFormat="1" applyFont="1" applyFill="1" applyBorder="1" applyAlignment="1" applyProtection="1">
      <alignment horizontal="center"/>
    </xf>
    <xf numFmtId="10" fontId="24" fillId="0" borderId="18" xfId="0" applyNumberFormat="1" applyFont="1" applyFill="1" applyBorder="1"/>
    <xf numFmtId="3" fontId="23" fillId="0" borderId="13" xfId="0" applyNumberFormat="1" applyFont="1" applyFill="1" applyBorder="1"/>
    <xf numFmtId="10" fontId="24" fillId="0" borderId="19" xfId="0" applyNumberFormat="1" applyFont="1" applyFill="1" applyBorder="1" applyAlignment="1"/>
    <xf numFmtId="10" fontId="23" fillId="0" borderId="20" xfId="2" applyNumberFormat="1" applyFont="1" applyFill="1" applyBorder="1" applyAlignment="1" applyProtection="1">
      <alignment horizontal="center"/>
    </xf>
    <xf numFmtId="0" fontId="50" fillId="0" borderId="0" xfId="0" applyFont="1" applyAlignment="1"/>
    <xf numFmtId="0" fontId="25" fillId="0" borderId="0" xfId="0" applyFont="1" applyAlignment="1"/>
    <xf numFmtId="0" fontId="24" fillId="2" borderId="21" xfId="0" applyFont="1" applyFill="1" applyBorder="1"/>
    <xf numFmtId="0" fontId="23" fillId="2" borderId="22" xfId="0" applyFont="1" applyFill="1" applyBorder="1"/>
    <xf numFmtId="0" fontId="23" fillId="2" borderId="23" xfId="0" applyFont="1" applyFill="1" applyBorder="1"/>
    <xf numFmtId="0" fontId="23" fillId="2" borderId="24" xfId="0" applyFont="1" applyFill="1" applyBorder="1"/>
    <xf numFmtId="3" fontId="24" fillId="2" borderId="25" xfId="0" applyNumberFormat="1" applyFont="1" applyFill="1" applyBorder="1"/>
    <xf numFmtId="3" fontId="23" fillId="2" borderId="25" xfId="0" applyNumberFormat="1" applyFont="1" applyFill="1" applyBorder="1"/>
    <xf numFmtId="10" fontId="23" fillId="2" borderId="26" xfId="0" applyNumberFormat="1" applyFont="1" applyFill="1" applyBorder="1"/>
    <xf numFmtId="0" fontId="23" fillId="2" borderId="21" xfId="0" applyFont="1" applyFill="1" applyBorder="1"/>
    <xf numFmtId="3" fontId="23" fillId="2" borderId="22" xfId="0" applyNumberFormat="1" applyFont="1" applyFill="1" applyBorder="1"/>
    <xf numFmtId="10" fontId="23" fillId="2" borderId="23" xfId="0" applyNumberFormat="1" applyFont="1" applyFill="1" applyBorder="1"/>
    <xf numFmtId="0" fontId="23" fillId="2" borderId="27" xfId="0" applyFont="1" applyFill="1" applyBorder="1"/>
    <xf numFmtId="10" fontId="23" fillId="2" borderId="28" xfId="0" applyNumberFormat="1" applyFont="1" applyFill="1" applyBorder="1"/>
    <xf numFmtId="10" fontId="23" fillId="2" borderId="25" xfId="0" applyNumberFormat="1" applyFont="1" applyFill="1" applyBorder="1"/>
    <xf numFmtId="10" fontId="24" fillId="2" borderId="25" xfId="0" applyNumberFormat="1" applyFont="1" applyFill="1" applyBorder="1"/>
    <xf numFmtId="0" fontId="23" fillId="2" borderId="13" xfId="0" applyFont="1" applyFill="1" applyBorder="1"/>
    <xf numFmtId="10" fontId="24" fillId="2" borderId="29" xfId="0" applyNumberFormat="1" applyFont="1" applyFill="1" applyBorder="1"/>
    <xf numFmtId="10" fontId="23" fillId="2" borderId="19" xfId="0" applyNumberFormat="1" applyFont="1" applyFill="1" applyBorder="1"/>
    <xf numFmtId="169" fontId="23" fillId="2" borderId="28" xfId="0" applyNumberFormat="1" applyFont="1" applyFill="1" applyBorder="1"/>
    <xf numFmtId="166" fontId="23" fillId="2" borderId="25" xfId="0" applyNumberFormat="1" applyFont="1" applyFill="1" applyBorder="1"/>
    <xf numFmtId="169" fontId="23" fillId="2" borderId="26" xfId="0" applyNumberFormat="1" applyFont="1" applyFill="1" applyBorder="1"/>
    <xf numFmtId="0" fontId="24" fillId="2" borderId="13" xfId="0" applyFont="1" applyFill="1" applyBorder="1"/>
    <xf numFmtId="168" fontId="24" fillId="2" borderId="29" xfId="0" applyNumberFormat="1" applyFont="1" applyFill="1" applyBorder="1"/>
    <xf numFmtId="170" fontId="23" fillId="2" borderId="29" xfId="0" applyNumberFormat="1" applyFont="1" applyFill="1" applyBorder="1"/>
    <xf numFmtId="0" fontId="24" fillId="2" borderId="22" xfId="0" applyFont="1" applyFill="1" applyBorder="1" applyAlignment="1">
      <alignment horizontal="center" vertical="center"/>
    </xf>
    <xf numFmtId="0" fontId="20" fillId="2" borderId="21" xfId="0" applyFont="1" applyFill="1" applyBorder="1"/>
    <xf numFmtId="0" fontId="24" fillId="2" borderId="23" xfId="0" applyFont="1" applyFill="1" applyBorder="1" applyAlignment="1">
      <alignment horizontal="center"/>
    </xf>
    <xf numFmtId="0" fontId="27" fillId="2" borderId="21" xfId="0" applyFont="1" applyFill="1" applyBorder="1"/>
    <xf numFmtId="0" fontId="24" fillId="2" borderId="22" xfId="0" applyFont="1" applyFill="1" applyBorder="1" applyAlignment="1">
      <alignment horizontal="center"/>
    </xf>
    <xf numFmtId="0" fontId="24" fillId="2" borderId="22" xfId="0" applyFont="1" applyFill="1" applyBorder="1"/>
    <xf numFmtId="0" fontId="23" fillId="2" borderId="22" xfId="0" applyFont="1" applyFill="1" applyBorder="1" applyAlignment="1">
      <alignment horizontal="center"/>
    </xf>
    <xf numFmtId="0" fontId="23" fillId="2" borderId="23" xfId="0" applyFont="1" applyFill="1" applyBorder="1" applyAlignment="1">
      <alignment horizontal="center"/>
    </xf>
    <xf numFmtId="167" fontId="23" fillId="2" borderId="28" xfId="0" applyNumberFormat="1" applyFont="1" applyFill="1" applyBorder="1"/>
    <xf numFmtId="0" fontId="23" fillId="0" borderId="27" xfId="0" applyFont="1" applyBorder="1"/>
    <xf numFmtId="3" fontId="23" fillId="2" borderId="24" xfId="0" applyNumberFormat="1" applyFont="1" applyFill="1" applyBorder="1"/>
    <xf numFmtId="0" fontId="51" fillId="0" borderId="18" xfId="0" applyFont="1" applyFill="1" applyBorder="1" applyAlignment="1">
      <alignment horizontal="right" wrapText="1"/>
    </xf>
    <xf numFmtId="0" fontId="52" fillId="0" borderId="18" xfId="0" applyFont="1" applyFill="1" applyBorder="1" applyAlignment="1">
      <alignment horizontal="left" wrapText="1"/>
    </xf>
    <xf numFmtId="1" fontId="52" fillId="0" borderId="18" xfId="0" applyNumberFormat="1" applyFont="1" applyFill="1" applyBorder="1" applyAlignment="1">
      <alignment wrapText="1"/>
    </xf>
    <xf numFmtId="1" fontId="52" fillId="0" borderId="18" xfId="0" applyNumberFormat="1" applyFont="1" applyFill="1" applyBorder="1" applyAlignment="1"/>
    <xf numFmtId="0" fontId="52" fillId="0" borderId="18" xfId="0" applyFont="1" applyFill="1" applyBorder="1"/>
    <xf numFmtId="0" fontId="53" fillId="0" borderId="18" xfId="0" applyFont="1" applyFill="1" applyBorder="1" applyAlignment="1">
      <alignment horizontal="left"/>
    </xf>
    <xf numFmtId="167" fontId="52" fillId="0" borderId="18" xfId="0" applyNumberFormat="1" applyFont="1" applyFill="1" applyBorder="1" applyAlignment="1"/>
    <xf numFmtId="0" fontId="53" fillId="0" borderId="0" xfId="0" applyFont="1" applyFill="1" applyBorder="1"/>
    <xf numFmtId="37" fontId="53" fillId="0" borderId="0" xfId="0" applyNumberFormat="1" applyFont="1" applyFill="1" applyBorder="1"/>
    <xf numFmtId="167" fontId="53" fillId="0" borderId="0" xfId="0" applyNumberFormat="1" applyFont="1" applyFill="1" applyBorder="1"/>
    <xf numFmtId="37" fontId="52" fillId="0" borderId="18" xfId="0" applyNumberFormat="1" applyFont="1" applyFill="1" applyBorder="1" applyAlignment="1">
      <alignment horizontal="right"/>
    </xf>
    <xf numFmtId="3" fontId="52" fillId="0" borderId="18" xfId="0" applyNumberFormat="1" applyFont="1" applyFill="1" applyBorder="1" applyAlignment="1">
      <alignment horizontal="right"/>
    </xf>
    <xf numFmtId="0" fontId="52" fillId="0" borderId="18" xfId="0" applyFont="1" applyFill="1" applyBorder="1" applyAlignment="1">
      <alignment horizontal="right"/>
    </xf>
    <xf numFmtId="0" fontId="42" fillId="0" borderId="18" xfId="0" applyFont="1" applyFill="1" applyBorder="1" applyAlignment="1">
      <alignment horizontal="left"/>
    </xf>
    <xf numFmtId="1" fontId="42" fillId="0" borderId="18" xfId="0" applyNumberFormat="1" applyFont="1" applyFill="1" applyBorder="1" applyAlignment="1"/>
    <xf numFmtId="167" fontId="42" fillId="0" borderId="18" xfId="0" applyNumberFormat="1" applyFont="1" applyFill="1" applyBorder="1" applyAlignment="1"/>
    <xf numFmtId="0" fontId="19" fillId="0" borderId="19" xfId="0" applyFont="1" applyBorder="1"/>
    <xf numFmtId="10" fontId="24" fillId="2" borderId="17" xfId="0" applyNumberFormat="1" applyFont="1" applyFill="1" applyBorder="1"/>
    <xf numFmtId="10" fontId="23" fillId="0" borderId="18" xfId="0" applyNumberFormat="1" applyFont="1" applyBorder="1"/>
    <xf numFmtId="0" fontId="22" fillId="0" borderId="0" xfId="0" applyFont="1" applyFill="1" applyAlignment="1"/>
    <xf numFmtId="167" fontId="23" fillId="0" borderId="18" xfId="0" applyNumberFormat="1" applyFont="1" applyFill="1" applyBorder="1"/>
    <xf numFmtId="167" fontId="23" fillId="0" borderId="18" xfId="0" applyNumberFormat="1" applyFont="1" applyFill="1" applyBorder="1" applyAlignment="1"/>
    <xf numFmtId="172" fontId="54" fillId="0" borderId="0" xfId="0" applyNumberFormat="1" applyFont="1" applyAlignment="1">
      <alignment horizontal="left"/>
    </xf>
    <xf numFmtId="164" fontId="23" fillId="0" borderId="18" xfId="0" applyNumberFormat="1" applyFont="1" applyFill="1" applyBorder="1" applyAlignment="1"/>
    <xf numFmtId="3" fontId="23" fillId="0" borderId="18" xfId="0" applyNumberFormat="1" applyFont="1" applyFill="1" applyBorder="1" applyAlignment="1"/>
    <xf numFmtId="10" fontId="23" fillId="0" borderId="18" xfId="0" applyNumberFormat="1" applyFont="1" applyFill="1" applyBorder="1" applyAlignment="1"/>
    <xf numFmtId="165" fontId="23" fillId="0" borderId="18" xfId="0" applyNumberFormat="1" applyFont="1" applyFill="1" applyBorder="1" applyAlignment="1"/>
    <xf numFmtId="3" fontId="42" fillId="0" borderId="2" xfId="0" applyNumberFormat="1" applyFont="1" applyFill="1" applyBorder="1" applyAlignment="1"/>
    <xf numFmtId="3" fontId="42" fillId="0" borderId="1" xfId="0" applyNumberFormat="1" applyFont="1" applyFill="1" applyBorder="1" applyAlignment="1"/>
    <xf numFmtId="3" fontId="42" fillId="0" borderId="4" xfId="0" applyNumberFormat="1" applyFont="1" applyFill="1" applyBorder="1" applyAlignment="1"/>
    <xf numFmtId="3" fontId="23" fillId="2" borderId="17" xfId="0" applyNumberFormat="1" applyFont="1" applyFill="1" applyBorder="1"/>
    <xf numFmtId="37" fontId="23" fillId="0" borderId="17" xfId="0" applyNumberFormat="1" applyFont="1" applyFill="1" applyBorder="1"/>
    <xf numFmtId="10" fontId="23" fillId="0" borderId="17" xfId="0" applyNumberFormat="1" applyFont="1" applyFill="1" applyBorder="1"/>
    <xf numFmtId="166" fontId="23" fillId="0" borderId="17" xfId="0" applyNumberFormat="1" applyFont="1" applyFill="1" applyBorder="1"/>
    <xf numFmtId="0" fontId="28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7" fontId="25" fillId="0" borderId="0" xfId="0" applyNumberFormat="1" applyFont="1" applyBorder="1" applyAlignment="1">
      <alignment horizontal="center"/>
    </xf>
    <xf numFmtId="3" fontId="19" fillId="0" borderId="17" xfId="0" applyNumberFormat="1" applyFont="1" applyBorder="1"/>
    <xf numFmtId="0" fontId="19" fillId="0" borderId="26" xfId="0" applyFont="1" applyBorder="1"/>
    <xf numFmtId="0" fontId="19" fillId="0" borderId="20" xfId="0" applyFont="1" applyBorder="1"/>
    <xf numFmtId="0" fontId="25" fillId="0" borderId="0" xfId="0" applyFont="1" applyAlignment="1">
      <alignment horizontal="center"/>
    </xf>
    <xf numFmtId="0" fontId="24" fillId="0" borderId="17" xfId="0" applyFont="1" applyFill="1" applyBorder="1" applyAlignment="1">
      <alignment horizontal="left"/>
    </xf>
    <xf numFmtId="0" fontId="51" fillId="0" borderId="20" xfId="0" applyFont="1" applyFill="1" applyBorder="1" applyAlignment="1">
      <alignment horizontal="right" wrapText="1"/>
    </xf>
    <xf numFmtId="0" fontId="53" fillId="0" borderId="20" xfId="0" applyFont="1" applyFill="1" applyBorder="1" applyAlignment="1">
      <alignment horizontal="left"/>
    </xf>
    <xf numFmtId="37" fontId="52" fillId="0" borderId="20" xfId="0" applyNumberFormat="1" applyFont="1" applyFill="1" applyBorder="1" applyAlignment="1"/>
    <xf numFmtId="167" fontId="52" fillId="0" borderId="20" xfId="0" applyNumberFormat="1" applyFont="1" applyFill="1" applyBorder="1" applyAlignment="1"/>
    <xf numFmtId="0" fontId="53" fillId="0" borderId="30" xfId="0" applyFont="1" applyFill="1" applyBorder="1" applyAlignment="1">
      <alignment horizontal="left"/>
    </xf>
    <xf numFmtId="37" fontId="52" fillId="2" borderId="30" xfId="3" applyNumberFormat="1" applyFont="1" applyFill="1" applyBorder="1" applyAlignment="1"/>
    <xf numFmtId="167" fontId="52" fillId="0" borderId="30" xfId="0" applyNumberFormat="1" applyFont="1" applyFill="1" applyBorder="1" applyAlignment="1"/>
    <xf numFmtId="37" fontId="52" fillId="0" borderId="20" xfId="0" applyNumberFormat="1" applyFont="1" applyFill="1" applyBorder="1" applyAlignment="1">
      <alignment horizontal="right"/>
    </xf>
    <xf numFmtId="3" fontId="52" fillId="0" borderId="30" xfId="0" applyNumberFormat="1" applyFont="1" applyFill="1" applyBorder="1"/>
    <xf numFmtId="0" fontId="52" fillId="0" borderId="30" xfId="0" applyFont="1" applyFill="1" applyBorder="1"/>
    <xf numFmtId="37" fontId="52" fillId="2" borderId="20" xfId="3" applyNumberFormat="1" applyFont="1" applyFill="1" applyBorder="1" applyAlignment="1"/>
    <xf numFmtId="0" fontId="52" fillId="0" borderId="30" xfId="0" applyFont="1" applyFill="1" applyBorder="1" applyAlignment="1">
      <alignment horizontal="left" wrapText="1"/>
    </xf>
    <xf numFmtId="1" fontId="52" fillId="0" borderId="30" xfId="0" applyNumberFormat="1" applyFont="1" applyFill="1" applyBorder="1" applyAlignment="1">
      <alignment wrapText="1"/>
    </xf>
    <xf numFmtId="1" fontId="52" fillId="0" borderId="30" xfId="0" applyNumberFormat="1" applyFont="1" applyFill="1" applyBorder="1" applyAlignment="1"/>
    <xf numFmtId="172" fontId="59" fillId="0" borderId="0" xfId="0" applyNumberFormat="1" applyFont="1" applyAlignment="1">
      <alignment horizontal="left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3" fillId="0" borderId="5" xfId="0" applyFont="1" applyFill="1" applyBorder="1"/>
    <xf numFmtId="38" fontId="23" fillId="0" borderId="6" xfId="0" applyNumberFormat="1" applyFont="1" applyFill="1" applyBorder="1"/>
    <xf numFmtId="171" fontId="23" fillId="0" borderId="6" xfId="0" applyNumberFormat="1" applyFont="1" applyFill="1" applyBorder="1"/>
    <xf numFmtId="166" fontId="23" fillId="0" borderId="7" xfId="0" applyNumberFormat="1" applyFont="1" applyFill="1" applyBorder="1"/>
    <xf numFmtId="0" fontId="23" fillId="0" borderId="8" xfId="0" applyFont="1" applyFill="1" applyBorder="1"/>
    <xf numFmtId="38" fontId="23" fillId="0" borderId="3" xfId="0" applyNumberFormat="1" applyFont="1" applyFill="1" applyBorder="1"/>
    <xf numFmtId="171" fontId="23" fillId="0" borderId="3" xfId="0" applyNumberFormat="1" applyFont="1" applyFill="1" applyBorder="1"/>
    <xf numFmtId="166" fontId="23" fillId="0" borderId="9" xfId="0" applyNumberFormat="1" applyFont="1" applyFill="1" applyBorder="1"/>
    <xf numFmtId="0" fontId="23" fillId="0" borderId="10" xfId="0" applyFont="1" applyFill="1" applyBorder="1"/>
    <xf numFmtId="38" fontId="23" fillId="0" borderId="11" xfId="0" applyNumberFormat="1" applyFont="1" applyFill="1" applyBorder="1"/>
    <xf numFmtId="171" fontId="23" fillId="0" borderId="11" xfId="0" applyNumberFormat="1" applyFont="1" applyFill="1" applyBorder="1"/>
    <xf numFmtId="0" fontId="23" fillId="0" borderId="11" xfId="0" applyFont="1" applyFill="1" applyBorder="1"/>
    <xf numFmtId="166" fontId="23" fillId="0" borderId="12" xfId="0" applyNumberFormat="1" applyFont="1" applyFill="1" applyBorder="1"/>
    <xf numFmtId="0" fontId="23" fillId="0" borderId="18" xfId="0" applyFont="1" applyFill="1" applyBorder="1" applyAlignment="1"/>
    <xf numFmtId="0" fontId="19" fillId="0" borderId="18" xfId="0" applyFont="1" applyFill="1" applyBorder="1" applyAlignment="1"/>
    <xf numFmtId="3" fontId="19" fillId="0" borderId="18" xfId="0" applyNumberFormat="1" applyFont="1" applyFill="1" applyBorder="1" applyAlignment="1"/>
    <xf numFmtId="10" fontId="19" fillId="0" borderId="18" xfId="0" applyNumberFormat="1" applyFont="1" applyFill="1" applyBorder="1" applyAlignment="1"/>
    <xf numFmtId="3" fontId="19" fillId="0" borderId="18" xfId="0" applyNumberFormat="1" applyFont="1" applyFill="1" applyBorder="1"/>
    <xf numFmtId="1" fontId="19" fillId="0" borderId="18" xfId="0" applyNumberFormat="1" applyFont="1" applyFill="1" applyBorder="1" applyAlignment="1"/>
    <xf numFmtId="167" fontId="19" fillId="0" borderId="18" xfId="4" applyNumberFormat="1" applyFont="1" applyFill="1" applyBorder="1"/>
    <xf numFmtId="167" fontId="19" fillId="0" borderId="18" xfId="0" applyNumberFormat="1" applyFont="1" applyFill="1" applyBorder="1" applyAlignment="1"/>
    <xf numFmtId="0" fontId="22" fillId="0" borderId="18" xfId="0" applyFont="1" applyFill="1" applyBorder="1" applyAlignment="1"/>
    <xf numFmtId="3" fontId="20" fillId="0" borderId="18" xfId="0" applyNumberFormat="1" applyFont="1" applyFill="1" applyBorder="1" applyAlignment="1"/>
    <xf numFmtId="167" fontId="22" fillId="0" borderId="18" xfId="0" applyNumberFormat="1" applyFont="1" applyFill="1" applyBorder="1" applyAlignment="1"/>
    <xf numFmtId="0" fontId="19" fillId="0" borderId="18" xfId="0" applyFont="1" applyFill="1" applyBorder="1"/>
    <xf numFmtId="17" fontId="25" fillId="0" borderId="0" xfId="0" applyNumberFormat="1" applyFont="1" applyBorder="1" applyAlignment="1">
      <alignment horizontal="center"/>
    </xf>
    <xf numFmtId="0" fontId="21" fillId="3" borderId="21" xfId="0" applyFont="1" applyFill="1" applyBorder="1" applyAlignment="1">
      <alignment horizontal="center"/>
    </xf>
    <xf numFmtId="0" fontId="21" fillId="3" borderId="24" xfId="0" applyFont="1" applyFill="1" applyBorder="1" applyAlignment="1">
      <alignment horizontal="center"/>
    </xf>
    <xf numFmtId="0" fontId="24" fillId="3" borderId="25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/>
    </xf>
    <xf numFmtId="0" fontId="24" fillId="3" borderId="2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left"/>
    </xf>
    <xf numFmtId="10" fontId="24" fillId="3" borderId="17" xfId="0" applyNumberFormat="1" applyFont="1" applyFill="1" applyBorder="1" applyAlignment="1">
      <alignment horizontal="center"/>
    </xf>
    <xf numFmtId="10" fontId="24" fillId="3" borderId="17" xfId="0" applyNumberFormat="1" applyFont="1" applyFill="1" applyBorder="1"/>
    <xf numFmtId="3" fontId="24" fillId="3" borderId="17" xfId="0" applyNumberFormat="1" applyFont="1" applyFill="1" applyBorder="1"/>
    <xf numFmtId="10" fontId="24" fillId="3" borderId="17" xfId="0" applyNumberFormat="1" applyFont="1" applyFill="1" applyBorder="1" applyAlignment="1"/>
    <xf numFmtId="0" fontId="24" fillId="3" borderId="18" xfId="0" applyFont="1" applyFill="1" applyBorder="1" applyAlignment="1">
      <alignment horizontal="center"/>
    </xf>
    <xf numFmtId="0" fontId="24" fillId="3" borderId="30" xfId="0" applyFont="1" applyFill="1" applyBorder="1" applyAlignment="1">
      <alignment horizontal="center"/>
    </xf>
    <xf numFmtId="0" fontId="27" fillId="3" borderId="17" xfId="0" applyFont="1" applyFill="1" applyBorder="1"/>
    <xf numFmtId="0" fontId="27" fillId="3" borderId="17" xfId="0" applyFont="1" applyFill="1" applyBorder="1" applyAlignment="1">
      <alignment horizontal="center"/>
    </xf>
    <xf numFmtId="0" fontId="55" fillId="3" borderId="30" xfId="0" applyFont="1" applyFill="1" applyBorder="1" applyAlignment="1">
      <alignment horizontal="center"/>
    </xf>
    <xf numFmtId="0" fontId="56" fillId="0" borderId="31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center" vertical="center"/>
    </xf>
    <xf numFmtId="0" fontId="24" fillId="3" borderId="37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165" fontId="24" fillId="3" borderId="18" xfId="0" applyNumberFormat="1" applyFont="1" applyFill="1" applyBorder="1" applyAlignment="1"/>
    <xf numFmtId="3" fontId="24" fillId="3" borderId="18" xfId="0" applyNumberFormat="1" applyFont="1" applyFill="1" applyBorder="1" applyAlignment="1"/>
    <xf numFmtId="10" fontId="24" fillId="3" borderId="18" xfId="0" applyNumberFormat="1" applyFont="1" applyFill="1" applyBorder="1" applyAlignment="1"/>
    <xf numFmtId="0" fontId="22" fillId="3" borderId="17" xfId="0" applyFont="1" applyFill="1" applyBorder="1" applyAlignment="1">
      <alignment horizontal="left"/>
    </xf>
    <xf numFmtId="3" fontId="20" fillId="3" borderId="17" xfId="0" applyNumberFormat="1" applyFont="1" applyFill="1" applyBorder="1" applyAlignment="1"/>
    <xf numFmtId="10" fontId="20" fillId="3" borderId="17" xfId="0" applyNumberFormat="1" applyFont="1" applyFill="1" applyBorder="1" applyAlignment="1"/>
    <xf numFmtId="0" fontId="60" fillId="3" borderId="18" xfId="0" applyFont="1" applyFill="1" applyBorder="1" applyAlignment="1">
      <alignment horizontal="left"/>
    </xf>
    <xf numFmtId="0" fontId="22" fillId="3" borderId="18" xfId="0" applyFont="1" applyFill="1" applyBorder="1" applyAlignment="1">
      <alignment horizontal="left"/>
    </xf>
    <xf numFmtId="3" fontId="20" fillId="3" borderId="18" xfId="0" applyNumberFormat="1" applyFont="1" applyFill="1" applyBorder="1" applyAlignment="1"/>
    <xf numFmtId="10" fontId="20" fillId="3" borderId="18" xfId="0" applyNumberFormat="1" applyFont="1" applyFill="1" applyBorder="1" applyAlignment="1"/>
    <xf numFmtId="0" fontId="20" fillId="3" borderId="18" xfId="0" applyFont="1" applyFill="1" applyBorder="1" applyAlignment="1">
      <alignment horizontal="center"/>
    </xf>
    <xf numFmtId="0" fontId="61" fillId="3" borderId="18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0" fillId="3" borderId="17" xfId="0" applyFont="1" applyFill="1" applyBorder="1"/>
    <xf numFmtId="3" fontId="20" fillId="3" borderId="17" xfId="0" applyNumberFormat="1" applyFont="1" applyFill="1" applyBorder="1"/>
    <xf numFmtId="10" fontId="20" fillId="3" borderId="17" xfId="0" applyNumberFormat="1" applyFont="1" applyFill="1" applyBorder="1"/>
    <xf numFmtId="0" fontId="58" fillId="3" borderId="17" xfId="0" applyFont="1" applyFill="1" applyBorder="1"/>
    <xf numFmtId="3" fontId="58" fillId="3" borderId="17" xfId="0" applyNumberFormat="1" applyFont="1" applyFill="1" applyBorder="1"/>
    <xf numFmtId="10" fontId="21" fillId="3" borderId="17" xfId="0" applyNumberFormat="1" applyFont="1" applyFill="1" applyBorder="1"/>
    <xf numFmtId="3" fontId="21" fillId="3" borderId="17" xfId="0" applyNumberFormat="1" applyFont="1" applyFill="1" applyBorder="1"/>
    <xf numFmtId="0" fontId="19" fillId="3" borderId="32" xfId="0" applyFont="1" applyFill="1" applyBorder="1"/>
    <xf numFmtId="0" fontId="19" fillId="3" borderId="33" xfId="0" applyFont="1" applyFill="1" applyBorder="1"/>
    <xf numFmtId="0" fontId="19" fillId="3" borderId="33" xfId="0" applyFont="1" applyFill="1" applyBorder="1" applyAlignment="1">
      <alignment horizontal="center"/>
    </xf>
    <xf numFmtId="0" fontId="53" fillId="3" borderId="17" xfId="0" applyFont="1" applyFill="1" applyBorder="1" applyAlignment="1">
      <alignment horizontal="center" vertical="center"/>
    </xf>
    <xf numFmtId="3" fontId="52" fillId="0" borderId="18" xfId="0" applyNumberFormat="1" applyFont="1" applyFill="1" applyBorder="1" applyAlignment="1">
      <alignment wrapText="1"/>
    </xf>
    <xf numFmtId="0" fontId="53" fillId="3" borderId="17" xfId="0" applyFont="1" applyFill="1" applyBorder="1"/>
    <xf numFmtId="37" fontId="53" fillId="3" borderId="17" xfId="0" applyNumberFormat="1" applyFont="1" applyFill="1" applyBorder="1"/>
    <xf numFmtId="167" fontId="53" fillId="3" borderId="17" xfId="0" applyNumberFormat="1" applyFont="1" applyFill="1" applyBorder="1"/>
    <xf numFmtId="0" fontId="53" fillId="3" borderId="17" xfId="0" applyFont="1" applyFill="1" applyBorder="1" applyAlignment="1">
      <alignment horizontal="center"/>
    </xf>
    <xf numFmtId="167" fontId="53" fillId="3" borderId="17" xfId="0" applyNumberFormat="1" applyFont="1" applyFill="1" applyBorder="1" applyAlignment="1"/>
    <xf numFmtId="0" fontId="34" fillId="3" borderId="34" xfId="0" applyFont="1" applyFill="1" applyBorder="1"/>
    <xf numFmtId="0" fontId="57" fillId="3" borderId="35" xfId="0" applyFont="1" applyFill="1" applyBorder="1" applyAlignment="1">
      <alignment horizontal="center" vertical="top" wrapText="1"/>
    </xf>
    <xf numFmtId="3" fontId="57" fillId="3" borderId="35" xfId="0" applyNumberFormat="1" applyFont="1" applyFill="1" applyBorder="1" applyAlignment="1">
      <alignment horizontal="center" vertical="center"/>
    </xf>
    <xf numFmtId="0" fontId="34" fillId="3" borderId="35" xfId="0" applyFont="1" applyFill="1" applyBorder="1"/>
    <xf numFmtId="0" fontId="34" fillId="3" borderId="36" xfId="0" applyFont="1" applyFill="1" applyBorder="1"/>
    <xf numFmtId="0" fontId="57" fillId="3" borderId="18" xfId="0" applyFont="1" applyFill="1" applyBorder="1" applyAlignment="1">
      <alignment horizontal="center"/>
    </xf>
    <xf numFmtId="0" fontId="57" fillId="3" borderId="18" xfId="0" applyFont="1" applyFill="1" applyBorder="1" applyAlignment="1">
      <alignment horizontal="left"/>
    </xf>
    <xf numFmtId="1" fontId="57" fillId="3" borderId="18" xfId="0" applyNumberFormat="1" applyFont="1" applyFill="1" applyBorder="1" applyAlignment="1"/>
    <xf numFmtId="167" fontId="57" fillId="3" borderId="18" xfId="0" applyNumberFormat="1" applyFont="1" applyFill="1" applyBorder="1" applyAlignment="1"/>
    <xf numFmtId="3" fontId="57" fillId="3" borderId="18" xfId="0" applyNumberFormat="1" applyFont="1" applyFill="1" applyBorder="1" applyAlignment="1"/>
    <xf numFmtId="0" fontId="24" fillId="3" borderId="18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/>
    </xf>
    <xf numFmtId="3" fontId="24" fillId="3" borderId="18" xfId="0" applyNumberFormat="1" applyFont="1" applyFill="1" applyBorder="1"/>
    <xf numFmtId="2" fontId="24" fillId="3" borderId="18" xfId="0" applyNumberFormat="1" applyFont="1" applyFill="1" applyBorder="1"/>
    <xf numFmtId="10" fontId="0" fillId="0" borderId="0" xfId="0" applyNumberFormat="1" applyBorder="1"/>
    <xf numFmtId="3" fontId="20" fillId="3" borderId="18" xfId="0" applyNumberFormat="1" applyFont="1" applyFill="1" applyBorder="1" applyAlignment="1">
      <alignment horizontal="right" vertical="center"/>
    </xf>
    <xf numFmtId="10" fontId="20" fillId="3" borderId="18" xfId="0" applyNumberFormat="1" applyFont="1" applyFill="1" applyBorder="1" applyAlignment="1">
      <alignment horizontal="right" vertical="center"/>
    </xf>
    <xf numFmtId="167" fontId="20" fillId="3" borderId="18" xfId="0" applyNumberFormat="1" applyFont="1" applyFill="1" applyBorder="1" applyAlignment="1">
      <alignment horizontal="right"/>
    </xf>
    <xf numFmtId="3" fontId="20" fillId="3" borderId="19" xfId="0" applyNumberFormat="1" applyFont="1" applyFill="1" applyBorder="1" applyAlignment="1">
      <alignment horizontal="right" vertical="center"/>
    </xf>
    <xf numFmtId="10" fontId="20" fillId="3" borderId="18" xfId="0" applyNumberFormat="1" applyFont="1" applyFill="1" applyBorder="1" applyAlignment="1">
      <alignment horizontal="center"/>
    </xf>
    <xf numFmtId="167" fontId="20" fillId="3" borderId="18" xfId="0" applyNumberFormat="1" applyFont="1" applyFill="1" applyBorder="1" applyAlignment="1">
      <alignment horizontal="right" vertical="center"/>
    </xf>
    <xf numFmtId="17" fontId="25" fillId="0" borderId="0" xfId="0" applyNumberFormat="1" applyFont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4" fillId="3" borderId="40" xfId="0" applyFont="1" applyFill="1" applyBorder="1" applyAlignment="1">
      <alignment horizontal="center"/>
    </xf>
    <xf numFmtId="167" fontId="21" fillId="0" borderId="17" xfId="0" applyNumberFormat="1" applyFont="1" applyFill="1" applyBorder="1" applyAlignment="1">
      <alignment horizontal="right"/>
    </xf>
    <xf numFmtId="167" fontId="24" fillId="0" borderId="20" xfId="0" applyNumberFormat="1" applyFont="1" applyBorder="1" applyAlignment="1"/>
    <xf numFmtId="167" fontId="24" fillId="0" borderId="18" xfId="0" applyNumberFormat="1" applyFont="1" applyBorder="1" applyAlignment="1"/>
    <xf numFmtId="0" fontId="23" fillId="0" borderId="20" xfId="0" applyFont="1" applyFill="1" applyBorder="1" applyAlignment="1">
      <alignment horizontal="left" wrapText="1"/>
    </xf>
    <xf numFmtId="1" fontId="23" fillId="0" borderId="20" xfId="0" applyNumberFormat="1" applyFont="1" applyFill="1" applyBorder="1" applyAlignment="1">
      <alignment wrapText="1"/>
    </xf>
    <xf numFmtId="1" fontId="23" fillId="0" borderId="20" xfId="0" applyNumberFormat="1" applyFont="1" applyFill="1" applyBorder="1" applyAlignment="1"/>
    <xf numFmtId="0" fontId="23" fillId="0" borderId="20" xfId="0" applyFont="1" applyFill="1" applyBorder="1"/>
    <xf numFmtId="0" fontId="20" fillId="0" borderId="18" xfId="0" applyFont="1" applyBorder="1"/>
    <xf numFmtId="0" fontId="23" fillId="3" borderId="13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19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17" fontId="28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4" fillId="3" borderId="22" xfId="0" applyFont="1" applyFill="1" applyBorder="1" applyAlignment="1">
      <alignment horizontal="center"/>
    </xf>
    <xf numFmtId="0" fontId="24" fillId="3" borderId="23" xfId="0" applyFont="1" applyFill="1" applyBorder="1" applyAlignment="1">
      <alignment horizontal="center"/>
    </xf>
    <xf numFmtId="0" fontId="24" fillId="3" borderId="34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/>
    </xf>
    <xf numFmtId="0" fontId="24" fillId="3" borderId="19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 vertical="center" wrapText="1"/>
    </xf>
    <xf numFmtId="17" fontId="25" fillId="0" borderId="0" xfId="0" applyNumberFormat="1" applyFont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0" fontId="20" fillId="3" borderId="39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27" fillId="3" borderId="39" xfId="0" applyFont="1" applyFill="1" applyBorder="1" applyAlignment="1">
      <alignment horizontal="center" wrapText="1"/>
    </xf>
    <xf numFmtId="0" fontId="0" fillId="3" borderId="40" xfId="0" applyFill="1" applyBorder="1" applyAlignment="1">
      <alignment wrapText="1"/>
    </xf>
    <xf numFmtId="0" fontId="63" fillId="0" borderId="0" xfId="0" applyFont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24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7" fontId="24" fillId="3" borderId="13" xfId="0" applyNumberFormat="1" applyFont="1" applyFill="1" applyBorder="1" applyAlignment="1">
      <alignment horizontal="center"/>
    </xf>
    <xf numFmtId="17" fontId="24" fillId="3" borderId="19" xfId="0" applyNumberFormat="1" applyFont="1" applyFill="1" applyBorder="1" applyAlignment="1">
      <alignment horizontal="center"/>
    </xf>
    <xf numFmtId="17" fontId="24" fillId="3" borderId="18" xfId="0" applyNumberFormat="1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 vertical="center"/>
    </xf>
    <xf numFmtId="0" fontId="60" fillId="3" borderId="17" xfId="0" applyFont="1" applyFill="1" applyBorder="1" applyAlignment="1">
      <alignment horizontal="center"/>
    </xf>
    <xf numFmtId="0" fontId="20" fillId="3" borderId="4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/>
    </xf>
    <xf numFmtId="0" fontId="20" fillId="3" borderId="47" xfId="0" applyFont="1" applyFill="1" applyBorder="1" applyAlignment="1">
      <alignment horizontal="center"/>
    </xf>
    <xf numFmtId="0" fontId="60" fillId="3" borderId="34" xfId="0" applyFont="1" applyFill="1" applyBorder="1" applyAlignment="1">
      <alignment horizontal="center"/>
    </xf>
    <xf numFmtId="0" fontId="60" fillId="3" borderId="35" xfId="0" applyFont="1" applyFill="1" applyBorder="1" applyAlignment="1">
      <alignment horizontal="center"/>
    </xf>
    <xf numFmtId="0" fontId="60" fillId="3" borderId="3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" fontId="25" fillId="0" borderId="0" xfId="0" applyNumberFormat="1" applyFont="1" applyFill="1" applyBorder="1" applyAlignment="1">
      <alignment horizontal="center"/>
    </xf>
    <xf numFmtId="0" fontId="53" fillId="3" borderId="17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</cellXfs>
  <cellStyles count="5">
    <cellStyle name="Estilo 1" xfId="1"/>
    <cellStyle name="Hipervínculo" xfId="2" builtinId="8"/>
    <cellStyle name="Normal" xfId="0" builtinId="0"/>
    <cellStyle name="Normal 2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ENERO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Pos val="t"/>
            <c:showVal val="1"/>
          </c:dLbls>
          <c:cat>
            <c:numRef>
              <c:f>'COMPART. OCUP. AFLU. 2010-2015'!$C$9:$G$9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2010-2015'!$C$22:$G$22</c:f>
              <c:numCache>
                <c:formatCode>0.00%</c:formatCode>
                <c:ptCount val="5"/>
                <c:pt idx="0">
                  <c:v>0.79779999999999995</c:v>
                </c:pt>
                <c:pt idx="1">
                  <c:v>0.82599999999999996</c:v>
                </c:pt>
                <c:pt idx="2">
                  <c:v>0.85929999999999995</c:v>
                </c:pt>
                <c:pt idx="3">
                  <c:v>0.85970000000000002</c:v>
                </c:pt>
                <c:pt idx="4">
                  <c:v>0.87619999999999998</c:v>
                </c:pt>
              </c:numCache>
            </c:numRef>
          </c:val>
        </c:ser>
        <c:dLbls>
          <c:showVal val="1"/>
        </c:dLbls>
        <c:marker val="1"/>
        <c:axId val="46097920"/>
        <c:axId val="46099456"/>
      </c:lineChart>
      <c:catAx>
        <c:axId val="46097920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46099456"/>
        <c:crossesAt val="0.1"/>
        <c:lblAlgn val="ctr"/>
        <c:lblOffset val="100"/>
        <c:tickLblSkip val="1"/>
        <c:tickMarkSkip val="1"/>
      </c:catAx>
      <c:valAx>
        <c:axId val="46099456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46097920"/>
        <c:crosses val="autoZero"/>
        <c:crossBetween val="between"/>
      </c:valAx>
    </c:plotArea>
    <c:plotVisOnly val="1"/>
    <c:dispBlanksAs val="zero"/>
  </c:chart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E  N  E  R  O
2015 VS 2014</a:t>
            </a:r>
          </a:p>
        </c:rich>
      </c:tx>
      <c:layout/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3835E-3"/>
          <c:w val="0.84672974475189677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ENERO'!$E$7:$F$7</c:f>
              <c:strCache>
                <c:ptCount val="1"/>
                <c:pt idx="0">
                  <c:v> ENERO  2015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6"/>
              <c:delete val="1"/>
            </c:dLbl>
            <c:showVal val="1"/>
          </c:dLbls>
          <c:cat>
            <c:strRef>
              <c:f>'EUROPA ENERO'!$B$9:$B$35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ENERO'!$F$9:$F$35</c:f>
              <c:numCache>
                <c:formatCode>0.00%</c:formatCode>
                <c:ptCount val="27"/>
                <c:pt idx="0">
                  <c:v>0.16523790020760659</c:v>
                </c:pt>
                <c:pt idx="1">
                  <c:v>5.8327566483539761E-3</c:v>
                </c:pt>
                <c:pt idx="2">
                  <c:v>1.2936574067535695E-2</c:v>
                </c:pt>
                <c:pt idx="3">
                  <c:v>4.3780982106288928E-4</c:v>
                </c:pt>
                <c:pt idx="4">
                  <c:v>3.4177411837812647E-3</c:v>
                </c:pt>
                <c:pt idx="5">
                  <c:v>8.8451706752157272E-2</c:v>
                </c:pt>
                <c:pt idx="6">
                  <c:v>3.1211603372547914E-3</c:v>
                </c:pt>
                <c:pt idx="7">
                  <c:v>0.12010111994576807</c:v>
                </c:pt>
                <c:pt idx="8">
                  <c:v>0.21893315632635191</c:v>
                </c:pt>
                <c:pt idx="9">
                  <c:v>2.4008925671190702E-4</c:v>
                </c:pt>
                <c:pt idx="10">
                  <c:v>4.4345898004434593E-2</c:v>
                </c:pt>
                <c:pt idx="11">
                  <c:v>2.0478201307780304E-3</c:v>
                </c:pt>
                <c:pt idx="12">
                  <c:v>1.9489598486025393E-3</c:v>
                </c:pt>
                <c:pt idx="13">
                  <c:v>1.8359766689734065E-4</c:v>
                </c:pt>
                <c:pt idx="14">
                  <c:v>0.10025844902340164</c:v>
                </c:pt>
                <c:pt idx="15">
                  <c:v>3.8131823124832291E-4</c:v>
                </c:pt>
                <c:pt idx="16">
                  <c:v>8.4737384721849537E-5</c:v>
                </c:pt>
                <c:pt idx="17">
                  <c:v>9.4623412939398646E-3</c:v>
                </c:pt>
                <c:pt idx="18">
                  <c:v>2.4644456056604574E-2</c:v>
                </c:pt>
                <c:pt idx="19">
                  <c:v>1.101586001384044E-3</c:v>
                </c:pt>
                <c:pt idx="20">
                  <c:v>1.8783453613343314E-3</c:v>
                </c:pt>
                <c:pt idx="21">
                  <c:v>8.6149674467213689E-4</c:v>
                </c:pt>
                <c:pt idx="22">
                  <c:v>5.2579547219907638E-2</c:v>
                </c:pt>
                <c:pt idx="23">
                  <c:v>2.5421215416554862E-4</c:v>
                </c:pt>
                <c:pt idx="24">
                  <c:v>0.10408575423333852</c:v>
                </c:pt>
                <c:pt idx="25">
                  <c:v>1.7752482099227477E-2</c:v>
                </c:pt>
                <c:pt idx="26">
                  <c:v>1.9418983998757185E-2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ENERO'!$C$7:$D$7</c:f>
              <c:strCache>
                <c:ptCount val="1"/>
                <c:pt idx="0">
                  <c:v> ENERO  2014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0"/>
                  <c:y val="-1.81936322287199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2.33918128654970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2.4922118380062306E-3"/>
                  <c:y val="-1.7983301220295442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1.4953271028037436E-2"/>
                  <c:y val="-1.81936322287199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8"/>
              <c:layout>
                <c:manualLayout>
                  <c:x val="-7.4766355140188194E-3"/>
                  <c:y val="-2.33918128654970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0"/>
                  <c:y val="-1.81936322287199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2.4922118380062306E-3"/>
                  <c:y val="-2.07927225471085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25"/>
              <c:layout>
                <c:manualLayout>
                  <c:x val="7.4766355140187275E-3"/>
                  <c:y val="-1.29954515919428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ENERO'!$B$9:$B$35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ENERO'!$D$9:$D$35</c:f>
              <c:numCache>
                <c:formatCode>0.00%</c:formatCode>
                <c:ptCount val="27"/>
                <c:pt idx="0">
                  <c:v>0.15674161614611312</c:v>
                </c:pt>
                <c:pt idx="1">
                  <c:v>5.0520553551786761E-3</c:v>
                </c:pt>
                <c:pt idx="2">
                  <c:v>1.7279308316066815E-2</c:v>
                </c:pt>
                <c:pt idx="3">
                  <c:v>6.5229069142813288E-4</c:v>
                </c:pt>
                <c:pt idx="4">
                  <c:v>3.3126135113703222E-3</c:v>
                </c:pt>
                <c:pt idx="5">
                  <c:v>8.3237408231652724E-2</c:v>
                </c:pt>
                <c:pt idx="6">
                  <c:v>9.8227304120942372E-3</c:v>
                </c:pt>
                <c:pt idx="7">
                  <c:v>0.10467347095387922</c:v>
                </c:pt>
                <c:pt idx="8">
                  <c:v>0.20788888036221317</c:v>
                </c:pt>
                <c:pt idx="9">
                  <c:v>6.0113063719847547E-4</c:v>
                </c:pt>
                <c:pt idx="10">
                  <c:v>2.8432200138132146E-2</c:v>
                </c:pt>
                <c:pt idx="11">
                  <c:v>1.5603816540045532E-3</c:v>
                </c:pt>
                <c:pt idx="12">
                  <c:v>3.9393241756836266E-3</c:v>
                </c:pt>
                <c:pt idx="13">
                  <c:v>2.0464021691862992E-3</c:v>
                </c:pt>
                <c:pt idx="14">
                  <c:v>0.10033765635791574</c:v>
                </c:pt>
                <c:pt idx="15">
                  <c:v>2.6859028470570181E-4</c:v>
                </c:pt>
                <c:pt idx="16">
                  <c:v>3.8370040672243114E-5</c:v>
                </c:pt>
                <c:pt idx="17">
                  <c:v>6.139206507558898E-3</c:v>
                </c:pt>
                <c:pt idx="18">
                  <c:v>6.996137415905661E-3</c:v>
                </c:pt>
                <c:pt idx="19">
                  <c:v>1.6115417082342108E-3</c:v>
                </c:pt>
                <c:pt idx="20">
                  <c:v>1.7266518302509401E-3</c:v>
                </c:pt>
                <c:pt idx="21">
                  <c:v>1.4324815184304095E-3</c:v>
                </c:pt>
                <c:pt idx="22">
                  <c:v>0.10263985879825033</c:v>
                </c:pt>
                <c:pt idx="23">
                  <c:v>1.0232010845931497E-4</c:v>
                </c:pt>
                <c:pt idx="24">
                  <c:v>0.10164223774077201</c:v>
                </c:pt>
                <c:pt idx="25">
                  <c:v>2.033612155628885E-2</c:v>
                </c:pt>
                <c:pt idx="26">
                  <c:v>3.1489013378354185E-2</c:v>
                </c:pt>
              </c:numCache>
            </c:numRef>
          </c:val>
          <c:shape val="box"/>
        </c:ser>
        <c:dLbls>
          <c:showVal val="1"/>
        </c:dLbls>
        <c:shape val="cylinder"/>
        <c:axId val="64744064"/>
        <c:axId val="64848256"/>
        <c:axId val="0"/>
      </c:bar3DChart>
      <c:catAx>
        <c:axId val="6474406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4848256"/>
        <c:crosses val="autoZero"/>
        <c:auto val="1"/>
        <c:lblAlgn val="ctr"/>
        <c:lblOffset val="80"/>
        <c:tickLblSkip val="1"/>
        <c:tickMarkSkip val="1"/>
      </c:catAx>
      <c:valAx>
        <c:axId val="64848256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4744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286643608801456"/>
          <c:y val="0.12244241146157329"/>
          <c:w val="0.25981347658645532"/>
          <c:h val="0.11281112982264491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155" r="0.75000000000001155" t="1" header="0" footer="0"/>
    <c:pageSetup orientation="landscape" horizontalDpi="360" verticalDpi="36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
2015</a:t>
            </a:r>
          </a:p>
        </c:rich>
      </c:tx>
      <c:layout>
        <c:manualLayout>
          <c:xMode val="edge"/>
          <c:yMode val="edge"/>
          <c:x val="0.68539345776222416"/>
          <c:y val="2.4242424242424232E-2"/>
        </c:manualLayout>
      </c:layout>
    </c:title>
    <c:view3D>
      <c:rotX val="30"/>
      <c:perspective val="0"/>
    </c:view3D>
    <c:plotArea>
      <c:layout/>
      <c:pie3DChart>
        <c:varyColors val="1"/>
        <c:ser>
          <c:idx val="0"/>
          <c:order val="0"/>
          <c:tx>
            <c:strRef>
              <c:f>'PRINCIPALES MERCADOS 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1"/>
              <c:layout>
                <c:manualLayout>
                  <c:x val="-7.9099227179935897E-3"/>
                  <c:y val="-0.17104101381266745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-1.982581170409255E-2"/>
                  <c:y val="4.1430790848113727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8.2917152717021478E-2"/>
                  <c:y val="9.7554442058379168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9.8117344706911663E-2"/>
                  <c:y val="1.7453697075744318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0.12076984300573543"/>
                  <c:y val="-5.3736737453272912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0.1217668537960533"/>
                  <c:y val="-0.10718735915586307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0.1358479148439779"/>
                  <c:y val="-0.12947596701927408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0.17428842228054828"/>
                  <c:y val="-0.1761457090590949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0.13673799455623614"/>
                  <c:y val="-0.23551122776319633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-8.6240886555847163E-2"/>
                  <c:y val="-0.23596998859990997"/>
                </c:manualLayout>
              </c:layout>
              <c:showCatName val="1"/>
              <c:showPercent val="1"/>
            </c:dLbl>
            <c:dLbl>
              <c:idx val="11"/>
              <c:layout>
                <c:manualLayout>
                  <c:x val="-3.1330198308544777E-2"/>
                  <c:y val="-0.20237609692727804"/>
                </c:manualLayout>
              </c:layout>
              <c:showCatName val="1"/>
              <c:showPercent val="1"/>
            </c:dLbl>
            <c:dLbl>
              <c:idx val="12"/>
              <c:layout>
                <c:manualLayout>
                  <c:x val="2.0512418586565585E-2"/>
                  <c:y val="-0.18420997375328091"/>
                </c:manualLayout>
              </c:layout>
              <c:showCatName val="1"/>
              <c:showPercent val="1"/>
            </c:dLbl>
            <c:dLbl>
              <c:idx val="13"/>
              <c:layout>
                <c:manualLayout>
                  <c:x val="8.3264739477009866E-2"/>
                  <c:y val="-0.19709557517431534"/>
                </c:manualLayout>
              </c:layout>
              <c:showCatName val="1"/>
              <c:showPercent val="1"/>
            </c:dLbl>
            <c:dLbl>
              <c:idx val="14"/>
              <c:layout>
                <c:manualLayout>
                  <c:x val="8.9504289394381265E-2"/>
                  <c:y val="-0.13380481985206394"/>
                </c:manualLayout>
              </c:layout>
              <c:showCatName val="1"/>
              <c:showPercent val="1"/>
            </c:dLbl>
            <c:dLbl>
              <c:idx val="15"/>
              <c:layout>
                <c:manualLayout>
                  <c:x val="0.10596924516379896"/>
                  <c:y val="-0.11869540549855513"/>
                </c:manualLayout>
              </c:layout>
              <c:showCatName val="1"/>
              <c:showPercent val="1"/>
            </c:dLbl>
            <c:dLbl>
              <c:idx val="16"/>
              <c:layout>
                <c:manualLayout>
                  <c:x val="0.14871871050840876"/>
                  <c:y val="-4.933513613828578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'PRINCIPALES MERCADOS I'!$C$11:$C$27</c:f>
              <c:strCache>
                <c:ptCount val="17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  <c:pt idx="16">
                  <c:v>Colombia</c:v>
                </c:pt>
              </c:strCache>
            </c:strRef>
          </c:cat>
          <c:val>
            <c:numRef>
              <c:f>'PRINCIPALES MERCADOS I'!$Q$11:$Q$27</c:f>
              <c:numCache>
                <c:formatCode>0.00%</c:formatCode>
                <c:ptCount val="17"/>
                <c:pt idx="0">
                  <c:v>0.35284682809599932</c:v>
                </c:pt>
                <c:pt idx="1">
                  <c:v>0.25102457917153925</c:v>
                </c:pt>
                <c:pt idx="2">
                  <c:v>0.12326062933836861</c:v>
                </c:pt>
                <c:pt idx="3">
                  <c:v>3.1381089808924033E-2</c:v>
                </c:pt>
                <c:pt idx="4">
                  <c:v>2.4568442961516593E-3</c:v>
                </c:pt>
                <c:pt idx="5">
                  <c:v>1.6798270553272751E-2</c:v>
                </c:pt>
                <c:pt idx="6">
                  <c:v>2.2808956216674354E-2</c:v>
                </c:pt>
                <c:pt idx="7">
                  <c:v>4.1578602924610283E-2</c:v>
                </c:pt>
                <c:pt idx="8">
                  <c:v>8.421933504275338E-3</c:v>
                </c:pt>
                <c:pt idx="9">
                  <c:v>1.904054329517536E-2</c:v>
                </c:pt>
                <c:pt idx="10">
                  <c:v>9.9856237058653131E-3</c:v>
                </c:pt>
                <c:pt idx="11">
                  <c:v>1.9767404435194025E-2</c:v>
                </c:pt>
                <c:pt idx="12">
                  <c:v>3.3714555461382485E-3</c:v>
                </c:pt>
                <c:pt idx="13">
                  <c:v>3.4275123646858134E-2</c:v>
                </c:pt>
                <c:pt idx="14">
                  <c:v>1.4006158203606948E-2</c:v>
                </c:pt>
                <c:pt idx="15">
                  <c:v>9.1863446662875901E-3</c:v>
                </c:pt>
                <c:pt idx="16">
                  <c:v>7.0191719683721527E-3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299468" r="0.74803149606299468" t="0.98425196850393659" header="0" footer="0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69695E-2"/>
          <c:y val="2.5735317217046673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NOCH.I'!$B$16,'PRINC. MDOS. PROD.CTOS. NOCH.I'!$B$12,'PRINC. MDOS. PROD.CTOS. NOCH.I'!$B$11,'PRINC. MDOS. PROD.CTOS. NOCH.I'!$B$29,'PRINC.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NOCH.I'!$C$27,'PRINC. MDOS. PROD.CTOS. NOCH.I'!$C$12,'PRINC. MDOS. PROD.CTOS. NOCH.I'!$C$11,'PRINC. MDOS. PROD.CTOS. NOCH.I'!$C$34,'PRINC. MDOS. PROD.CTOS. NOCH.I'!$C$13)</c:f>
              <c:numCache>
                <c:formatCode>#,##0</c:formatCode>
                <c:ptCount val="5"/>
                <c:pt idx="0">
                  <c:v>291804</c:v>
                </c:pt>
                <c:pt idx="1">
                  <c:v>298737</c:v>
                </c:pt>
                <c:pt idx="2">
                  <c:v>304561</c:v>
                </c:pt>
                <c:pt idx="3">
                  <c:v>73534</c:v>
                </c:pt>
                <c:pt idx="4">
                  <c:v>82529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2015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NOCH.I'!$E$27,'PRINC. MDOS. PROD.CTOS. NOCH.I'!$E$12,'PRINC. MDOS. PROD.CTOS. NOCH.I'!$E$11,'PRINC. MDOS. PROD.CTOS. NOCH.I'!$E$34,'PRINC. MDOS. PROD.CTOS. NOCH.I'!$E$13)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NOCH.I'!$G$27,'PRINC. MDOS. PROD.CTOS. NOCH.I'!$G$12,'PRINC. MDOS. PROD.CTOS. NOCH.I'!$G$11,'PRINC. MDOS. PROD.CTOS. NOCH.I'!$G$34,'PRINC. MDOS. PROD.CTOS. NOCH.I'!$G$13)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2015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NOCH.I'!$I$27,'PRINC. MDOS. PROD.CTOS. NOCH.I'!$I$12,'PRINC. MDOS. PROD.CTOS. NOCH.I'!$I$11,'PRINC. MDOS. PROD.CTOS. NOCH.I'!$I$34,'PRINC. MDOS. PROD.CTOS. NOCH.I'!$I$13)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NOCH.I'!$K$27,'PRINC. MDOS. PROD.CTOS. NOCH.I'!$K$12,'PRINC. MDOS. PROD.CTOS. NOCH.I'!$K$11,'PRINC. MDOS. PROD.CTOS. NOCH.I'!$K$34,'PRINC. MDOS. PROD.CTOS. NOCH.I'!$K$13)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NOCH.I'!$M$27,'PRINC. MDOS. PROD.CTOS. NOCH.I'!$M$12,'PRINC. MDOS. PROD.CTOS. NOCH.I'!$M$11,'PRINC. MDOS. PROD.CTOS. NOCH.I'!$M$34,'PRINC. MDOS. PROD.CTOS. NOCH.I'!$M$13)</c:f>
              <c:numCache>
                <c:formatCode>#,##0</c:formatCode>
                <c:ptCount val="5"/>
              </c:numCache>
            </c:numRef>
          </c:val>
          <c:shape val="cylinder"/>
        </c:ser>
        <c:shape val="box"/>
        <c:axId val="71906816"/>
        <c:axId val="71908352"/>
        <c:axId val="0"/>
      </c:bar3DChart>
      <c:catAx>
        <c:axId val="7190681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08352"/>
        <c:crosses val="autoZero"/>
        <c:auto val="1"/>
        <c:lblAlgn val="ctr"/>
        <c:lblOffset val="100"/>
        <c:tickLblSkip val="1"/>
        <c:tickMarkSkip val="1"/>
      </c:catAx>
      <c:valAx>
        <c:axId val="71908352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06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8119783202699"/>
          <c:y val="0.90257424514849061"/>
          <c:w val="0.71607789619228279"/>
          <c:h val="8.2720565441131044E-2"/>
        </c:manualLayout>
      </c:layout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155" r="0.7500000000000115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591094615478"/>
          <c:y val="4.385972586759987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6418"/>
        </c:manualLayout>
      </c:layout>
      <c:pie3DChart>
        <c:varyColors val="1"/>
        <c:ser>
          <c:idx val="0"/>
          <c:order val="0"/>
          <c:tx>
            <c:strRef>
              <c:f>'CUARTOS POR PLAN'!$H$6:$H$7</c:f>
              <c:strCache>
                <c:ptCount val="1"/>
                <c:pt idx="0">
                  <c:v>TOTAL PLAN  ALL INCLUSIVE TOTAL PLAN  EUROPEO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PLAN'!$H$6:$H$7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PLAN'!$K$6:$K$7</c:f>
              <c:numCache>
                <c:formatCode>0.0%</c:formatCode>
                <c:ptCount val="2"/>
                <c:pt idx="0">
                  <c:v>0.75390290337934318</c:v>
                </c:pt>
                <c:pt idx="1">
                  <c:v>0.24609709662065682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3894897753247E-3"/>
          <c:y val="0.91375290677738907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0917"/>
          <c:w val="0.74064993509801114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PLAN'!$H$29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487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</c:dLbl>
            <c:dLbl>
              <c:idx val="7"/>
              <c:layout>
                <c:manualLayout>
                  <c:x val="-0.11845950628720428"/>
                  <c:y val="-0.14097131215242137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PLAN'!$H$30:$H$37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PLAN'!$K$30:$K$37</c:f>
              <c:numCache>
                <c:formatCode>0.0%</c:formatCode>
                <c:ptCount val="8"/>
                <c:pt idx="0">
                  <c:v>1.5230842455973346E-3</c:v>
                </c:pt>
                <c:pt idx="1">
                  <c:v>1.0352213231794383E-2</c:v>
                </c:pt>
                <c:pt idx="2">
                  <c:v>5.0071394574012378E-2</c:v>
                </c:pt>
                <c:pt idx="3">
                  <c:v>8.269871489766778E-2</c:v>
                </c:pt>
                <c:pt idx="4">
                  <c:v>0.59402665397429799</c:v>
                </c:pt>
                <c:pt idx="5">
                  <c:v>3.5078534031413609E-2</c:v>
                </c:pt>
                <c:pt idx="6">
                  <c:v>0.17132317943836267</c:v>
                </c:pt>
                <c:pt idx="7">
                  <c:v>5.4926225606853882E-2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184786112342E-2"/>
          <c:y val="3.898631989183170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tx>
            <c:strRef>
              <c:f>'CUARTOS POR PLAN'!$H$62</c:f>
              <c:strCache>
                <c:ptCount val="1"/>
                <c:pt idx="0">
                  <c:v>RANGO</c:v>
                </c:pt>
              </c:strCache>
            </c:strRef>
          </c:tx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717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PLAN'!$H$63:$H$64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PLAN'!$K$63:$K$64</c:f>
              <c:numCache>
                <c:formatCode>0.0%</c:formatCode>
                <c:ptCount val="2"/>
                <c:pt idx="0">
                  <c:v>0.16934792955735364</c:v>
                </c:pt>
                <c:pt idx="1">
                  <c:v>0.83065207044264633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79978818437566"/>
          <c:y val="0.76349160900342294"/>
          <c:w val="0.2291251093613294"/>
          <c:h val="0.17191720353137799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LOCALIDAD'!$B$6:$G$6</c:f>
              <c:strCache>
                <c:ptCount val="1"/>
                <c:pt idx="0">
                  <c:v>INVENTARIO DE ESTABLECIMIENTOS DE HOSPEDAJE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389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2.903811252268642E-2"/>
                  <c:y val="-0.1461794529798146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7.2595281306715989E-3"/>
                  <c:y val="-6.644520589991573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4"/>
              <c:layout>
                <c:manualLayout>
                  <c:x val="5.0816696914701892E-2"/>
                  <c:y val="-0.2657808235996677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6"/>
              <c:layout>
                <c:manualLayout>
                  <c:x val="2.4198427102238127E-3"/>
                  <c:y val="-0.1816168961264389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7"/>
              <c:layout>
                <c:manualLayout>
                  <c:x val="4.3557168784028856E-2"/>
                  <c:y val="-0.2790698647796520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9"/>
              <c:layout>
                <c:manualLayout>
                  <c:x val="7.2595281306715989E-3"/>
                  <c:y val="-7.530456668657130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0"/>
              <c:layout>
                <c:manualLayout>
                  <c:x val="2.9038112522686406E-2"/>
                  <c:y val="-0.1860465765197644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2"/>
              <c:layout>
                <c:manualLayout>
                  <c:x val="7.2595281306715989E-3"/>
                  <c:y val="-0.1151716902265212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3"/>
              <c:layout>
                <c:manualLayout>
                  <c:x val="7.2595281306715989E-3"/>
                  <c:y val="-9.30232882598831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4"/>
              <c:layout>
                <c:manualLayout>
                  <c:x val="1.2099213551119096E-2"/>
                  <c:y val="-4.42968039332771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6"/>
              <c:layout>
                <c:manualLayout>
                  <c:x val="7.2595281306715989E-3"/>
                  <c:y val="-7.087488629324348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7"/>
              <c:layout>
                <c:manualLayout>
                  <c:x val="2.9038112522686406E-2"/>
                  <c:y val="-7.53045666865711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numFmt formatCode="0.00%" sourceLinked="0"/>
            <c:showVal val="1"/>
          </c:dLbls>
          <c:cat>
            <c:strRef>
              <c:f>'CUARTOS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9.5192765349833411E-2</c:v>
                </c:pt>
                <c:pt idx="1">
                  <c:v>1.1661113755354593E-3</c:v>
                </c:pt>
                <c:pt idx="2">
                  <c:v>6.987148976677772E-2</c:v>
                </c:pt>
                <c:pt idx="3">
                  <c:v>4.7596382674916705E-4</c:v>
                </c:pt>
                <c:pt idx="4">
                  <c:v>0.18222275107091862</c:v>
                </c:pt>
                <c:pt idx="5">
                  <c:v>1.285102332222751E-2</c:v>
                </c:pt>
                <c:pt idx="6">
                  <c:v>9.083769633507853E-2</c:v>
                </c:pt>
                <c:pt idx="7">
                  <c:v>0.15973346025702045</c:v>
                </c:pt>
                <c:pt idx="8">
                  <c:v>0.12465492622560685</c:v>
                </c:pt>
                <c:pt idx="9">
                  <c:v>1.1185149928605426E-3</c:v>
                </c:pt>
                <c:pt idx="10">
                  <c:v>0.11111375535459306</c:v>
                </c:pt>
                <c:pt idx="11">
                  <c:v>1.6182770109471681E-2</c:v>
                </c:pt>
                <c:pt idx="12">
                  <c:v>5.176106615897192E-2</c:v>
                </c:pt>
                <c:pt idx="13">
                  <c:v>1.8086625416468347E-3</c:v>
                </c:pt>
                <c:pt idx="14">
                  <c:v>3.3317467872441696E-3</c:v>
                </c:pt>
                <c:pt idx="15">
                  <c:v>4.8667301285102334E-2</c:v>
                </c:pt>
                <c:pt idx="16">
                  <c:v>1.7848643503093765E-2</c:v>
                </c:pt>
                <c:pt idx="17">
                  <c:v>1.1161351737267967E-2</c:v>
                </c:pt>
              </c:numCache>
            </c:numRef>
          </c:val>
        </c:ser>
        <c:dLbls>
          <c:showVal val="1"/>
        </c:dLbls>
        <c:gapWidth val="75"/>
        <c:shape val="cylinder"/>
        <c:axId val="72299648"/>
        <c:axId val="72301184"/>
        <c:axId val="0"/>
      </c:bar3DChart>
      <c:catAx>
        <c:axId val="722996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72301184"/>
        <c:crosses val="autoZero"/>
        <c:auto val="1"/>
        <c:lblAlgn val="ctr"/>
        <c:lblOffset val="100"/>
      </c:catAx>
      <c:valAx>
        <c:axId val="72301184"/>
        <c:scaling>
          <c:orientation val="minMax"/>
        </c:scaling>
        <c:delete val="1"/>
        <c:axPos val="l"/>
        <c:numFmt formatCode="0.0%" sourceLinked="1"/>
        <c:tickLblPos val="none"/>
        <c:crossAx val="72299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ENERO</a:t>
            </a:r>
          </a:p>
        </c:rich>
      </c:tx>
    </c:title>
    <c:plotArea>
      <c:layout>
        <c:manualLayout>
          <c:layoutTarget val="inner"/>
          <c:xMode val="edge"/>
          <c:yMode val="edge"/>
          <c:x val="0.14798840769904129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dLbls>
            <c:dLblPos val="t"/>
            <c:showVal val="1"/>
          </c:dLbls>
          <c:cat>
            <c:numRef>
              <c:f>'COMPART. OCUP. AFLU. 2010-2015'!$L$9:$P$9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2010-2015'!$L$22:$P$22</c:f>
              <c:numCache>
                <c:formatCode>#,##0</c:formatCode>
                <c:ptCount val="5"/>
                <c:pt idx="0">
                  <c:v>299698</c:v>
                </c:pt>
                <c:pt idx="1">
                  <c:v>330133</c:v>
                </c:pt>
                <c:pt idx="2">
                  <c:v>332698</c:v>
                </c:pt>
                <c:pt idx="3">
                  <c:v>352269</c:v>
                </c:pt>
                <c:pt idx="4">
                  <c:v>372836</c:v>
                </c:pt>
              </c:numCache>
            </c:numRef>
          </c:val>
        </c:ser>
        <c:dLbls>
          <c:showVal val="1"/>
        </c:dLbls>
        <c:marker val="1"/>
        <c:axId val="46131840"/>
        <c:axId val="46133632"/>
      </c:lineChart>
      <c:catAx>
        <c:axId val="461318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46133632"/>
        <c:crosses val="autoZero"/>
        <c:auto val="1"/>
        <c:lblAlgn val="ctr"/>
        <c:lblOffset val="100"/>
      </c:catAx>
      <c:valAx>
        <c:axId val="4613363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46131840"/>
        <c:crosses val="autoZero"/>
        <c:crossBetween val="between"/>
      </c:valAx>
    </c:plotArea>
    <c:plotVisOnly val="1"/>
    <c:dispBlanksAs val="gap"/>
  </c:chart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Pr>
        <a:bodyPr/>
        <a:lstStyle/>
        <a:p>
          <a:pPr>
            <a:defRPr sz="14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2011-2015'!$C$9</c:f>
              <c:strCache>
                <c:ptCount val="1"/>
                <c:pt idx="0">
                  <c:v>CUARTOS NOCHE OCUPADOS MENSUAL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2.314814814814814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2.314814814814814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2011-2015'!$C$10:$G$10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2011-2015'!$C$11:$G$11</c:f>
              <c:numCache>
                <c:formatCode>#,##0</c:formatCode>
                <c:ptCount val="5"/>
                <c:pt idx="0">
                  <c:v>943600</c:v>
                </c:pt>
                <c:pt idx="1">
                  <c:v>1022135</c:v>
                </c:pt>
                <c:pt idx="2">
                  <c:v>1070536</c:v>
                </c:pt>
                <c:pt idx="3">
                  <c:v>1078745</c:v>
                </c:pt>
                <c:pt idx="4">
                  <c:v>1134307</c:v>
                </c:pt>
              </c:numCache>
            </c:numRef>
          </c:val>
        </c:ser>
        <c:axId val="63574784"/>
        <c:axId val="63576320"/>
      </c:barChart>
      <c:catAx>
        <c:axId val="635747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63576320"/>
        <c:crosses val="autoZero"/>
        <c:auto val="1"/>
        <c:lblAlgn val="ctr"/>
        <c:lblOffset val="100"/>
      </c:catAx>
      <c:valAx>
        <c:axId val="63576320"/>
        <c:scaling>
          <c:orientation val="minMax"/>
        </c:scaling>
        <c:axPos val="l"/>
        <c:majorGridlines/>
        <c:numFmt formatCode="#,##0" sourceLinked="1"/>
        <c:tickLblPos val="nextTo"/>
        <c:crossAx val="635747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3753216"/>
        <c:axId val="63784448"/>
      </c:lineChart>
      <c:catAx>
        <c:axId val="637532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784448"/>
        <c:crosses val="autoZero"/>
        <c:auto val="1"/>
        <c:lblAlgn val="ctr"/>
        <c:lblOffset val="100"/>
        <c:tickLblSkip val="1"/>
        <c:tickMarkSkip val="1"/>
      </c:catAx>
      <c:valAx>
        <c:axId val="63784448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753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155" r="0.7500000000000115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3845888"/>
        <c:axId val="63860736"/>
      </c:lineChart>
      <c:catAx>
        <c:axId val="638458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860736"/>
        <c:crosses val="autoZero"/>
        <c:auto val="1"/>
        <c:lblAlgn val="ctr"/>
        <c:lblOffset val="100"/>
        <c:tickLblSkip val="1"/>
        <c:tickMarkSkip val="1"/>
      </c:catAx>
      <c:valAx>
        <c:axId val="63860736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845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155" r="0.7500000000000115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E  N  E  R  O       2   0   1   5</a:t>
            </a:r>
          </a:p>
          <a:p>
            <a:pPr>
              <a:defRPr/>
            </a:pPr>
            <a:r>
              <a:rPr lang="en-US"/>
              <a:t>OCUPACIÓN HOTELERA RIVIERA MAYA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'RESUMEN OCUP. DIARIA ENERO'!$A$10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ENERO'!$B$10:$AF$10</c:f>
              <c:numCache>
                <c:formatCode>0.0%</c:formatCode>
                <c:ptCount val="31"/>
                <c:pt idx="0">
                  <c:v>0.97489999999999999</c:v>
                </c:pt>
                <c:pt idx="1">
                  <c:v>0.94390000000000007</c:v>
                </c:pt>
                <c:pt idx="2">
                  <c:v>0.91290000000000004</c:v>
                </c:pt>
                <c:pt idx="3">
                  <c:v>0.8669</c:v>
                </c:pt>
                <c:pt idx="4">
                  <c:v>0.83889999999999998</c:v>
                </c:pt>
                <c:pt idx="5">
                  <c:v>0.82789999999999997</c:v>
                </c:pt>
                <c:pt idx="6">
                  <c:v>0.82789999999999997</c:v>
                </c:pt>
                <c:pt idx="7">
                  <c:v>0.84789999999999999</c:v>
                </c:pt>
                <c:pt idx="8">
                  <c:v>0.87090000000000001</c:v>
                </c:pt>
                <c:pt idx="9">
                  <c:v>0.8599</c:v>
                </c:pt>
                <c:pt idx="10">
                  <c:v>0.85489999999999999</c:v>
                </c:pt>
                <c:pt idx="11">
                  <c:v>0.81390000000000007</c:v>
                </c:pt>
                <c:pt idx="12">
                  <c:v>0.82789999999999997</c:v>
                </c:pt>
                <c:pt idx="13">
                  <c:v>0.84289999999999998</c:v>
                </c:pt>
                <c:pt idx="14">
                  <c:v>0.8569</c:v>
                </c:pt>
                <c:pt idx="15">
                  <c:v>0.86930000000000007</c:v>
                </c:pt>
                <c:pt idx="16">
                  <c:v>0.8861</c:v>
                </c:pt>
                <c:pt idx="17">
                  <c:v>0.8931</c:v>
                </c:pt>
                <c:pt idx="18">
                  <c:v>0.88270000000000004</c:v>
                </c:pt>
                <c:pt idx="19">
                  <c:v>0.86750000000000005</c:v>
                </c:pt>
                <c:pt idx="20">
                  <c:v>0.86009999999999998</c:v>
                </c:pt>
                <c:pt idx="21">
                  <c:v>0.86509999999999998</c:v>
                </c:pt>
                <c:pt idx="22">
                  <c:v>0.88890000000000002</c:v>
                </c:pt>
                <c:pt idx="23">
                  <c:v>0.91020000000000001</c:v>
                </c:pt>
                <c:pt idx="24">
                  <c:v>0.91959999999999997</c:v>
                </c:pt>
                <c:pt idx="25">
                  <c:v>0.90300000000000002</c:v>
                </c:pt>
                <c:pt idx="26">
                  <c:v>0.89339999999999997</c:v>
                </c:pt>
                <c:pt idx="27">
                  <c:v>0.86340000000000006</c:v>
                </c:pt>
                <c:pt idx="28">
                  <c:v>0.86440000000000006</c:v>
                </c:pt>
                <c:pt idx="29">
                  <c:v>0.89960000000000007</c:v>
                </c:pt>
                <c:pt idx="30">
                  <c:v>0.9264</c:v>
                </c:pt>
              </c:numCache>
            </c:numRef>
          </c:val>
        </c:ser>
        <c:ser>
          <c:idx val="1"/>
          <c:order val="1"/>
          <c:tx>
            <c:strRef>
              <c:f>'RESUMEN OCUP. DIARIA ENERO'!$A$11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ENERO'!$B$11:$AF$11</c:f>
              <c:numCache>
                <c:formatCode>0.0%</c:formatCode>
                <c:ptCount val="31"/>
                <c:pt idx="0">
                  <c:v>0.97629999999999995</c:v>
                </c:pt>
                <c:pt idx="1">
                  <c:v>0.95789999999999997</c:v>
                </c:pt>
                <c:pt idx="2">
                  <c:v>0.91930000000000001</c:v>
                </c:pt>
                <c:pt idx="3">
                  <c:v>0.8821</c:v>
                </c:pt>
                <c:pt idx="4">
                  <c:v>0.84409999999999996</c:v>
                </c:pt>
                <c:pt idx="5">
                  <c:v>0.85270000000000001</c:v>
                </c:pt>
                <c:pt idx="6">
                  <c:v>0.86670000000000003</c:v>
                </c:pt>
                <c:pt idx="7">
                  <c:v>0.88719999999999999</c:v>
                </c:pt>
                <c:pt idx="8">
                  <c:v>0.91069999999999995</c:v>
                </c:pt>
                <c:pt idx="9">
                  <c:v>0.91610000000000003</c:v>
                </c:pt>
                <c:pt idx="10">
                  <c:v>0.93279999999999996</c:v>
                </c:pt>
                <c:pt idx="11">
                  <c:v>0.9032</c:v>
                </c:pt>
                <c:pt idx="12">
                  <c:v>0.8821</c:v>
                </c:pt>
                <c:pt idx="13">
                  <c:v>0.90369999999999995</c:v>
                </c:pt>
                <c:pt idx="14">
                  <c:v>0.91369999999999996</c:v>
                </c:pt>
                <c:pt idx="15">
                  <c:v>0.92849999999999999</c:v>
                </c:pt>
                <c:pt idx="16">
                  <c:v>0.95089999999999997</c:v>
                </c:pt>
                <c:pt idx="17">
                  <c:v>0.95089999999999997</c:v>
                </c:pt>
                <c:pt idx="18">
                  <c:v>0.94279999999999997</c:v>
                </c:pt>
                <c:pt idx="19">
                  <c:v>0.93820000000000003</c:v>
                </c:pt>
                <c:pt idx="20">
                  <c:v>0.92500000000000004</c:v>
                </c:pt>
                <c:pt idx="21">
                  <c:v>0.91290000000000004</c:v>
                </c:pt>
                <c:pt idx="22">
                  <c:v>0.9415</c:v>
                </c:pt>
                <c:pt idx="23">
                  <c:v>0.9587</c:v>
                </c:pt>
                <c:pt idx="24">
                  <c:v>0.93899999999999995</c:v>
                </c:pt>
                <c:pt idx="25">
                  <c:v>0.93899999999999995</c:v>
                </c:pt>
                <c:pt idx="26">
                  <c:v>0.95499999999999996</c:v>
                </c:pt>
                <c:pt idx="27">
                  <c:v>0.9425</c:v>
                </c:pt>
                <c:pt idx="28">
                  <c:v>0.94740000000000002</c:v>
                </c:pt>
                <c:pt idx="29">
                  <c:v>0.94089999999999996</c:v>
                </c:pt>
                <c:pt idx="30">
                  <c:v>0.94979999999999998</c:v>
                </c:pt>
              </c:numCache>
            </c:numRef>
          </c:val>
        </c:ser>
        <c:ser>
          <c:idx val="2"/>
          <c:order val="2"/>
          <c:tx>
            <c:strRef>
              <c:f>'RESUMEN OCUP. DIARIA ENERO'!$A$12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ENERO'!$B$12:$AF$12</c:f>
              <c:numCache>
                <c:formatCode>0.0%</c:formatCode>
                <c:ptCount val="31"/>
                <c:pt idx="0">
                  <c:v>0.96919999999999995</c:v>
                </c:pt>
                <c:pt idx="1">
                  <c:v>0.93779999999999997</c:v>
                </c:pt>
                <c:pt idx="2">
                  <c:v>0.88249999999999995</c:v>
                </c:pt>
                <c:pt idx="3">
                  <c:v>0.80840000000000001</c:v>
                </c:pt>
                <c:pt idx="4">
                  <c:v>0.75990000000000002</c:v>
                </c:pt>
                <c:pt idx="5">
                  <c:v>0.7006</c:v>
                </c:pt>
                <c:pt idx="6">
                  <c:v>0.70879999999999999</c:v>
                </c:pt>
                <c:pt idx="7">
                  <c:v>0.78539999999999999</c:v>
                </c:pt>
                <c:pt idx="8">
                  <c:v>0.90800000000000003</c:v>
                </c:pt>
                <c:pt idx="9">
                  <c:v>0.90459999999999996</c:v>
                </c:pt>
                <c:pt idx="10">
                  <c:v>0.83120000000000005</c:v>
                </c:pt>
                <c:pt idx="11">
                  <c:v>0.78410000000000002</c:v>
                </c:pt>
                <c:pt idx="12">
                  <c:v>0.79779999999999995</c:v>
                </c:pt>
                <c:pt idx="13">
                  <c:v>0.79979999999999996</c:v>
                </c:pt>
                <c:pt idx="14">
                  <c:v>0.83440000000000003</c:v>
                </c:pt>
                <c:pt idx="15">
                  <c:v>0.92849999999999999</c:v>
                </c:pt>
                <c:pt idx="16">
                  <c:v>0.95630000000000004</c:v>
                </c:pt>
                <c:pt idx="17">
                  <c:v>0.92879999999999996</c:v>
                </c:pt>
                <c:pt idx="18">
                  <c:v>0.9133</c:v>
                </c:pt>
                <c:pt idx="19">
                  <c:v>0.80059999999999998</c:v>
                </c:pt>
                <c:pt idx="20">
                  <c:v>0.77859999999999996</c:v>
                </c:pt>
                <c:pt idx="21">
                  <c:v>0.80310000000000004</c:v>
                </c:pt>
                <c:pt idx="22">
                  <c:v>0.88539999999999996</c:v>
                </c:pt>
                <c:pt idx="23">
                  <c:v>0.91059999999999997</c:v>
                </c:pt>
                <c:pt idx="24">
                  <c:v>0.90310000000000001</c:v>
                </c:pt>
                <c:pt idx="25">
                  <c:v>0.87909999999999999</c:v>
                </c:pt>
                <c:pt idx="26">
                  <c:v>0.85160000000000002</c:v>
                </c:pt>
                <c:pt idx="27">
                  <c:v>0.84109999999999996</c:v>
                </c:pt>
                <c:pt idx="28">
                  <c:v>0.82030000000000003</c:v>
                </c:pt>
                <c:pt idx="29">
                  <c:v>0.86180000000000001</c:v>
                </c:pt>
                <c:pt idx="30">
                  <c:v>0.92369999999999997</c:v>
                </c:pt>
              </c:numCache>
            </c:numRef>
          </c:val>
        </c:ser>
        <c:ser>
          <c:idx val="3"/>
          <c:order val="3"/>
          <c:tx>
            <c:strRef>
              <c:f>'RESUMEN OCUP. DIARIA ENERO'!$A$13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ENERO'!$B$13:$AF$13</c:f>
              <c:numCache>
                <c:formatCode>0.0%</c:formatCode>
                <c:ptCount val="31"/>
                <c:pt idx="0">
                  <c:v>0.96199999999999997</c:v>
                </c:pt>
                <c:pt idx="1">
                  <c:v>0.92930000000000001</c:v>
                </c:pt>
                <c:pt idx="2">
                  <c:v>0.88819999999999999</c:v>
                </c:pt>
                <c:pt idx="3">
                  <c:v>0.83779999999999999</c:v>
                </c:pt>
                <c:pt idx="4">
                  <c:v>0.80569999999999997</c:v>
                </c:pt>
                <c:pt idx="5">
                  <c:v>0.81389999999999996</c:v>
                </c:pt>
                <c:pt idx="6">
                  <c:v>0.79690000000000005</c:v>
                </c:pt>
                <c:pt idx="7">
                  <c:v>0.80089999999999995</c:v>
                </c:pt>
                <c:pt idx="8">
                  <c:v>0.8246</c:v>
                </c:pt>
                <c:pt idx="9">
                  <c:v>0.84860000000000002</c:v>
                </c:pt>
                <c:pt idx="10">
                  <c:v>0.86299999999999999</c:v>
                </c:pt>
                <c:pt idx="11">
                  <c:v>0.84160000000000001</c:v>
                </c:pt>
                <c:pt idx="12">
                  <c:v>0.81899999999999995</c:v>
                </c:pt>
                <c:pt idx="13">
                  <c:v>0.83</c:v>
                </c:pt>
                <c:pt idx="14">
                  <c:v>0.82489999999999997</c:v>
                </c:pt>
                <c:pt idx="15">
                  <c:v>0.88019999999999998</c:v>
                </c:pt>
                <c:pt idx="16">
                  <c:v>0.91210000000000002</c:v>
                </c:pt>
                <c:pt idx="17">
                  <c:v>0.92290000000000005</c:v>
                </c:pt>
                <c:pt idx="18">
                  <c:v>0.8861</c:v>
                </c:pt>
                <c:pt idx="19">
                  <c:v>0.82130000000000003</c:v>
                </c:pt>
                <c:pt idx="20">
                  <c:v>0.80869999999999997</c:v>
                </c:pt>
                <c:pt idx="21">
                  <c:v>0.80620000000000003</c:v>
                </c:pt>
                <c:pt idx="22">
                  <c:v>0.82599999999999996</c:v>
                </c:pt>
                <c:pt idx="23">
                  <c:v>0.82889999999999997</c:v>
                </c:pt>
                <c:pt idx="24">
                  <c:v>0.80520000000000003</c:v>
                </c:pt>
                <c:pt idx="25">
                  <c:v>0.75419999999999998</c:v>
                </c:pt>
                <c:pt idx="26">
                  <c:v>0.74480000000000002</c:v>
                </c:pt>
                <c:pt idx="27">
                  <c:v>0.75270000000000004</c:v>
                </c:pt>
                <c:pt idx="28">
                  <c:v>0.7621</c:v>
                </c:pt>
                <c:pt idx="29">
                  <c:v>0.79990000000000006</c:v>
                </c:pt>
                <c:pt idx="30">
                  <c:v>0.85929999999999995</c:v>
                </c:pt>
              </c:numCache>
            </c:numRef>
          </c:val>
        </c:ser>
        <c:ser>
          <c:idx val="4"/>
          <c:order val="4"/>
          <c:tx>
            <c:strRef>
              <c:f>'RESUMEN OCUP. DIARIA ENERO'!$A$14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ENERO'!$B$14:$AF$14</c:f>
              <c:numCache>
                <c:formatCode>0.0%</c:formatCode>
                <c:ptCount val="31"/>
                <c:pt idx="0">
                  <c:v>0.97930000000000006</c:v>
                </c:pt>
                <c:pt idx="1">
                  <c:v>0.94829999999999992</c:v>
                </c:pt>
                <c:pt idx="2">
                  <c:v>0.91930000000000001</c:v>
                </c:pt>
                <c:pt idx="3">
                  <c:v>0.87329999999999997</c:v>
                </c:pt>
                <c:pt idx="4">
                  <c:v>0.8459000000000001</c:v>
                </c:pt>
                <c:pt idx="5">
                  <c:v>0.83149999999999991</c:v>
                </c:pt>
                <c:pt idx="6">
                  <c:v>0.83109999999999995</c:v>
                </c:pt>
                <c:pt idx="7">
                  <c:v>0.85440000000000005</c:v>
                </c:pt>
                <c:pt idx="8">
                  <c:v>0.87680000000000002</c:v>
                </c:pt>
                <c:pt idx="9">
                  <c:v>0.86070000000000002</c:v>
                </c:pt>
                <c:pt idx="10">
                  <c:v>0.85230000000000006</c:v>
                </c:pt>
                <c:pt idx="11">
                  <c:v>0.8085</c:v>
                </c:pt>
                <c:pt idx="12">
                  <c:v>0.82830000000000004</c:v>
                </c:pt>
                <c:pt idx="13">
                  <c:v>0.84410000000000007</c:v>
                </c:pt>
                <c:pt idx="14">
                  <c:v>0.86159999999999992</c:v>
                </c:pt>
                <c:pt idx="15">
                  <c:v>0.86640000000000006</c:v>
                </c:pt>
                <c:pt idx="16">
                  <c:v>0.88080000000000003</c:v>
                </c:pt>
                <c:pt idx="17">
                  <c:v>0.88729999999999998</c:v>
                </c:pt>
                <c:pt idx="18">
                  <c:v>0.88109999999999999</c:v>
                </c:pt>
                <c:pt idx="19">
                  <c:v>0.87400000000000011</c:v>
                </c:pt>
                <c:pt idx="20">
                  <c:v>0.86739999999999995</c:v>
                </c:pt>
                <c:pt idx="21">
                  <c:v>0.87359999999999993</c:v>
                </c:pt>
                <c:pt idx="22">
                  <c:v>0.8980999999999999</c:v>
                </c:pt>
                <c:pt idx="23">
                  <c:v>0.92240000000000011</c:v>
                </c:pt>
                <c:pt idx="24">
                  <c:v>0.93730000000000002</c:v>
                </c:pt>
                <c:pt idx="25">
                  <c:v>0.92639999999999989</c:v>
                </c:pt>
                <c:pt idx="26">
                  <c:v>0.91670000000000007</c:v>
                </c:pt>
                <c:pt idx="27">
                  <c:v>0.88050000000000006</c:v>
                </c:pt>
                <c:pt idx="28">
                  <c:v>0.87999999999999989</c:v>
                </c:pt>
                <c:pt idx="29">
                  <c:v>0.91490000000000005</c:v>
                </c:pt>
                <c:pt idx="30">
                  <c:v>0.93619999999999992</c:v>
                </c:pt>
              </c:numCache>
            </c:numRef>
          </c:val>
        </c:ser>
        <c:ser>
          <c:idx val="5"/>
          <c:order val="5"/>
          <c:tx>
            <c:strRef>
              <c:f>'RESUMEN OCUP. DIARIA ENERO'!$A$15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ENERO'!$B$15:$AF$15</c:f>
              <c:numCache>
                <c:formatCode>0.0%</c:formatCode>
                <c:ptCount val="31"/>
                <c:pt idx="0">
                  <c:v>0.89490000000000003</c:v>
                </c:pt>
                <c:pt idx="1">
                  <c:v>0.88190000000000002</c:v>
                </c:pt>
                <c:pt idx="2">
                  <c:v>0.82509999999999994</c:v>
                </c:pt>
                <c:pt idx="3">
                  <c:v>0.75190000000000001</c:v>
                </c:pt>
                <c:pt idx="4">
                  <c:v>0.68979999999999997</c:v>
                </c:pt>
                <c:pt idx="5">
                  <c:v>0.68479999999999996</c:v>
                </c:pt>
                <c:pt idx="6">
                  <c:v>0.67330000000000001</c:v>
                </c:pt>
                <c:pt idx="7">
                  <c:v>0.67700000000000005</c:v>
                </c:pt>
                <c:pt idx="8">
                  <c:v>0.73580000000000001</c:v>
                </c:pt>
                <c:pt idx="9">
                  <c:v>0.79549999999999998</c:v>
                </c:pt>
                <c:pt idx="10">
                  <c:v>0.82899999999999996</c:v>
                </c:pt>
                <c:pt idx="11">
                  <c:v>0.78590000000000004</c:v>
                </c:pt>
                <c:pt idx="12">
                  <c:v>0.74980000000000002</c:v>
                </c:pt>
                <c:pt idx="13">
                  <c:v>0.74709999999999999</c:v>
                </c:pt>
                <c:pt idx="14">
                  <c:v>0.77059999999999995</c:v>
                </c:pt>
                <c:pt idx="15">
                  <c:v>0.83450000000000002</c:v>
                </c:pt>
                <c:pt idx="16">
                  <c:v>0.89129999999999998</c:v>
                </c:pt>
                <c:pt idx="17">
                  <c:v>0.89429999999999998</c:v>
                </c:pt>
                <c:pt idx="18">
                  <c:v>0.83819999999999995</c:v>
                </c:pt>
                <c:pt idx="19">
                  <c:v>0.70240000000000002</c:v>
                </c:pt>
                <c:pt idx="20">
                  <c:v>0.69189999999999996</c:v>
                </c:pt>
                <c:pt idx="21">
                  <c:v>0.68569999999999998</c:v>
                </c:pt>
                <c:pt idx="22">
                  <c:v>0.74280000000000002</c:v>
                </c:pt>
                <c:pt idx="23">
                  <c:v>0.75460000000000005</c:v>
                </c:pt>
                <c:pt idx="24">
                  <c:v>0.76060000000000005</c:v>
                </c:pt>
                <c:pt idx="25">
                  <c:v>0.69720000000000004</c:v>
                </c:pt>
                <c:pt idx="26">
                  <c:v>0.68200000000000005</c:v>
                </c:pt>
                <c:pt idx="27">
                  <c:v>0.69289999999999996</c:v>
                </c:pt>
                <c:pt idx="28">
                  <c:v>0.68340000000000001</c:v>
                </c:pt>
                <c:pt idx="29">
                  <c:v>0.75049999999999994</c:v>
                </c:pt>
                <c:pt idx="30">
                  <c:v>0.82669999999999999</c:v>
                </c:pt>
              </c:numCache>
            </c:numRef>
          </c:val>
        </c:ser>
        <c:marker val="1"/>
        <c:axId val="63905152"/>
        <c:axId val="63915136"/>
      </c:lineChart>
      <c:catAx>
        <c:axId val="639051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63915136"/>
        <c:crosses val="autoZero"/>
        <c:auto val="1"/>
        <c:lblAlgn val="ctr"/>
        <c:lblOffset val="100"/>
      </c:catAx>
      <c:valAx>
        <c:axId val="63915136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6390515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600" b="1"/>
          </a:pPr>
          <a:endParaRPr lang="es-MX"/>
        </a:p>
      </c:txPr>
    </c:legend>
    <c:plotVisOnly val="1"/>
    <c:dispBlanksAs val="gap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4"/>
      <c:depthPercent val="100"/>
      <c:rAngAx val="1"/>
    </c:view3D>
    <c:plotArea>
      <c:layout>
        <c:manualLayout>
          <c:layoutTarget val="inner"/>
          <c:xMode val="edge"/>
          <c:yMode val="edge"/>
          <c:x val="6.7454419200465313E-2"/>
          <c:y val="9.2277338572115106E-2"/>
          <c:w val="0.88872620790629553"/>
          <c:h val="0.71472589111845308"/>
        </c:manualLayout>
      </c:layout>
      <c:bar3DChart>
        <c:barDir val="col"/>
        <c:grouping val="clustered"/>
        <c:ser>
          <c:idx val="0"/>
          <c:order val="0"/>
          <c:tx>
            <c:strRef>
              <c:f>PROCEDENCIA!$C$7</c:f>
              <c:strCache>
                <c:ptCount val="1"/>
                <c:pt idx="0">
                  <c:v>2011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1.6096579476861238E-2"/>
                </c:manualLayout>
              </c:layout>
              <c:showVal val="1"/>
            </c:dLbl>
            <c:dLbl>
              <c:idx val="1"/>
              <c:layout>
                <c:manualLayout>
                  <c:x val="-2.7491411910210589E-3"/>
                  <c:y val="-2.9569892473118291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1.3413816230717699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PROCEDENCIA!$B$9:$B$11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PROCEDENCIA!$C$9:$C$11</c:f>
              <c:numCache>
                <c:formatCode>#,##0</c:formatCode>
                <c:ptCount val="3"/>
                <c:pt idx="0">
                  <c:v>299698</c:v>
                </c:pt>
                <c:pt idx="1">
                  <c:v>28963</c:v>
                </c:pt>
                <c:pt idx="2">
                  <c:v>270735</c:v>
                </c:pt>
              </c:numCache>
            </c:numRef>
          </c:val>
        </c:ser>
        <c:ser>
          <c:idx val="1"/>
          <c:order val="1"/>
          <c:tx>
            <c:strRef>
              <c:f>PROCEDENCIA!$E$7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dLbl>
              <c:idx val="0"/>
              <c:layout>
                <c:manualLayout>
                  <c:x val="1.2734797835084368E-3"/>
                  <c:y val="-1.3413816230717699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1.8817204301075367E-2"/>
                </c:manualLayout>
              </c:layout>
              <c:showVal val="1"/>
            </c:dLbl>
            <c:dLbl>
              <c:idx val="2"/>
              <c:layout>
                <c:manualLayout>
                  <c:x val="6.3070339703239098E-3"/>
                  <c:y val="-1.3435362833166957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PROCEDENCIA!$B$9:$B$11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PROCEDENCIA!$E$9:$E$11</c:f>
              <c:numCache>
                <c:formatCode>#,##0</c:formatCode>
                <c:ptCount val="3"/>
                <c:pt idx="0">
                  <c:v>330133</c:v>
                </c:pt>
                <c:pt idx="1">
                  <c:v>36475</c:v>
                </c:pt>
                <c:pt idx="2">
                  <c:v>293658</c:v>
                </c:pt>
              </c:numCache>
            </c:numRef>
          </c:val>
        </c:ser>
        <c:ser>
          <c:idx val="3"/>
          <c:order val="2"/>
          <c:tx>
            <c:strRef>
              <c:f>PROCEDENCIA!$G$7</c:f>
              <c:strCache>
                <c:ptCount val="1"/>
                <c:pt idx="0">
                  <c:v>2013</c:v>
                </c:pt>
              </c:strCache>
            </c:strRef>
          </c:tx>
          <c:dLbls>
            <c:dLbl>
              <c:idx val="0"/>
              <c:layout>
                <c:manualLayout>
                  <c:x val="3.6182869691431842E-3"/>
                  <c:y val="-4.5699076347850885E-2"/>
                </c:manualLayout>
              </c:layout>
              <c:showVal val="1"/>
            </c:dLbl>
            <c:dLbl>
              <c:idx val="1"/>
              <c:layout>
                <c:manualLayout>
                  <c:x val="1.374570595510529E-3"/>
                  <c:y val="-1.8817204301075269E-2"/>
                </c:manualLayout>
              </c:layout>
              <c:showVal val="1"/>
            </c:dLbl>
            <c:dLbl>
              <c:idx val="2"/>
              <c:layout>
                <c:manualLayout>
                  <c:x val="2.4457831023272092E-3"/>
                  <c:y val="-3.2258010002270993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PROCEDENCIA!$B$9:$B$11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PROCEDENCIA!$G$9:$G$11</c:f>
              <c:numCache>
                <c:formatCode>#,##0</c:formatCode>
                <c:ptCount val="3"/>
                <c:pt idx="0">
                  <c:v>332698</c:v>
                </c:pt>
                <c:pt idx="1">
                  <c:v>45101</c:v>
                </c:pt>
                <c:pt idx="2">
                  <c:v>287597</c:v>
                </c:pt>
              </c:numCache>
            </c:numRef>
          </c:val>
        </c:ser>
        <c:ser>
          <c:idx val="4"/>
          <c:order val="3"/>
          <c:tx>
            <c:strRef>
              <c:f>PROCEDENCIA!$I$7</c:f>
              <c:strCache>
                <c:ptCount val="1"/>
                <c:pt idx="0">
                  <c:v>2014</c:v>
                </c:pt>
              </c:strCache>
            </c:strRef>
          </c:tx>
          <c:dLbls>
            <c:dLbl>
              <c:idx val="0"/>
              <c:layout>
                <c:manualLayout>
                  <c:x val="3.8204393505252652E-3"/>
                  <c:y val="-8.0482897384305859E-3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1.0752688172043012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1.6096579476861252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PROCEDENCIA!$B$9:$B$11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PROCEDENCIA!$I$9:$I$11</c:f>
              <c:numCache>
                <c:formatCode>#,##0</c:formatCode>
                <c:ptCount val="3"/>
                <c:pt idx="0">
                  <c:v>352269</c:v>
                </c:pt>
                <c:pt idx="1">
                  <c:v>44878</c:v>
                </c:pt>
                <c:pt idx="2">
                  <c:v>307391</c:v>
                </c:pt>
              </c:numCache>
            </c:numRef>
          </c:val>
        </c:ser>
        <c:ser>
          <c:idx val="5"/>
          <c:order val="4"/>
          <c:tx>
            <c:strRef>
              <c:f>PROCEDENCIA!$K$7</c:f>
              <c:strCache>
                <c:ptCount val="1"/>
                <c:pt idx="0">
                  <c:v>2015</c:v>
                </c:pt>
              </c:strCache>
            </c:strRef>
          </c:tx>
          <c:dLbls>
            <c:dLbl>
              <c:idx val="0"/>
              <c:layout>
                <c:manualLayout>
                  <c:x val="1.0066907825633539E-2"/>
                  <c:y val="-1.8811873867879261E-2"/>
                </c:manualLayout>
              </c:layout>
              <c:showVal val="1"/>
            </c:dLbl>
            <c:dLbl>
              <c:idx val="1"/>
              <c:layout>
                <c:manualLayout>
                  <c:x val="9.6219941685736585E-3"/>
                  <c:y val="-1.0752688172043012E-2"/>
                </c:manualLayout>
              </c:layout>
              <c:showVal val="1"/>
            </c:dLbl>
            <c:dLbl>
              <c:idx val="2"/>
              <c:layout>
                <c:manualLayout>
                  <c:x val="8.3892235533596961E-3"/>
                  <c:y val="-8.0590630396553051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val>
            <c:numRef>
              <c:f>PROCEDENCIA!$K$9:$K$11</c:f>
              <c:numCache>
                <c:formatCode>#,##0</c:formatCode>
                <c:ptCount val="3"/>
                <c:pt idx="0">
                  <c:v>372836</c:v>
                </c:pt>
                <c:pt idx="1">
                  <c:v>45956</c:v>
                </c:pt>
                <c:pt idx="2">
                  <c:v>326880</c:v>
                </c:pt>
              </c:numCache>
            </c:numRef>
          </c:val>
        </c:ser>
        <c:dLbls>
          <c:showVal val="1"/>
        </c:dLbls>
        <c:shape val="box"/>
        <c:axId val="64290176"/>
        <c:axId val="64312448"/>
        <c:axId val="0"/>
      </c:bar3DChart>
      <c:catAx>
        <c:axId val="6429017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4312448"/>
        <c:crosses val="autoZero"/>
        <c:auto val="1"/>
        <c:lblAlgn val="ctr"/>
        <c:lblOffset val="100"/>
        <c:tickLblSkip val="1"/>
        <c:tickMarkSkip val="1"/>
      </c:catAx>
      <c:valAx>
        <c:axId val="64312448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4290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995610505706997"/>
          <c:y val="0.91707325316729782"/>
          <c:w val="0.28047178916389087"/>
          <c:h val="5.1870065537583221E-2"/>
        </c:manualLayout>
      </c:layout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155" r="0.7500000000000115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ENERO 2015 VS 2014</a:t>
            </a:r>
          </a:p>
        </c:rich>
      </c:tx>
      <c:layout>
        <c:manualLayout>
          <c:xMode val="edge"/>
          <c:yMode val="edge"/>
          <c:x val="0.33933986547501677"/>
          <c:y val="3.7735981382894052E-2"/>
        </c:manualLayout>
      </c:layout>
    </c:title>
    <c:plotArea>
      <c:layout>
        <c:manualLayout>
          <c:layoutTarget val="inner"/>
          <c:xMode val="edge"/>
          <c:yMode val="edge"/>
          <c:x val="0.18318345178692652"/>
          <c:y val="0.15149372522766641"/>
          <c:w val="0.76568965916297982"/>
          <c:h val="0.6193394752781457"/>
        </c:manualLayout>
      </c:layout>
      <c:barChart>
        <c:barDir val="col"/>
        <c:grouping val="clustered"/>
        <c:ser>
          <c:idx val="0"/>
          <c:order val="0"/>
          <c:tx>
            <c:strRef>
              <c:f>'REGIONES ENERO'!$C$5:$D$5</c:f>
              <c:strCache>
                <c:ptCount val="1"/>
                <c:pt idx="0">
                  <c:v> ENERO  2014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-2.8336329341468968E-2"/>
                  <c:y val="9.006343842647255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08730620891E-2"/>
                  <c:y val="9.694496689938101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757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3.4300495396274826E-2"/>
                  <c:y val="8.921334225934322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309E-3"/>
                  <c:y val="4.3743823520035734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ENERO'!$B$7:$B$12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ENERO'!$D$7:$D$12</c:f>
              <c:numCache>
                <c:formatCode>0.00%</c:formatCode>
                <c:ptCount val="6"/>
                <c:pt idx="0">
                  <c:v>0.22194970320976298</c:v>
                </c:pt>
                <c:pt idx="1">
                  <c:v>0.30320295001830988</c:v>
                </c:pt>
                <c:pt idx="2">
                  <c:v>0.27753506553230628</c:v>
                </c:pt>
                <c:pt idx="3">
                  <c:v>0.12739696084526314</c:v>
                </c:pt>
                <c:pt idx="4">
                  <c:v>6.3406090232180523E-2</c:v>
                </c:pt>
                <c:pt idx="5">
                  <c:v>6.5092301621772E-3</c:v>
                </c:pt>
              </c:numCache>
            </c:numRef>
          </c:val>
        </c:ser>
        <c:ser>
          <c:idx val="1"/>
          <c:order val="1"/>
          <c:tx>
            <c:strRef>
              <c:f>'REGIONES ENERO'!$E$5:$F$5</c:f>
              <c:strCache>
                <c:ptCount val="1"/>
                <c:pt idx="0">
                  <c:v> ENERO  2015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2.0271294916964548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260180098066541E-2"/>
                  <c:y val="1.24377570212630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1967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ENERO'!$B$7:$B$12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ENERO'!$F$7:$F$12</c:f>
              <c:numCache>
                <c:formatCode>0.00%</c:formatCode>
                <c:ptCount val="6"/>
                <c:pt idx="0">
                  <c:v>0.18991460052140888</c:v>
                </c:pt>
                <c:pt idx="1">
                  <c:v>0.35284682809599932</c:v>
                </c:pt>
                <c:pt idx="2">
                  <c:v>0.25102457917153925</c:v>
                </c:pt>
                <c:pt idx="3">
                  <c:v>0.12326062933836861</c:v>
                </c:pt>
                <c:pt idx="4">
                  <c:v>7.316353571007092E-2</c:v>
                </c:pt>
                <c:pt idx="5">
                  <c:v>9.7898271626130524E-3</c:v>
                </c:pt>
              </c:numCache>
            </c:numRef>
          </c:val>
        </c:ser>
        <c:dLbls>
          <c:showVal val="1"/>
        </c:dLbls>
        <c:axId val="64568704"/>
        <c:axId val="64582784"/>
      </c:barChart>
      <c:catAx>
        <c:axId val="6456870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4582784"/>
        <c:crosses val="autoZero"/>
        <c:auto val="1"/>
        <c:lblAlgn val="ctr"/>
        <c:lblOffset val="100"/>
        <c:tickLblSkip val="1"/>
        <c:tickMarkSkip val="1"/>
      </c:catAx>
      <c:valAx>
        <c:axId val="64582784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4568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83831683419124"/>
          <c:y val="0.89811469922534959"/>
          <c:w val="0.3311493699943478"/>
          <c:h val="5.0450019658474073E-2"/>
        </c:manualLayout>
      </c:layout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155" r="0.7500000000000115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184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ANUAL'!$C$9,'REGIONES ANUAL'!$E$9,'REGIONES ANUAL'!$G$9,'REGIONES ANUAL'!$I$9,'REGIONES ANUAL'!$K$9,'REGIONES ANUAL'!$M$9)</c:f>
              <c:numCache>
                <c:formatCode>#,##0;[Red]\-#,##0</c:formatCode>
                <c:ptCount val="6"/>
                <c:pt idx="0">
                  <c:v>70807</c:v>
                </c:pt>
                <c:pt idx="1">
                  <c:v>131554</c:v>
                </c:pt>
                <c:pt idx="2">
                  <c:v>93591</c:v>
                </c:pt>
                <c:pt idx="3">
                  <c:v>27278</c:v>
                </c:pt>
                <c:pt idx="4">
                  <c:v>45956</c:v>
                </c:pt>
                <c:pt idx="5">
                  <c:v>3650</c:v>
                </c:pt>
              </c:numCache>
            </c:numRef>
          </c:val>
        </c:ser>
        <c:ser>
          <c:idx val="1"/>
          <c:order val="1"/>
          <c:tx>
            <c:strRef>
              <c:f>'REGIONES ANUAL'!$B$10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</c:numCache>
            </c:numRef>
          </c:val>
        </c:ser>
        <c:ser>
          <c:idx val="2"/>
          <c:order val="2"/>
          <c:tx>
            <c:strRef>
              <c:f>'REGIONES ANUAL'!$B$11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</c:numCache>
            </c:numRef>
          </c:val>
        </c:ser>
        <c:ser>
          <c:idx val="3"/>
          <c:order val="3"/>
          <c:tx>
            <c:strRef>
              <c:f>'REGIONES ANUAL'!$B$12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</c:numCache>
            </c:numRef>
          </c:val>
        </c:ser>
        <c:ser>
          <c:idx val="4"/>
          <c:order val="4"/>
          <c:tx>
            <c:strRef>
              <c:f>'REGIONES ANUAL'!$B$13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</c:numCache>
            </c:numRef>
          </c:val>
        </c:ser>
        <c:ser>
          <c:idx val="5"/>
          <c:order val="5"/>
          <c:tx>
            <c:strRef>
              <c:f>'REGIONES ANUAL'!$B$14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</c:numCache>
            </c:numRef>
          </c:val>
        </c:ser>
        <c:ser>
          <c:idx val="6"/>
          <c:order val="6"/>
          <c:tx>
            <c:strRef>
              <c:f>'REGIONES ANUAL'!$B$15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</c:numCache>
            </c:numRef>
          </c:val>
        </c:ser>
        <c:ser>
          <c:idx val="7"/>
          <c:order val="7"/>
          <c:tx>
            <c:strRef>
              <c:f>'REGIONES ANUAL'!$B$16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</c:numCache>
            </c:numRef>
          </c:val>
        </c:ser>
        <c:ser>
          <c:idx val="8"/>
          <c:order val="8"/>
          <c:tx>
            <c:strRef>
              <c:f>'REGIONES ANUAL'!$B$17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ANUAL'!$B$18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ANUAL'!$B$19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axId val="64793600"/>
        <c:axId val="64807680"/>
      </c:barChart>
      <c:catAx>
        <c:axId val="64793600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4807680"/>
        <c:crosses val="autoZero"/>
        <c:lblAlgn val="ctr"/>
        <c:lblOffset val="80"/>
        <c:tickLblSkip val="1"/>
        <c:tickMarkSkip val="1"/>
      </c:catAx>
      <c:valAx>
        <c:axId val="64807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TURISTAS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258800634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4793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17604179132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155" r="0.75000000000001155" t="1" header="0" footer="0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2049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7030A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20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9525</xdr:rowOff>
    </xdr:from>
    <xdr:to>
      <xdr:col>4</xdr:col>
      <xdr:colOff>180975</xdr:colOff>
      <xdr:row>4</xdr:row>
      <xdr:rowOff>9525</xdr:rowOff>
    </xdr:to>
    <xdr:pic>
      <xdr:nvPicPr>
        <xdr:cNvPr id="1843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71450"/>
          <a:ext cx="20193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66675</xdr:rowOff>
    </xdr:from>
    <xdr:to>
      <xdr:col>11</xdr:col>
      <xdr:colOff>495300</xdr:colOff>
      <xdr:row>48</xdr:row>
      <xdr:rowOff>152400</xdr:rowOff>
    </xdr:to>
    <xdr:graphicFrame macro="">
      <xdr:nvGraphicFramePr>
        <xdr:cNvPr id="19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1945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6</xdr:row>
      <xdr:rowOff>9525</xdr:rowOff>
    </xdr:from>
    <xdr:to>
      <xdr:col>12</xdr:col>
      <xdr:colOff>723900</xdr:colOff>
      <xdr:row>36</xdr:row>
      <xdr:rowOff>38100</xdr:rowOff>
    </xdr:to>
    <xdr:graphicFrame macro="">
      <xdr:nvGraphicFramePr>
        <xdr:cNvPr id="2150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1</xdr:row>
      <xdr:rowOff>95250</xdr:rowOff>
    </xdr:from>
    <xdr:to>
      <xdr:col>4</xdr:col>
      <xdr:colOff>323850</xdr:colOff>
      <xdr:row>3</xdr:row>
      <xdr:rowOff>228600</xdr:rowOff>
    </xdr:to>
    <xdr:pic>
      <xdr:nvPicPr>
        <xdr:cNvPr id="2150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257175"/>
          <a:ext cx="20193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</xdr:row>
      <xdr:rowOff>19050</xdr:rowOff>
    </xdr:from>
    <xdr:to>
      <xdr:col>4</xdr:col>
      <xdr:colOff>400050</xdr:colOff>
      <xdr:row>3</xdr:row>
      <xdr:rowOff>228600</xdr:rowOff>
    </xdr:to>
    <xdr:pic>
      <xdr:nvPicPr>
        <xdr:cNvPr id="2355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33350"/>
          <a:ext cx="20193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457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5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560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114300</xdr:rowOff>
    </xdr:from>
    <xdr:to>
      <xdr:col>5</xdr:col>
      <xdr:colOff>123825</xdr:colOff>
      <xdr:row>4</xdr:row>
      <xdr:rowOff>95250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276225"/>
          <a:ext cx="26193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11</xdr:col>
      <xdr:colOff>161925</xdr:colOff>
      <xdr:row>37</xdr:row>
      <xdr:rowOff>38100</xdr:rowOff>
    </xdr:to>
    <xdr:graphicFrame macro="">
      <xdr:nvGraphicFramePr>
        <xdr:cNvPr id="2867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3</xdr:row>
      <xdr:rowOff>47625</xdr:rowOff>
    </xdr:from>
    <xdr:to>
      <xdr:col>3</xdr:col>
      <xdr:colOff>142875</xdr:colOff>
      <xdr:row>5</xdr:row>
      <xdr:rowOff>142875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3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180975</xdr:rowOff>
    </xdr:from>
    <xdr:to>
      <xdr:col>10</xdr:col>
      <xdr:colOff>752475</xdr:colOff>
      <xdr:row>26</xdr:row>
      <xdr:rowOff>180975</xdr:rowOff>
    </xdr:to>
    <xdr:graphicFrame macro="">
      <xdr:nvGraphicFramePr>
        <xdr:cNvPr id="3174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39</xdr:row>
      <xdr:rowOff>9525</xdr:rowOff>
    </xdr:from>
    <xdr:to>
      <xdr:col>11</xdr:col>
      <xdr:colOff>19050</xdr:colOff>
      <xdr:row>60</xdr:row>
      <xdr:rowOff>19050</xdr:rowOff>
    </xdr:to>
    <xdr:graphicFrame macro="">
      <xdr:nvGraphicFramePr>
        <xdr:cNvPr id="3174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65</xdr:row>
      <xdr:rowOff>133350</xdr:rowOff>
    </xdr:from>
    <xdr:to>
      <xdr:col>11</xdr:col>
      <xdr:colOff>0</xdr:colOff>
      <xdr:row>77</xdr:row>
      <xdr:rowOff>190500</xdr:rowOff>
    </xdr:to>
    <xdr:graphicFrame macro="">
      <xdr:nvGraphicFramePr>
        <xdr:cNvPr id="3174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0</xdr:row>
      <xdr:rowOff>57150</xdr:rowOff>
    </xdr:from>
    <xdr:to>
      <xdr:col>2</xdr:col>
      <xdr:colOff>2038350</xdr:colOff>
      <xdr:row>3</xdr:row>
      <xdr:rowOff>104775</xdr:rowOff>
    </xdr:to>
    <xdr:pic>
      <xdr:nvPicPr>
        <xdr:cNvPr id="3174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7675" y="5715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0</xdr:row>
      <xdr:rowOff>76200</xdr:rowOff>
    </xdr:from>
    <xdr:to>
      <xdr:col>5</xdr:col>
      <xdr:colOff>771525</xdr:colOff>
      <xdr:row>3</xdr:row>
      <xdr:rowOff>0</xdr:rowOff>
    </xdr:to>
    <xdr:pic>
      <xdr:nvPicPr>
        <xdr:cNvPr id="102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58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47625</xdr:rowOff>
    </xdr:from>
    <xdr:to>
      <xdr:col>6</xdr:col>
      <xdr:colOff>38100</xdr:colOff>
      <xdr:row>49</xdr:row>
      <xdr:rowOff>0</xdr:rowOff>
    </xdr:to>
    <xdr:graphicFrame macro="">
      <xdr:nvGraphicFramePr>
        <xdr:cNvPr id="3584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584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8</xdr:col>
      <xdr:colOff>504825</xdr:colOff>
      <xdr:row>40</xdr:row>
      <xdr:rowOff>0</xdr:rowOff>
    </xdr:to>
    <xdr:graphicFrame macro="">
      <xdr:nvGraphicFramePr>
        <xdr:cNvPr id="3073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23</xdr:row>
      <xdr:rowOff>9525</xdr:rowOff>
    </xdr:from>
    <xdr:to>
      <xdr:col>18</xdr:col>
      <xdr:colOff>561975</xdr:colOff>
      <xdr:row>40</xdr:row>
      <xdr:rowOff>0</xdr:rowOff>
    </xdr:to>
    <xdr:graphicFrame macro="">
      <xdr:nvGraphicFramePr>
        <xdr:cNvPr id="307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</xdr:row>
      <xdr:rowOff>95250</xdr:rowOff>
    </xdr:from>
    <xdr:to>
      <xdr:col>6</xdr:col>
      <xdr:colOff>0</xdr:colOff>
      <xdr:row>4</xdr:row>
      <xdr:rowOff>219075</xdr:rowOff>
    </xdr:to>
    <xdr:pic>
      <xdr:nvPicPr>
        <xdr:cNvPr id="307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133350</xdr:rowOff>
    </xdr:from>
    <xdr:to>
      <xdr:col>4</xdr:col>
      <xdr:colOff>390525</xdr:colOff>
      <xdr:row>5</xdr:row>
      <xdr:rowOff>190500</xdr:rowOff>
    </xdr:to>
    <xdr:pic>
      <xdr:nvPicPr>
        <xdr:cNvPr id="614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457200"/>
          <a:ext cx="2305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23</xdr:row>
      <xdr:rowOff>238125</xdr:rowOff>
    </xdr:from>
    <xdr:to>
      <xdr:col>11</xdr:col>
      <xdr:colOff>19050</xdr:colOff>
      <xdr:row>50</xdr:row>
      <xdr:rowOff>133350</xdr:rowOff>
    </xdr:to>
    <xdr:graphicFrame macro="">
      <xdr:nvGraphicFramePr>
        <xdr:cNvPr id="614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19050</xdr:rowOff>
    </xdr:from>
    <xdr:to>
      <xdr:col>3</xdr:col>
      <xdr:colOff>581025</xdr:colOff>
      <xdr:row>7</xdr:row>
      <xdr:rowOff>142875</xdr:rowOff>
    </xdr:to>
    <xdr:pic>
      <xdr:nvPicPr>
        <xdr:cNvPr id="819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667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34</xdr:col>
      <xdr:colOff>38100</xdr:colOff>
      <xdr:row>0</xdr:row>
      <xdr:rowOff>0</xdr:rowOff>
    </xdr:to>
    <xdr:graphicFrame macro="">
      <xdr:nvGraphicFramePr>
        <xdr:cNvPr id="9217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34</xdr:col>
      <xdr:colOff>38100</xdr:colOff>
      <xdr:row>0</xdr:row>
      <xdr:rowOff>0</xdr:rowOff>
    </xdr:to>
    <xdr:graphicFrame macro="">
      <xdr:nvGraphicFramePr>
        <xdr:cNvPr id="9218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1905000</xdr:colOff>
      <xdr:row>1</xdr:row>
      <xdr:rowOff>47625</xdr:rowOff>
    </xdr:from>
    <xdr:to>
      <xdr:col>7</xdr:col>
      <xdr:colOff>76200</xdr:colOff>
      <xdr:row>4</xdr:row>
      <xdr:rowOff>285750</xdr:rowOff>
    </xdr:to>
    <xdr:pic>
      <xdr:nvPicPr>
        <xdr:cNvPr id="921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0" y="381000"/>
          <a:ext cx="44481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16</xdr:row>
      <xdr:rowOff>9525</xdr:rowOff>
    </xdr:from>
    <xdr:to>
      <xdr:col>33</xdr:col>
      <xdr:colOff>28575</xdr:colOff>
      <xdr:row>88</xdr:row>
      <xdr:rowOff>19050</xdr:rowOff>
    </xdr:to>
    <xdr:graphicFrame macro="">
      <xdr:nvGraphicFramePr>
        <xdr:cNvPr id="9220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</xdr:row>
      <xdr:rowOff>19050</xdr:rowOff>
    </xdr:from>
    <xdr:to>
      <xdr:col>6</xdr:col>
      <xdr:colOff>666750</xdr:colOff>
      <xdr:row>7</xdr:row>
      <xdr:rowOff>114300</xdr:rowOff>
    </xdr:to>
    <xdr:sp macro="" textlink="">
      <xdr:nvSpPr>
        <xdr:cNvPr id="6" name="5 Abrir llave"/>
        <xdr:cNvSpPr/>
      </xdr:nvSpPr>
      <xdr:spPr bwMode="auto">
        <a:xfrm rot="5400000">
          <a:off x="4443412" y="195263"/>
          <a:ext cx="257175" cy="3752850"/>
        </a:xfrm>
        <a:prstGeom prst="leftBrac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142875</xdr:rowOff>
    </xdr:from>
    <xdr:to>
      <xdr:col>15</xdr:col>
      <xdr:colOff>752475</xdr:colOff>
      <xdr:row>42</xdr:row>
      <xdr:rowOff>19050</xdr:rowOff>
    </xdr:to>
    <xdr:graphicFrame macro="">
      <xdr:nvGraphicFramePr>
        <xdr:cNvPr id="13313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152400</xdr:rowOff>
    </xdr:from>
    <xdr:to>
      <xdr:col>4</xdr:col>
      <xdr:colOff>0</xdr:colOff>
      <xdr:row>4</xdr:row>
      <xdr:rowOff>38100</xdr:rowOff>
    </xdr:to>
    <xdr:pic>
      <xdr:nvPicPr>
        <xdr:cNvPr id="133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152400"/>
          <a:ext cx="2324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9525</xdr:rowOff>
    </xdr:from>
    <xdr:to>
      <xdr:col>5</xdr:col>
      <xdr:colOff>390525</xdr:colOff>
      <xdr:row>3</xdr:row>
      <xdr:rowOff>228600</xdr:rowOff>
    </xdr:to>
    <xdr:pic>
      <xdr:nvPicPr>
        <xdr:cNvPr id="1536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71450"/>
          <a:ext cx="23431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47625</xdr:rowOff>
    </xdr:from>
    <xdr:to>
      <xdr:col>7</xdr:col>
      <xdr:colOff>523875</xdr:colOff>
      <xdr:row>44</xdr:row>
      <xdr:rowOff>28575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76200</xdr:rowOff>
    </xdr:from>
    <xdr:to>
      <xdr:col>2</xdr:col>
      <xdr:colOff>676275</xdr:colOff>
      <xdr:row>3</xdr:row>
      <xdr:rowOff>142875</xdr:rowOff>
    </xdr:to>
    <xdr:pic>
      <xdr:nvPicPr>
        <xdr:cNvPr id="1638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2004%20OCUPACI&#211;N%20HOTELES/DICIEMBRE%202004/RESUMEN%20DE%20OCUPACION%20R.M.%20DICIEMBRE%20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topLeftCell="A7" zoomScaleNormal="100" workbookViewId="0">
      <selection activeCell="E36" sqref="E36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128</v>
      </c>
    </row>
    <row r="14" spans="1:5">
      <c r="E14" s="9"/>
    </row>
    <row r="16" spans="1:5" ht="15.75">
      <c r="E16" s="10" t="s">
        <v>230</v>
      </c>
    </row>
    <row r="17" spans="2:5" ht="15.75">
      <c r="E17" s="10" t="s">
        <v>136</v>
      </c>
    </row>
    <row r="21" spans="2:5" ht="23.25">
      <c r="E21" s="4" t="s">
        <v>135</v>
      </c>
    </row>
    <row r="26" spans="2:5" ht="23.25">
      <c r="E26" s="11" t="s">
        <v>365</v>
      </c>
    </row>
    <row r="32" spans="2:5">
      <c r="B32" s="7" t="s">
        <v>350</v>
      </c>
    </row>
    <row r="33" spans="2:2">
      <c r="B33" s="12" t="s">
        <v>387</v>
      </c>
    </row>
    <row r="34" spans="2:2">
      <c r="B34" s="7" t="s">
        <v>386</v>
      </c>
    </row>
    <row r="35" spans="2:2">
      <c r="B35" s="7" t="s">
        <v>259</v>
      </c>
    </row>
    <row r="37" spans="2:2">
      <c r="B37" s="13"/>
    </row>
    <row r="38" spans="2:2">
      <c r="B38" s="14"/>
    </row>
    <row r="46" spans="2:2">
      <c r="B46" s="7" t="s">
        <v>137</v>
      </c>
    </row>
    <row r="47" spans="2:2">
      <c r="B47" s="13" t="s">
        <v>140</v>
      </c>
    </row>
    <row r="48" spans="2:2">
      <c r="B48" s="7" t="s">
        <v>147</v>
      </c>
    </row>
    <row r="49" spans="2:2">
      <c r="B49" s="7" t="s">
        <v>228</v>
      </c>
    </row>
    <row r="50" spans="2:2">
      <c r="B50" s="7" t="s">
        <v>138</v>
      </c>
    </row>
  </sheetData>
  <phoneticPr fontId="5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2:P21"/>
  <sheetViews>
    <sheetView topLeftCell="A4" zoomScaleNormal="100" workbookViewId="0">
      <selection activeCell="B6" sqref="B6:B7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7.42578125" style="7" bestFit="1" customWidth="1"/>
    <col min="17" max="16384" width="11.42578125" style="7"/>
  </cols>
  <sheetData>
    <row r="2" spans="2:16" ht="18.75">
      <c r="C2" s="22"/>
      <c r="D2" s="22"/>
      <c r="E2" s="22"/>
      <c r="F2" s="22"/>
      <c r="G2" s="30" t="s">
        <v>124</v>
      </c>
      <c r="H2" s="22"/>
      <c r="I2" s="22"/>
      <c r="J2" s="22"/>
      <c r="K2" s="22"/>
      <c r="L2" s="22"/>
      <c r="M2" s="22"/>
      <c r="N2" s="22"/>
      <c r="O2" s="22"/>
    </row>
    <row r="3" spans="2:16" ht="18.75">
      <c r="C3" s="49"/>
      <c r="D3" s="49"/>
      <c r="E3" s="49"/>
      <c r="F3" s="49"/>
      <c r="H3" s="49"/>
      <c r="I3" s="30" t="s">
        <v>327</v>
      </c>
      <c r="K3" s="49"/>
      <c r="L3" s="49"/>
      <c r="M3" s="49"/>
      <c r="N3" s="49"/>
      <c r="O3" s="49"/>
    </row>
    <row r="5" spans="2:16" ht="8.25" customHeight="1"/>
    <row r="6" spans="2:16" ht="15">
      <c r="B6" s="414" t="s">
        <v>60</v>
      </c>
      <c r="C6" s="416" t="s">
        <v>9</v>
      </c>
      <c r="D6" s="417"/>
      <c r="E6" s="416" t="s">
        <v>125</v>
      </c>
      <c r="F6" s="417"/>
      <c r="G6" s="416" t="s">
        <v>139</v>
      </c>
      <c r="H6" s="417"/>
      <c r="I6" s="416" t="s">
        <v>10</v>
      </c>
      <c r="J6" s="417"/>
      <c r="K6" s="416" t="s">
        <v>148</v>
      </c>
      <c r="L6" s="417"/>
      <c r="M6" s="385" t="s">
        <v>295</v>
      </c>
      <c r="N6" s="418"/>
      <c r="O6" s="412" t="s">
        <v>6</v>
      </c>
      <c r="P6" s="413"/>
    </row>
    <row r="7" spans="2:16" ht="15">
      <c r="B7" s="415"/>
      <c r="C7" s="310" t="s">
        <v>47</v>
      </c>
      <c r="D7" s="310" t="s">
        <v>33</v>
      </c>
      <c r="E7" s="310" t="s">
        <v>47</v>
      </c>
      <c r="F7" s="310" t="s">
        <v>33</v>
      </c>
      <c r="G7" s="310" t="s">
        <v>47</v>
      </c>
      <c r="H7" s="310" t="s">
        <v>33</v>
      </c>
      <c r="I7" s="310" t="s">
        <v>47</v>
      </c>
      <c r="J7" s="310" t="s">
        <v>33</v>
      </c>
      <c r="K7" s="310" t="s">
        <v>47</v>
      </c>
      <c r="L7" s="310" t="s">
        <v>33</v>
      </c>
      <c r="M7" s="310" t="s">
        <v>47</v>
      </c>
      <c r="N7" s="310" t="s">
        <v>33</v>
      </c>
      <c r="O7" s="310" t="s">
        <v>47</v>
      </c>
      <c r="P7" s="311" t="s">
        <v>33</v>
      </c>
    </row>
    <row r="8" spans="2:16" ht="6.75" customHeight="1">
      <c r="B8" s="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9"/>
    </row>
    <row r="9" spans="2:16" ht="15">
      <c r="B9" s="266" t="s">
        <v>65</v>
      </c>
      <c r="C9" s="267">
        <v>70807</v>
      </c>
      <c r="D9" s="268">
        <f>C9/$O9*100</f>
        <v>18.991460052140887</v>
      </c>
      <c r="E9" s="267">
        <v>131554</v>
      </c>
      <c r="F9" s="268">
        <f>E9/$O9*100</f>
        <v>35.284682809599929</v>
      </c>
      <c r="G9" s="267">
        <v>93591</v>
      </c>
      <c r="H9" s="268">
        <f>G9/$O9*100</f>
        <v>25.102457917153924</v>
      </c>
      <c r="I9" s="267">
        <v>27278</v>
      </c>
      <c r="J9" s="268">
        <f>I9/$O9*100</f>
        <v>7.3163535710070917</v>
      </c>
      <c r="K9" s="267">
        <v>45956</v>
      </c>
      <c r="L9" s="268">
        <f>K9/$O9*100</f>
        <v>12.326062933836861</v>
      </c>
      <c r="M9" s="267">
        <v>3650</v>
      </c>
      <c r="N9" s="268">
        <f>M9/$O9*100</f>
        <v>0.97898271626130529</v>
      </c>
      <c r="O9" s="267">
        <f>SUM(C9+E9+G9+I9+K9+M9)</f>
        <v>372836</v>
      </c>
      <c r="P9" s="269">
        <f>SUM(D9+F9+H9+J9+L9+N9)</f>
        <v>99.999999999999986</v>
      </c>
    </row>
    <row r="10" spans="2:16" ht="15">
      <c r="B10" s="270" t="s">
        <v>66</v>
      </c>
      <c r="C10" s="271"/>
      <c r="D10" s="268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7"/>
      <c r="P10" s="269"/>
    </row>
    <row r="11" spans="2:16" ht="15">
      <c r="B11" s="270" t="s">
        <v>67</v>
      </c>
      <c r="C11" s="271"/>
      <c r="D11" s="268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7"/>
      <c r="P11" s="269"/>
    </row>
    <row r="12" spans="2:16" ht="15">
      <c r="B12" s="270" t="s">
        <v>68</v>
      </c>
      <c r="C12" s="271"/>
      <c r="D12" s="268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7"/>
      <c r="P12" s="269"/>
    </row>
    <row r="13" spans="2:16" ht="15">
      <c r="B13" s="270" t="s">
        <v>69</v>
      </c>
      <c r="C13" s="271"/>
      <c r="D13" s="268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7"/>
      <c r="P13" s="269"/>
    </row>
    <row r="14" spans="2:16" ht="15">
      <c r="B14" s="270" t="s">
        <v>70</v>
      </c>
      <c r="C14" s="271"/>
      <c r="D14" s="268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7"/>
      <c r="P14" s="269"/>
    </row>
    <row r="15" spans="2:16" ht="15">
      <c r="B15" s="270" t="s">
        <v>71</v>
      </c>
      <c r="C15" s="271"/>
      <c r="D15" s="27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71"/>
      <c r="P15" s="273"/>
    </row>
    <row r="16" spans="2:16" ht="15">
      <c r="B16" s="270" t="s">
        <v>51</v>
      </c>
      <c r="C16" s="271"/>
      <c r="D16" s="272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71"/>
      <c r="P16" s="273"/>
    </row>
    <row r="17" spans="2:16" ht="15">
      <c r="B17" s="270" t="s">
        <v>52</v>
      </c>
      <c r="C17" s="271"/>
      <c r="D17" s="272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71"/>
      <c r="P17" s="273"/>
    </row>
    <row r="18" spans="2:16" ht="15">
      <c r="B18" s="270" t="s">
        <v>43</v>
      </c>
      <c r="C18" s="271"/>
      <c r="D18" s="272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71"/>
      <c r="P18" s="273"/>
    </row>
    <row r="19" spans="2:16" ht="15">
      <c r="B19" s="270" t="s">
        <v>44</v>
      </c>
      <c r="C19" s="271"/>
      <c r="D19" s="272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71"/>
      <c r="P19" s="273"/>
    </row>
    <row r="20" spans="2:16" ht="15">
      <c r="B20" s="274" t="s">
        <v>50</v>
      </c>
      <c r="C20" s="275"/>
      <c r="D20" s="276"/>
      <c r="E20" s="275"/>
      <c r="F20" s="276"/>
      <c r="G20" s="275"/>
      <c r="H20" s="276"/>
      <c r="I20" s="275"/>
      <c r="J20" s="276"/>
      <c r="K20" s="275"/>
      <c r="L20" s="276"/>
      <c r="M20" s="277"/>
      <c r="N20" s="276"/>
      <c r="O20" s="275"/>
      <c r="P20" s="278"/>
    </row>
    <row r="21" spans="2:16" ht="8.25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</sheetData>
  <mergeCells count="8">
    <mergeCell ref="O6:P6"/>
    <mergeCell ref="B6:B7"/>
    <mergeCell ref="I6:J6"/>
    <mergeCell ref="K6:L6"/>
    <mergeCell ref="G6:H6"/>
    <mergeCell ref="E6:F6"/>
    <mergeCell ref="C6:D6"/>
    <mergeCell ref="M6:N6"/>
  </mergeCells>
  <phoneticPr fontId="0" type="noConversion"/>
  <pageMargins left="0.59055118110236227" right="0.11811023622047245" top="0.31496062992125984" bottom="0.74803149606299213" header="0" footer="0.78740157480314965"/>
  <pageSetup orientation="landscape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workbookViewId="0">
      <selection activeCell="H5" sqref="H5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126</v>
      </c>
      <c r="I2" s="51"/>
      <c r="J2" s="51"/>
      <c r="K2" s="51"/>
      <c r="L2" s="51"/>
      <c r="M2" s="51"/>
      <c r="N2" s="51"/>
      <c r="O2" s="51"/>
      <c r="P2" s="51"/>
    </row>
    <row r="3" spans="8:16" ht="23.25">
      <c r="H3" s="4" t="s">
        <v>124</v>
      </c>
      <c r="I3" s="51"/>
      <c r="J3" s="51"/>
      <c r="K3" s="51"/>
      <c r="L3" s="51"/>
      <c r="M3" s="51"/>
      <c r="N3" s="51"/>
      <c r="O3" s="51"/>
      <c r="P3" s="51"/>
    </row>
    <row r="4" spans="8:16" ht="23.25">
      <c r="H4" s="4" t="s">
        <v>364</v>
      </c>
      <c r="I4" s="51"/>
      <c r="J4" s="51"/>
      <c r="K4" s="51"/>
      <c r="L4" s="51"/>
      <c r="M4" s="51"/>
      <c r="N4" s="51"/>
      <c r="O4" s="51"/>
      <c r="P4" s="51"/>
    </row>
  </sheetData>
  <phoneticPr fontId="0" type="noConversion"/>
  <pageMargins left="1.2204724409448819" right="0" top="0.55118110236220474" bottom="0.27559055118110237" header="0" footer="0.35433070866141736"/>
  <pageSetup scale="86" orientation="landscape" r:id="rId1"/>
  <headerFooter alignWithMargins="0"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topLeftCell="A13" workbookViewId="0">
      <selection activeCell="N32" sqref="N32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61" t="s">
        <v>261</v>
      </c>
    </row>
    <row r="3" spans="1:14" ht="21">
      <c r="I3" s="161" t="s">
        <v>262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61" t="s">
        <v>366</v>
      </c>
    </row>
    <row r="6" spans="1:14">
      <c r="B6" s="5"/>
      <c r="C6" s="5"/>
      <c r="D6" s="5"/>
      <c r="E6" s="5"/>
      <c r="F6" s="5"/>
    </row>
    <row r="7" spans="1:14" ht="15">
      <c r="A7" s="5"/>
      <c r="B7" s="384" t="s">
        <v>32</v>
      </c>
      <c r="C7" s="419" t="s">
        <v>326</v>
      </c>
      <c r="D7" s="419"/>
      <c r="E7" s="419" t="s">
        <v>362</v>
      </c>
      <c r="F7" s="419"/>
    </row>
    <row r="8" spans="1:14" ht="15">
      <c r="B8" s="420"/>
      <c r="C8" s="297" t="s">
        <v>54</v>
      </c>
      <c r="D8" s="297" t="s">
        <v>33</v>
      </c>
      <c r="E8" s="297" t="s">
        <v>54</v>
      </c>
      <c r="F8" s="297" t="s">
        <v>33</v>
      </c>
    </row>
    <row r="9" spans="1:14">
      <c r="B9" s="160" t="s">
        <v>19</v>
      </c>
      <c r="C9" s="158">
        <v>12255</v>
      </c>
      <c r="D9" s="159">
        <f t="shared" ref="D9:D35" si="0">C9/$C$36</f>
        <v>0.15674161614611312</v>
      </c>
      <c r="E9" s="158">
        <f>'PROCEDENCIA ENERO'!K10</f>
        <v>11700</v>
      </c>
      <c r="F9" s="159">
        <f t="shared" ref="F9:F35" si="1">E9/$E$36</f>
        <v>0.16523790020760659</v>
      </c>
    </row>
    <row r="10" spans="1:14">
      <c r="B10" s="160" t="s">
        <v>20</v>
      </c>
      <c r="C10" s="158">
        <v>395</v>
      </c>
      <c r="D10" s="159">
        <f t="shared" si="0"/>
        <v>5.0520553551786761E-3</v>
      </c>
      <c r="E10" s="158">
        <f>'PROCEDENCIA ENERO'!K11</f>
        <v>413</v>
      </c>
      <c r="F10" s="159">
        <f t="shared" si="1"/>
        <v>5.8327566483539761E-3</v>
      </c>
    </row>
    <row r="11" spans="1:14">
      <c r="B11" s="160" t="s">
        <v>133</v>
      </c>
      <c r="C11" s="158">
        <v>1351</v>
      </c>
      <c r="D11" s="159">
        <f t="shared" si="0"/>
        <v>1.7279308316066815E-2</v>
      </c>
      <c r="E11" s="158">
        <f>'PROCEDENCIA ENERO'!K12</f>
        <v>916</v>
      </c>
      <c r="F11" s="159">
        <f t="shared" si="1"/>
        <v>1.2936574067535695E-2</v>
      </c>
    </row>
    <row r="12" spans="1:14">
      <c r="B12" s="160" t="s">
        <v>79</v>
      </c>
      <c r="C12" s="158">
        <v>51</v>
      </c>
      <c r="D12" s="159">
        <f t="shared" si="0"/>
        <v>6.5229069142813288E-4</v>
      </c>
      <c r="E12" s="158">
        <f>'PROCEDENCIA ENERO'!K13</f>
        <v>31</v>
      </c>
      <c r="F12" s="159">
        <f t="shared" si="1"/>
        <v>4.3780982106288928E-4</v>
      </c>
    </row>
    <row r="13" spans="1:14">
      <c r="B13" s="160" t="s">
        <v>21</v>
      </c>
      <c r="C13" s="158">
        <v>259</v>
      </c>
      <c r="D13" s="159">
        <f t="shared" si="0"/>
        <v>3.3126135113703222E-3</v>
      </c>
      <c r="E13" s="158">
        <f>'PROCEDENCIA ENERO'!K14</f>
        <v>242</v>
      </c>
      <c r="F13" s="159">
        <f t="shared" si="1"/>
        <v>3.4177411837812647E-3</v>
      </c>
    </row>
    <row r="14" spans="1:14">
      <c r="B14" s="160" t="s">
        <v>22</v>
      </c>
      <c r="C14" s="158">
        <v>6508</v>
      </c>
      <c r="D14" s="159">
        <f t="shared" si="0"/>
        <v>8.3237408231652724E-2</v>
      </c>
      <c r="E14" s="158">
        <f>'PROCEDENCIA ENERO'!K15</f>
        <v>6263</v>
      </c>
      <c r="F14" s="159">
        <f t="shared" si="1"/>
        <v>8.8451706752157272E-2</v>
      </c>
    </row>
    <row r="15" spans="1:14">
      <c r="B15" s="160" t="s">
        <v>23</v>
      </c>
      <c r="C15" s="158">
        <v>768</v>
      </c>
      <c r="D15" s="159">
        <f t="shared" si="0"/>
        <v>9.8227304120942372E-3</v>
      </c>
      <c r="E15" s="158">
        <f>'PROCEDENCIA ENERO'!K16</f>
        <v>221</v>
      </c>
      <c r="F15" s="159">
        <f t="shared" si="1"/>
        <v>3.1211603372547914E-3</v>
      </c>
    </row>
    <row r="16" spans="1:14">
      <c r="B16" s="160" t="s">
        <v>24</v>
      </c>
      <c r="C16" s="158">
        <v>8184</v>
      </c>
      <c r="D16" s="159">
        <f t="shared" si="0"/>
        <v>0.10467347095387922</v>
      </c>
      <c r="E16" s="158">
        <f>'PROCEDENCIA ENERO'!K17</f>
        <v>8504</v>
      </c>
      <c r="F16" s="159">
        <f t="shared" si="1"/>
        <v>0.12010111994576807</v>
      </c>
    </row>
    <row r="17" spans="2:6">
      <c r="B17" s="160" t="s">
        <v>25</v>
      </c>
      <c r="C17" s="158">
        <v>16254</v>
      </c>
      <c r="D17" s="159">
        <f t="shared" si="0"/>
        <v>0.20788888036221317</v>
      </c>
      <c r="E17" s="158">
        <f>'PROCEDENCIA ENERO'!K18</f>
        <v>15502</v>
      </c>
      <c r="F17" s="159">
        <f t="shared" si="1"/>
        <v>0.21893315632635191</v>
      </c>
    </row>
    <row r="18" spans="2:6">
      <c r="B18" s="160" t="s">
        <v>55</v>
      </c>
      <c r="C18" s="158">
        <v>47</v>
      </c>
      <c r="D18" s="159">
        <f t="shared" si="0"/>
        <v>6.0113063719847547E-4</v>
      </c>
      <c r="E18" s="158">
        <f>'PROCEDENCIA ENERO'!K19</f>
        <v>17</v>
      </c>
      <c r="F18" s="159">
        <f t="shared" si="1"/>
        <v>2.4008925671190702E-4</v>
      </c>
    </row>
    <row r="19" spans="2:6">
      <c r="B19" s="160" t="s">
        <v>26</v>
      </c>
      <c r="C19" s="158">
        <v>2223</v>
      </c>
      <c r="D19" s="159">
        <f t="shared" si="0"/>
        <v>2.8432200138132146E-2</v>
      </c>
      <c r="E19" s="158">
        <f>'PROCEDENCIA ENERO'!K20</f>
        <v>3140</v>
      </c>
      <c r="F19" s="159">
        <f t="shared" si="1"/>
        <v>4.4345898004434593E-2</v>
      </c>
    </row>
    <row r="20" spans="2:6">
      <c r="B20" s="160" t="s">
        <v>89</v>
      </c>
      <c r="C20" s="158">
        <v>122</v>
      </c>
      <c r="D20" s="159">
        <f t="shared" si="0"/>
        <v>1.5603816540045532E-3</v>
      </c>
      <c r="E20" s="158">
        <f>'PROCEDENCIA ENERO'!K21</f>
        <v>145</v>
      </c>
      <c r="F20" s="159">
        <f t="shared" si="1"/>
        <v>2.0478201307780304E-3</v>
      </c>
    </row>
    <row r="21" spans="2:6">
      <c r="B21" s="160" t="s">
        <v>42</v>
      </c>
      <c r="C21" s="158">
        <v>308</v>
      </c>
      <c r="D21" s="159">
        <f t="shared" si="0"/>
        <v>3.9393241756836266E-3</v>
      </c>
      <c r="E21" s="158">
        <f>'PROCEDENCIA ENERO'!K22</f>
        <v>138</v>
      </c>
      <c r="F21" s="159">
        <f t="shared" si="1"/>
        <v>1.9489598486025393E-3</v>
      </c>
    </row>
    <row r="22" spans="2:6">
      <c r="B22" s="160" t="s">
        <v>94</v>
      </c>
      <c r="C22" s="158">
        <v>160</v>
      </c>
      <c r="D22" s="159">
        <f t="shared" si="0"/>
        <v>2.0464021691862992E-3</v>
      </c>
      <c r="E22" s="158">
        <f>'PROCEDENCIA ENERO'!K23</f>
        <v>13</v>
      </c>
      <c r="F22" s="159">
        <f t="shared" si="1"/>
        <v>1.8359766689734065E-4</v>
      </c>
    </row>
    <row r="23" spans="2:6">
      <c r="B23" s="160" t="s">
        <v>27</v>
      </c>
      <c r="C23" s="158">
        <v>7845</v>
      </c>
      <c r="D23" s="159">
        <f t="shared" si="0"/>
        <v>0.10033765635791574</v>
      </c>
      <c r="E23" s="158">
        <f>'PROCEDENCIA ENERO'!K24</f>
        <v>7099</v>
      </c>
      <c r="F23" s="159">
        <f t="shared" si="1"/>
        <v>0.10025844902340164</v>
      </c>
    </row>
    <row r="24" spans="2:6">
      <c r="B24" s="160" t="s">
        <v>56</v>
      </c>
      <c r="C24" s="158">
        <v>21</v>
      </c>
      <c r="D24" s="159">
        <f t="shared" si="0"/>
        <v>2.6859028470570181E-4</v>
      </c>
      <c r="E24" s="158">
        <f>'PROCEDENCIA ENERO'!K25</f>
        <v>27</v>
      </c>
      <c r="F24" s="159">
        <f t="shared" si="1"/>
        <v>3.8131823124832291E-4</v>
      </c>
    </row>
    <row r="25" spans="2:6">
      <c r="B25" s="160" t="s">
        <v>95</v>
      </c>
      <c r="C25" s="158">
        <v>3</v>
      </c>
      <c r="D25" s="159">
        <f t="shared" si="0"/>
        <v>3.8370040672243114E-5</v>
      </c>
      <c r="E25" s="158">
        <f>'PROCEDENCIA ENERO'!K26</f>
        <v>6</v>
      </c>
      <c r="F25" s="159">
        <f t="shared" si="1"/>
        <v>8.4737384721849537E-5</v>
      </c>
    </row>
    <row r="26" spans="2:6">
      <c r="B26" s="160" t="s">
        <v>28</v>
      </c>
      <c r="C26" s="158">
        <v>480</v>
      </c>
      <c r="D26" s="159">
        <f t="shared" si="0"/>
        <v>6.139206507558898E-3</v>
      </c>
      <c r="E26" s="158">
        <f>'PROCEDENCIA ENERO'!K27</f>
        <v>670</v>
      </c>
      <c r="F26" s="159">
        <f t="shared" si="1"/>
        <v>9.4623412939398646E-3</v>
      </c>
    </row>
    <row r="27" spans="2:6">
      <c r="B27" s="160" t="s">
        <v>46</v>
      </c>
      <c r="C27" s="158">
        <v>547</v>
      </c>
      <c r="D27" s="159">
        <f t="shared" si="0"/>
        <v>6.996137415905661E-3</v>
      </c>
      <c r="E27" s="158">
        <f>'PROCEDENCIA ENERO'!K28</f>
        <v>1745</v>
      </c>
      <c r="F27" s="159">
        <f t="shared" si="1"/>
        <v>2.4644456056604574E-2</v>
      </c>
    </row>
    <row r="28" spans="2:6">
      <c r="B28" s="160" t="s">
        <v>29</v>
      </c>
      <c r="C28" s="158">
        <v>126</v>
      </c>
      <c r="D28" s="159">
        <f t="shared" si="0"/>
        <v>1.6115417082342108E-3</v>
      </c>
      <c r="E28" s="158">
        <f>'PROCEDENCIA ENERO'!K29</f>
        <v>78</v>
      </c>
      <c r="F28" s="159">
        <f t="shared" si="1"/>
        <v>1.101586001384044E-3</v>
      </c>
    </row>
    <row r="29" spans="2:6">
      <c r="B29" s="160" t="s">
        <v>45</v>
      </c>
      <c r="C29" s="158">
        <v>135</v>
      </c>
      <c r="D29" s="159">
        <f t="shared" si="0"/>
        <v>1.7266518302509401E-3</v>
      </c>
      <c r="E29" s="158">
        <f>'PROCEDENCIA ENERO'!K30</f>
        <v>133</v>
      </c>
      <c r="F29" s="159">
        <f t="shared" si="1"/>
        <v>1.8783453613343314E-3</v>
      </c>
    </row>
    <row r="30" spans="2:6">
      <c r="B30" s="160" t="s">
        <v>103</v>
      </c>
      <c r="C30" s="158">
        <v>112</v>
      </c>
      <c r="D30" s="159">
        <f t="shared" si="0"/>
        <v>1.4324815184304095E-3</v>
      </c>
      <c r="E30" s="158">
        <f>'PROCEDENCIA ENERO'!K31</f>
        <v>61</v>
      </c>
      <c r="F30" s="159">
        <f t="shared" si="1"/>
        <v>8.6149674467213689E-4</v>
      </c>
    </row>
    <row r="31" spans="2:6">
      <c r="B31" s="160" t="s">
        <v>106</v>
      </c>
      <c r="C31" s="158">
        <v>8025</v>
      </c>
      <c r="D31" s="159">
        <f t="shared" si="0"/>
        <v>0.10263985879825033</v>
      </c>
      <c r="E31" s="158">
        <f>'PROCEDENCIA ENERO'!K32</f>
        <v>3723</v>
      </c>
      <c r="F31" s="159">
        <f t="shared" si="1"/>
        <v>5.2579547219907638E-2</v>
      </c>
    </row>
    <row r="32" spans="2:6">
      <c r="B32" s="160" t="s">
        <v>109</v>
      </c>
      <c r="C32" s="158">
        <v>8</v>
      </c>
      <c r="D32" s="159">
        <f t="shared" si="0"/>
        <v>1.0232010845931497E-4</v>
      </c>
      <c r="E32" s="158">
        <f>'PROCEDENCIA ENERO'!K33</f>
        <v>18</v>
      </c>
      <c r="F32" s="159">
        <f t="shared" si="1"/>
        <v>2.5421215416554862E-4</v>
      </c>
    </row>
    <row r="33" spans="2:6">
      <c r="B33" s="160" t="s">
        <v>30</v>
      </c>
      <c r="C33" s="158">
        <v>7947</v>
      </c>
      <c r="D33" s="159">
        <f t="shared" si="0"/>
        <v>0.10164223774077201</v>
      </c>
      <c r="E33" s="158">
        <f>'PROCEDENCIA ENERO'!K34</f>
        <v>7370</v>
      </c>
      <c r="F33" s="159">
        <f t="shared" si="1"/>
        <v>0.10408575423333852</v>
      </c>
    </row>
    <row r="34" spans="2:6">
      <c r="B34" s="160" t="s">
        <v>31</v>
      </c>
      <c r="C34" s="158">
        <v>1590</v>
      </c>
      <c r="D34" s="159">
        <f t="shared" si="0"/>
        <v>2.033612155628885E-2</v>
      </c>
      <c r="E34" s="158">
        <f>'PROCEDENCIA ENERO'!K35</f>
        <v>1257</v>
      </c>
      <c r="F34" s="159">
        <f t="shared" si="1"/>
        <v>1.7752482099227477E-2</v>
      </c>
    </row>
    <row r="35" spans="2:6">
      <c r="B35" s="160" t="s">
        <v>85</v>
      </c>
      <c r="C35" s="158">
        <v>2462</v>
      </c>
      <c r="D35" s="159">
        <f t="shared" si="0"/>
        <v>3.1489013378354185E-2</v>
      </c>
      <c r="E35" s="158">
        <f>'PROCEDENCIA ENERO'!K36</f>
        <v>1375</v>
      </c>
      <c r="F35" s="159">
        <f t="shared" si="1"/>
        <v>1.9418983998757185E-2</v>
      </c>
    </row>
    <row r="36" spans="2:6">
      <c r="B36" s="315" t="s">
        <v>34</v>
      </c>
      <c r="C36" s="316">
        <f>SUM(C9:C35)</f>
        <v>78186</v>
      </c>
      <c r="D36" s="317">
        <f>SUM(D9:D35)</f>
        <v>1</v>
      </c>
      <c r="E36" s="316">
        <f>SUM(E9:E35)</f>
        <v>70807</v>
      </c>
      <c r="F36" s="317">
        <f>SUM(F9:F35)</f>
        <v>1</v>
      </c>
    </row>
    <row r="37" spans="2:6">
      <c r="B37" s="5"/>
      <c r="C37" s="5"/>
      <c r="E37" s="5"/>
      <c r="F37" s="5"/>
    </row>
  </sheetData>
  <mergeCells count="3">
    <mergeCell ref="E7:F7"/>
    <mergeCell ref="C7:D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Q36"/>
  <sheetViews>
    <sheetView workbookViewId="0">
      <selection activeCell="K12" sqref="J12:K12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3" bestFit="1" customWidth="1"/>
    <col min="4" max="4" width="9.42578125" style="7" customWidth="1"/>
    <col min="5" max="5" width="6.5703125" style="43" bestFit="1" customWidth="1"/>
    <col min="6" max="6" width="9.42578125" style="7" customWidth="1"/>
    <col min="7" max="7" width="6.5703125" style="43" bestFit="1" customWidth="1"/>
    <col min="8" max="8" width="9.42578125" style="7" customWidth="1"/>
    <col min="9" max="9" width="6.5703125" style="43" bestFit="1" customWidth="1"/>
    <col min="10" max="10" width="9.42578125" style="7" customWidth="1"/>
    <col min="11" max="11" width="6.5703125" style="43" bestFit="1" customWidth="1"/>
    <col min="12" max="12" width="9.42578125" style="7" customWidth="1"/>
    <col min="13" max="13" width="6.5703125" style="43" bestFit="1" customWidth="1"/>
    <col min="14" max="14" width="9.42578125" style="7" customWidth="1"/>
    <col min="15" max="15" width="7.5703125" style="7" bestFit="1" customWidth="1"/>
    <col min="16" max="16384" width="11.42578125" style="7"/>
  </cols>
  <sheetData>
    <row r="1" spans="1:16" ht="9" customHeight="1">
      <c r="A1" s="12"/>
      <c r="B1" s="12"/>
      <c r="C1" s="7"/>
      <c r="D1" s="22"/>
      <c r="E1" s="22"/>
      <c r="F1" s="22"/>
      <c r="G1" s="22"/>
      <c r="H1" s="22"/>
      <c r="I1" s="22"/>
      <c r="J1" s="22"/>
      <c r="K1" s="22"/>
      <c r="M1" s="22"/>
    </row>
    <row r="2" spans="1:16" ht="15.75" customHeight="1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L2" s="161" t="s">
        <v>257</v>
      </c>
      <c r="M2" s="22"/>
    </row>
    <row r="3" spans="1:16" ht="21">
      <c r="A3" s="12"/>
      <c r="B3" s="12"/>
      <c r="C3" s="7"/>
      <c r="D3" s="10"/>
      <c r="E3" s="10"/>
      <c r="F3" s="10"/>
      <c r="G3" s="10"/>
      <c r="H3" s="10"/>
      <c r="I3" s="10"/>
      <c r="J3" s="10"/>
      <c r="K3" s="10"/>
      <c r="L3" s="161" t="s">
        <v>37</v>
      </c>
      <c r="M3" s="10"/>
    </row>
    <row r="4" spans="1:16" ht="18.75">
      <c r="L4" s="247" t="s">
        <v>367</v>
      </c>
    </row>
    <row r="5" spans="1:16" ht="6" customHeight="1">
      <c r="D5" s="5"/>
    </row>
    <row r="6" spans="1:16" ht="15">
      <c r="B6" s="405" t="s">
        <v>32</v>
      </c>
      <c r="C6" s="424" t="s">
        <v>369</v>
      </c>
      <c r="D6" s="424"/>
      <c r="E6" s="422" t="s">
        <v>370</v>
      </c>
      <c r="F6" s="423"/>
      <c r="G6" s="422" t="s">
        <v>371</v>
      </c>
      <c r="H6" s="423"/>
      <c r="I6" s="422" t="s">
        <v>372</v>
      </c>
      <c r="J6" s="423"/>
      <c r="K6" s="422" t="s">
        <v>373</v>
      </c>
      <c r="L6" s="423"/>
      <c r="M6" s="422" t="s">
        <v>374</v>
      </c>
      <c r="N6" s="423"/>
      <c r="O6" s="398" t="s">
        <v>212</v>
      </c>
      <c r="P6" s="398"/>
    </row>
    <row r="7" spans="1:16" ht="15">
      <c r="B7" s="421"/>
      <c r="C7" s="303" t="s">
        <v>54</v>
      </c>
      <c r="D7" s="303" t="s">
        <v>33</v>
      </c>
      <c r="E7" s="303" t="s">
        <v>54</v>
      </c>
      <c r="F7" s="303" t="s">
        <v>33</v>
      </c>
      <c r="G7" s="303" t="s">
        <v>54</v>
      </c>
      <c r="H7" s="303" t="s">
        <v>33</v>
      </c>
      <c r="I7" s="303" t="s">
        <v>54</v>
      </c>
      <c r="J7" s="303" t="s">
        <v>33</v>
      </c>
      <c r="K7" s="303" t="s">
        <v>54</v>
      </c>
      <c r="L7" s="303" t="s">
        <v>33</v>
      </c>
      <c r="M7" s="303" t="s">
        <v>54</v>
      </c>
      <c r="N7" s="303" t="s">
        <v>33</v>
      </c>
      <c r="O7" s="303" t="s">
        <v>54</v>
      </c>
      <c r="P7" s="303" t="s">
        <v>33</v>
      </c>
    </row>
    <row r="8" spans="1:16" ht="15">
      <c r="B8" s="279" t="s">
        <v>19</v>
      </c>
      <c r="C8" s="231">
        <v>11700</v>
      </c>
      <c r="D8" s="232">
        <f>C8/$C$35</f>
        <v>0.16523790020760659</v>
      </c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164">
        <f>SUM(C8,E8)</f>
        <v>11700</v>
      </c>
      <c r="P8" s="232">
        <f>O8/$O$35</f>
        <v>0.16523790020760659</v>
      </c>
    </row>
    <row r="9" spans="1:16" ht="15">
      <c r="B9" s="279" t="s">
        <v>20</v>
      </c>
      <c r="C9" s="231">
        <v>413</v>
      </c>
      <c r="D9" s="232">
        <f t="shared" ref="D9:D34" si="0">C9/$C$35</f>
        <v>5.8327566483539761E-3</v>
      </c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164">
        <f t="shared" ref="O9:O34" si="1">SUM(C9,E9)</f>
        <v>413</v>
      </c>
      <c r="P9" s="232">
        <f>O9/$O$35</f>
        <v>5.8327566483539761E-3</v>
      </c>
    </row>
    <row r="10" spans="1:16" ht="15">
      <c r="B10" s="279" t="s">
        <v>133</v>
      </c>
      <c r="C10" s="231">
        <v>916</v>
      </c>
      <c r="D10" s="232">
        <f t="shared" si="0"/>
        <v>1.2936574067535695E-2</v>
      </c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164">
        <f t="shared" si="1"/>
        <v>916</v>
      </c>
      <c r="P10" s="232">
        <f t="shared" ref="P10:P33" si="2">O10/$O$35</f>
        <v>1.2936574067535695E-2</v>
      </c>
    </row>
    <row r="11" spans="1:16" ht="15">
      <c r="B11" s="279" t="s">
        <v>79</v>
      </c>
      <c r="C11" s="231">
        <v>31</v>
      </c>
      <c r="D11" s="232">
        <f t="shared" si="0"/>
        <v>4.3780982106288928E-4</v>
      </c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164">
        <f t="shared" si="1"/>
        <v>31</v>
      </c>
      <c r="P11" s="232">
        <f t="shared" si="2"/>
        <v>4.3780982106288928E-4</v>
      </c>
    </row>
    <row r="12" spans="1:16" ht="15">
      <c r="B12" s="279" t="s">
        <v>21</v>
      </c>
      <c r="C12" s="231">
        <v>242</v>
      </c>
      <c r="D12" s="232">
        <f t="shared" si="0"/>
        <v>3.4177411837812647E-3</v>
      </c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164">
        <f t="shared" si="1"/>
        <v>242</v>
      </c>
      <c r="P12" s="232">
        <f t="shared" si="2"/>
        <v>3.4177411837812647E-3</v>
      </c>
    </row>
    <row r="13" spans="1:16" ht="15">
      <c r="B13" s="279" t="s">
        <v>22</v>
      </c>
      <c r="C13" s="231">
        <v>6263</v>
      </c>
      <c r="D13" s="232">
        <f t="shared" si="0"/>
        <v>8.8451706752157272E-2</v>
      </c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164">
        <f t="shared" si="1"/>
        <v>6263</v>
      </c>
      <c r="P13" s="232">
        <f t="shared" si="2"/>
        <v>8.8451706752157272E-2</v>
      </c>
    </row>
    <row r="14" spans="1:16" ht="15">
      <c r="B14" s="279" t="s">
        <v>23</v>
      </c>
      <c r="C14" s="231">
        <v>221</v>
      </c>
      <c r="D14" s="232">
        <f t="shared" si="0"/>
        <v>3.1211603372547914E-3</v>
      </c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164">
        <f t="shared" si="1"/>
        <v>221</v>
      </c>
      <c r="P14" s="232">
        <f t="shared" si="2"/>
        <v>3.1211603372547914E-3</v>
      </c>
    </row>
    <row r="15" spans="1:16" ht="15">
      <c r="B15" s="279" t="s">
        <v>24</v>
      </c>
      <c r="C15" s="231">
        <v>8504</v>
      </c>
      <c r="D15" s="232">
        <f t="shared" si="0"/>
        <v>0.12010111994576807</v>
      </c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164">
        <f t="shared" si="1"/>
        <v>8504</v>
      </c>
      <c r="P15" s="232">
        <f t="shared" si="2"/>
        <v>0.12010111994576807</v>
      </c>
    </row>
    <row r="16" spans="1:16" ht="15">
      <c r="B16" s="279" t="s">
        <v>25</v>
      </c>
      <c r="C16" s="231">
        <v>15502</v>
      </c>
      <c r="D16" s="232">
        <f t="shared" si="0"/>
        <v>0.21893315632635191</v>
      </c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164">
        <f t="shared" si="1"/>
        <v>15502</v>
      </c>
      <c r="P16" s="232">
        <f t="shared" si="2"/>
        <v>0.21893315632635191</v>
      </c>
    </row>
    <row r="17" spans="2:16" ht="15">
      <c r="B17" s="279" t="s">
        <v>55</v>
      </c>
      <c r="C17" s="231">
        <v>17</v>
      </c>
      <c r="D17" s="232">
        <f t="shared" si="0"/>
        <v>2.4008925671190702E-4</v>
      </c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164">
        <f t="shared" si="1"/>
        <v>17</v>
      </c>
      <c r="P17" s="232">
        <f t="shared" si="2"/>
        <v>2.4008925671190702E-4</v>
      </c>
    </row>
    <row r="18" spans="2:16" ht="15">
      <c r="B18" s="279" t="s">
        <v>26</v>
      </c>
      <c r="C18" s="231">
        <v>3140</v>
      </c>
      <c r="D18" s="232">
        <f t="shared" si="0"/>
        <v>4.4345898004434593E-2</v>
      </c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164">
        <f t="shared" si="1"/>
        <v>3140</v>
      </c>
      <c r="P18" s="232">
        <f t="shared" si="2"/>
        <v>4.4345898004434593E-2</v>
      </c>
    </row>
    <row r="19" spans="2:16" ht="15">
      <c r="B19" s="279" t="s">
        <v>89</v>
      </c>
      <c r="C19" s="231">
        <v>145</v>
      </c>
      <c r="D19" s="232">
        <f t="shared" si="0"/>
        <v>2.0478201307780304E-3</v>
      </c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164">
        <f t="shared" si="1"/>
        <v>145</v>
      </c>
      <c r="P19" s="232">
        <f t="shared" si="2"/>
        <v>2.0478201307780304E-3</v>
      </c>
    </row>
    <row r="20" spans="2:16" ht="15">
      <c r="B20" s="279" t="s">
        <v>42</v>
      </c>
      <c r="C20" s="231">
        <v>138</v>
      </c>
      <c r="D20" s="232">
        <f t="shared" si="0"/>
        <v>1.9489598486025393E-3</v>
      </c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164">
        <f t="shared" si="1"/>
        <v>138</v>
      </c>
      <c r="P20" s="232">
        <f t="shared" si="2"/>
        <v>1.9489598486025393E-3</v>
      </c>
    </row>
    <row r="21" spans="2:16" ht="15">
      <c r="B21" s="279" t="s">
        <v>94</v>
      </c>
      <c r="C21" s="231">
        <v>13</v>
      </c>
      <c r="D21" s="232">
        <f t="shared" si="0"/>
        <v>1.8359766689734065E-4</v>
      </c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164">
        <f t="shared" si="1"/>
        <v>13</v>
      </c>
      <c r="P21" s="232">
        <f t="shared" si="2"/>
        <v>1.8359766689734065E-4</v>
      </c>
    </row>
    <row r="22" spans="2:16" ht="15">
      <c r="B22" s="279" t="s">
        <v>27</v>
      </c>
      <c r="C22" s="231">
        <v>7099</v>
      </c>
      <c r="D22" s="232">
        <f t="shared" si="0"/>
        <v>0.10025844902340164</v>
      </c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164">
        <f t="shared" si="1"/>
        <v>7099</v>
      </c>
      <c r="P22" s="232">
        <f t="shared" si="2"/>
        <v>0.10025844902340164</v>
      </c>
    </row>
    <row r="23" spans="2:16" ht="15">
      <c r="B23" s="279" t="s">
        <v>56</v>
      </c>
      <c r="C23" s="231">
        <v>27</v>
      </c>
      <c r="D23" s="232">
        <f t="shared" si="0"/>
        <v>3.8131823124832291E-4</v>
      </c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164">
        <f t="shared" si="1"/>
        <v>27</v>
      </c>
      <c r="P23" s="232">
        <f t="shared" si="2"/>
        <v>3.8131823124832291E-4</v>
      </c>
    </row>
    <row r="24" spans="2:16" ht="15">
      <c r="B24" s="279" t="s">
        <v>95</v>
      </c>
      <c r="C24" s="231">
        <v>6</v>
      </c>
      <c r="D24" s="232">
        <f t="shared" si="0"/>
        <v>8.4737384721849537E-5</v>
      </c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164">
        <f t="shared" si="1"/>
        <v>6</v>
      </c>
      <c r="P24" s="232">
        <f t="shared" si="2"/>
        <v>8.4737384721849537E-5</v>
      </c>
    </row>
    <row r="25" spans="2:16" ht="15">
      <c r="B25" s="279" t="s">
        <v>28</v>
      </c>
      <c r="C25" s="231">
        <v>670</v>
      </c>
      <c r="D25" s="232">
        <f t="shared" si="0"/>
        <v>9.4623412939398646E-3</v>
      </c>
      <c r="E25" s="231"/>
      <c r="F25" s="232"/>
      <c r="G25" s="231"/>
      <c r="H25" s="232"/>
      <c r="I25" s="231"/>
      <c r="J25" s="232"/>
      <c r="K25" s="231"/>
      <c r="L25" s="232"/>
      <c r="M25" s="231"/>
      <c r="N25" s="232"/>
      <c r="O25" s="164">
        <f t="shared" si="1"/>
        <v>670</v>
      </c>
      <c r="P25" s="232">
        <f t="shared" si="2"/>
        <v>9.4623412939398646E-3</v>
      </c>
    </row>
    <row r="26" spans="2:16" ht="15">
      <c r="B26" s="279" t="s">
        <v>46</v>
      </c>
      <c r="C26" s="231">
        <v>1745</v>
      </c>
      <c r="D26" s="232">
        <f t="shared" si="0"/>
        <v>2.4644456056604574E-2</v>
      </c>
      <c r="E26" s="231"/>
      <c r="F26" s="232"/>
      <c r="G26" s="231"/>
      <c r="H26" s="232"/>
      <c r="I26" s="231"/>
      <c r="J26" s="232"/>
      <c r="K26" s="231"/>
      <c r="L26" s="232"/>
      <c r="M26" s="231"/>
      <c r="N26" s="232"/>
      <c r="O26" s="164">
        <f t="shared" si="1"/>
        <v>1745</v>
      </c>
      <c r="P26" s="232">
        <f t="shared" si="2"/>
        <v>2.4644456056604574E-2</v>
      </c>
    </row>
    <row r="27" spans="2:16" ht="15">
      <c r="B27" s="279" t="s">
        <v>29</v>
      </c>
      <c r="C27" s="231">
        <v>78</v>
      </c>
      <c r="D27" s="232">
        <f t="shared" si="0"/>
        <v>1.101586001384044E-3</v>
      </c>
      <c r="E27" s="231"/>
      <c r="F27" s="232"/>
      <c r="G27" s="231"/>
      <c r="H27" s="232"/>
      <c r="I27" s="231"/>
      <c r="J27" s="232"/>
      <c r="K27" s="231"/>
      <c r="L27" s="232"/>
      <c r="M27" s="231"/>
      <c r="N27" s="232"/>
      <c r="O27" s="164">
        <f t="shared" si="1"/>
        <v>78</v>
      </c>
      <c r="P27" s="232">
        <f t="shared" si="2"/>
        <v>1.101586001384044E-3</v>
      </c>
    </row>
    <row r="28" spans="2:16" ht="15">
      <c r="B28" s="279" t="s">
        <v>45</v>
      </c>
      <c r="C28" s="231">
        <v>133</v>
      </c>
      <c r="D28" s="232">
        <f t="shared" si="0"/>
        <v>1.8783453613343314E-3</v>
      </c>
      <c r="E28" s="231"/>
      <c r="F28" s="232"/>
      <c r="G28" s="231"/>
      <c r="H28" s="232"/>
      <c r="I28" s="231"/>
      <c r="J28" s="232"/>
      <c r="K28" s="231"/>
      <c r="L28" s="232"/>
      <c r="M28" s="231"/>
      <c r="N28" s="232"/>
      <c r="O28" s="164">
        <f t="shared" si="1"/>
        <v>133</v>
      </c>
      <c r="P28" s="232">
        <f t="shared" si="2"/>
        <v>1.8783453613343314E-3</v>
      </c>
    </row>
    <row r="29" spans="2:16" ht="15">
      <c r="B29" s="279" t="s">
        <v>103</v>
      </c>
      <c r="C29" s="231">
        <v>61</v>
      </c>
      <c r="D29" s="232">
        <f t="shared" si="0"/>
        <v>8.6149674467213689E-4</v>
      </c>
      <c r="E29" s="231"/>
      <c r="F29" s="232"/>
      <c r="G29" s="231"/>
      <c r="H29" s="232"/>
      <c r="I29" s="231"/>
      <c r="J29" s="232"/>
      <c r="K29" s="231"/>
      <c r="L29" s="232"/>
      <c r="M29" s="231"/>
      <c r="N29" s="232"/>
      <c r="O29" s="164">
        <f t="shared" si="1"/>
        <v>61</v>
      </c>
      <c r="P29" s="232">
        <f t="shared" si="2"/>
        <v>8.6149674467213689E-4</v>
      </c>
    </row>
    <row r="30" spans="2:16" ht="15">
      <c r="B30" s="279" t="s">
        <v>106</v>
      </c>
      <c r="C30" s="231">
        <v>3723</v>
      </c>
      <c r="D30" s="232">
        <f t="shared" si="0"/>
        <v>5.2579547219907638E-2</v>
      </c>
      <c r="E30" s="231"/>
      <c r="F30" s="232"/>
      <c r="G30" s="231"/>
      <c r="H30" s="232"/>
      <c r="I30" s="231"/>
      <c r="J30" s="232"/>
      <c r="K30" s="231"/>
      <c r="L30" s="232"/>
      <c r="M30" s="231"/>
      <c r="N30" s="232"/>
      <c r="O30" s="164">
        <f t="shared" si="1"/>
        <v>3723</v>
      </c>
      <c r="P30" s="232">
        <f t="shared" si="2"/>
        <v>5.2579547219907638E-2</v>
      </c>
    </row>
    <row r="31" spans="2:16" ht="15">
      <c r="B31" s="279" t="s">
        <v>109</v>
      </c>
      <c r="C31" s="231">
        <v>18</v>
      </c>
      <c r="D31" s="232">
        <f t="shared" si="0"/>
        <v>2.5421215416554862E-4</v>
      </c>
      <c r="E31" s="231"/>
      <c r="F31" s="232"/>
      <c r="G31" s="231"/>
      <c r="H31" s="232"/>
      <c r="I31" s="231"/>
      <c r="J31" s="232"/>
      <c r="K31" s="231"/>
      <c r="L31" s="232"/>
      <c r="M31" s="231"/>
      <c r="N31" s="232"/>
      <c r="O31" s="164">
        <f t="shared" si="1"/>
        <v>18</v>
      </c>
      <c r="P31" s="232">
        <f t="shared" si="2"/>
        <v>2.5421215416554862E-4</v>
      </c>
    </row>
    <row r="32" spans="2:16" ht="15">
      <c r="B32" s="279" t="s">
        <v>30</v>
      </c>
      <c r="C32" s="231">
        <v>7370</v>
      </c>
      <c r="D32" s="232">
        <f t="shared" si="0"/>
        <v>0.10408575423333852</v>
      </c>
      <c r="E32" s="231"/>
      <c r="F32" s="232"/>
      <c r="G32" s="231"/>
      <c r="H32" s="232"/>
      <c r="I32" s="231"/>
      <c r="J32" s="232"/>
      <c r="K32" s="231"/>
      <c r="L32" s="232"/>
      <c r="M32" s="231"/>
      <c r="N32" s="232"/>
      <c r="O32" s="164">
        <f t="shared" si="1"/>
        <v>7370</v>
      </c>
      <c r="P32" s="232">
        <f t="shared" si="2"/>
        <v>0.10408575423333852</v>
      </c>
    </row>
    <row r="33" spans="2:17" ht="15">
      <c r="B33" s="279" t="s">
        <v>31</v>
      </c>
      <c r="C33" s="231">
        <v>1257</v>
      </c>
      <c r="D33" s="232">
        <f t="shared" si="0"/>
        <v>1.7752482099227477E-2</v>
      </c>
      <c r="E33" s="231"/>
      <c r="F33" s="232"/>
      <c r="G33" s="231"/>
      <c r="H33" s="232"/>
      <c r="I33" s="231"/>
      <c r="J33" s="232"/>
      <c r="K33" s="231"/>
      <c r="L33" s="232"/>
      <c r="M33" s="231"/>
      <c r="N33" s="232"/>
      <c r="O33" s="164">
        <f t="shared" si="1"/>
        <v>1257</v>
      </c>
      <c r="P33" s="232">
        <f t="shared" si="2"/>
        <v>1.7752482099227477E-2</v>
      </c>
    </row>
    <row r="34" spans="2:17" ht="15">
      <c r="B34" s="279" t="s">
        <v>85</v>
      </c>
      <c r="C34" s="231">
        <v>1375</v>
      </c>
      <c r="D34" s="232">
        <f t="shared" si="0"/>
        <v>1.9418983998757185E-2</v>
      </c>
      <c r="E34" s="231"/>
      <c r="F34" s="232"/>
      <c r="G34" s="231"/>
      <c r="H34" s="232"/>
      <c r="I34" s="231"/>
      <c r="J34" s="232"/>
      <c r="K34" s="231"/>
      <c r="L34" s="232"/>
      <c r="M34" s="231"/>
      <c r="N34" s="232"/>
      <c r="O34" s="164">
        <f t="shared" si="1"/>
        <v>1375</v>
      </c>
      <c r="P34" s="232">
        <f>O34/$O$35</f>
        <v>1.9418983998757185E-2</v>
      </c>
      <c r="Q34" s="5"/>
    </row>
    <row r="35" spans="2:17" ht="15">
      <c r="B35" s="318" t="s">
        <v>34</v>
      </c>
      <c r="C35" s="313">
        <f>SUM(C8:C34)</f>
        <v>70807</v>
      </c>
      <c r="D35" s="314">
        <f t="shared" ref="D35:I35" si="3">SUM(D8:D34)</f>
        <v>1</v>
      </c>
      <c r="E35" s="313">
        <f t="shared" si="3"/>
        <v>0</v>
      </c>
      <c r="F35" s="314">
        <f t="shared" si="3"/>
        <v>0</v>
      </c>
      <c r="G35" s="313">
        <f t="shared" si="3"/>
        <v>0</v>
      </c>
      <c r="H35" s="314">
        <f t="shared" si="3"/>
        <v>0</v>
      </c>
      <c r="I35" s="313">
        <f t="shared" si="3"/>
        <v>0</v>
      </c>
      <c r="J35" s="314">
        <f t="shared" ref="J35:P35" si="4">SUM(J8:J34)</f>
        <v>0</v>
      </c>
      <c r="K35" s="313">
        <f t="shared" si="4"/>
        <v>0</v>
      </c>
      <c r="L35" s="314">
        <f t="shared" si="4"/>
        <v>0</v>
      </c>
      <c r="M35" s="313">
        <f t="shared" si="4"/>
        <v>0</v>
      </c>
      <c r="N35" s="314">
        <f t="shared" si="4"/>
        <v>0</v>
      </c>
      <c r="O35" s="313">
        <f t="shared" si="4"/>
        <v>70807</v>
      </c>
      <c r="P35" s="314">
        <f t="shared" si="4"/>
        <v>1</v>
      </c>
    </row>
    <row r="36" spans="2:17">
      <c r="B36" s="5"/>
      <c r="C36" s="52"/>
      <c r="D36" s="5"/>
      <c r="E36" s="52"/>
      <c r="F36" s="5"/>
      <c r="H36" s="5"/>
      <c r="I36" s="52"/>
      <c r="J36" s="5"/>
      <c r="L36" s="5"/>
      <c r="M36" s="52"/>
      <c r="N36" s="5"/>
      <c r="O36" s="54"/>
    </row>
  </sheetData>
  <mergeCells count="8">
    <mergeCell ref="B6:B7"/>
    <mergeCell ref="O6:P6"/>
    <mergeCell ref="M6:N6"/>
    <mergeCell ref="C6:D6"/>
    <mergeCell ref="I6:J6"/>
    <mergeCell ref="G6:H6"/>
    <mergeCell ref="E6:F6"/>
    <mergeCell ref="K6:L6"/>
  </mergeCells>
  <phoneticPr fontId="0" type="noConversion"/>
  <pageMargins left="0.62992125984251968" right="0" top="0" bottom="0.98425196850393704" header="0" footer="0.74803149606299213"/>
  <pageSetup scale="99"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7"/>
  <sheetViews>
    <sheetView zoomScaleNormal="100" workbookViewId="0">
      <selection activeCell="J15" sqref="J15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" style="7" customWidth="1"/>
    <col min="19" max="19" width="7.140625" style="7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122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121</v>
      </c>
    </row>
    <row r="4" spans="1:19" ht="15.75">
      <c r="E4" s="10"/>
      <c r="F4" s="10"/>
      <c r="G4" s="10"/>
      <c r="H4" s="10"/>
      <c r="I4" s="10"/>
      <c r="J4" s="10"/>
      <c r="K4" s="10"/>
      <c r="M4" s="127" t="s">
        <v>368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426" t="s">
        <v>32</v>
      </c>
      <c r="C7" s="427"/>
      <c r="D7" s="424" t="s">
        <v>369</v>
      </c>
      <c r="E7" s="424"/>
      <c r="F7" s="422" t="s">
        <v>370</v>
      </c>
      <c r="G7" s="423"/>
      <c r="H7" s="422" t="s">
        <v>371</v>
      </c>
      <c r="I7" s="423"/>
      <c r="J7" s="422" t="s">
        <v>372</v>
      </c>
      <c r="K7" s="423"/>
      <c r="L7" s="422" t="s">
        <v>373</v>
      </c>
      <c r="M7" s="423"/>
      <c r="N7" s="422" t="s">
        <v>374</v>
      </c>
      <c r="O7" s="423"/>
      <c r="P7" s="428" t="s">
        <v>212</v>
      </c>
      <c r="Q7" s="428"/>
      <c r="R7" s="425" t="s">
        <v>328</v>
      </c>
      <c r="S7" s="425" t="s">
        <v>375</v>
      </c>
    </row>
    <row r="8" spans="1:19" ht="15">
      <c r="A8" s="5"/>
      <c r="B8" s="427"/>
      <c r="C8" s="427"/>
      <c r="D8" s="303" t="s">
        <v>54</v>
      </c>
      <c r="E8" s="303" t="s">
        <v>33</v>
      </c>
      <c r="F8" s="303" t="s">
        <v>54</v>
      </c>
      <c r="G8" s="303" t="s">
        <v>33</v>
      </c>
      <c r="H8" s="303" t="s">
        <v>54</v>
      </c>
      <c r="I8" s="303" t="s">
        <v>33</v>
      </c>
      <c r="J8" s="303" t="s">
        <v>54</v>
      </c>
      <c r="K8" s="303" t="s">
        <v>33</v>
      </c>
      <c r="L8" s="303" t="s">
        <v>54</v>
      </c>
      <c r="M8" s="303" t="s">
        <v>33</v>
      </c>
      <c r="N8" s="303" t="s">
        <v>54</v>
      </c>
      <c r="O8" s="303" t="s">
        <v>33</v>
      </c>
      <c r="P8" s="322" t="s">
        <v>54</v>
      </c>
      <c r="Q8" s="322" t="s">
        <v>33</v>
      </c>
      <c r="R8" s="425"/>
      <c r="S8" s="425"/>
    </row>
    <row r="9" spans="1:19">
      <c r="B9" s="55"/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9">
      <c r="B10" s="55"/>
      <c r="C10" s="55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31"/>
      <c r="Q10" s="31"/>
    </row>
    <row r="11" spans="1:19">
      <c r="B11" s="280">
        <v>1</v>
      </c>
      <c r="C11" s="280" t="s">
        <v>75</v>
      </c>
      <c r="D11" s="281">
        <v>131554</v>
      </c>
      <c r="E11" s="282">
        <f t="shared" ref="E11:E27" si="0">D11/$D$34</f>
        <v>0.35284682809599932</v>
      </c>
      <c r="F11" s="281"/>
      <c r="G11" s="282"/>
      <c r="H11" s="281"/>
      <c r="I11" s="282"/>
      <c r="J11" s="281"/>
      <c r="K11" s="282"/>
      <c r="L11" s="281"/>
      <c r="M11" s="282"/>
      <c r="N11" s="281"/>
      <c r="O11" s="282"/>
      <c r="P11" s="283">
        <f>SUM(D11,F11,H11,J11,L11,N11,)</f>
        <v>131554</v>
      </c>
      <c r="Q11" s="282">
        <f t="shared" ref="Q11:Q27" si="1">P11/$P$34</f>
        <v>0.35284682809599932</v>
      </c>
      <c r="R11" s="146">
        <v>1</v>
      </c>
      <c r="S11" s="374">
        <v>1</v>
      </c>
    </row>
    <row r="12" spans="1:19">
      <c r="B12" s="280">
        <v>2</v>
      </c>
      <c r="C12" s="280" t="s">
        <v>134</v>
      </c>
      <c r="D12" s="281">
        <v>93591</v>
      </c>
      <c r="E12" s="282">
        <f t="shared" si="0"/>
        <v>0.25102457917153925</v>
      </c>
      <c r="F12" s="281"/>
      <c r="G12" s="282"/>
      <c r="H12" s="281"/>
      <c r="I12" s="282"/>
      <c r="J12" s="281"/>
      <c r="K12" s="282"/>
      <c r="L12" s="281"/>
      <c r="M12" s="282"/>
      <c r="N12" s="281"/>
      <c r="O12" s="282"/>
      <c r="P12" s="283">
        <f t="shared" ref="P12:P24" si="2">SUM(D12,F12,H12,J12,L12,N12,)</f>
        <v>93591</v>
      </c>
      <c r="Q12" s="282">
        <f t="shared" si="1"/>
        <v>0.25102457917153925</v>
      </c>
      <c r="R12" s="146">
        <v>2</v>
      </c>
      <c r="S12" s="374">
        <v>2</v>
      </c>
    </row>
    <row r="13" spans="1:19">
      <c r="B13" s="280">
        <v>3</v>
      </c>
      <c r="C13" s="280" t="s">
        <v>77</v>
      </c>
      <c r="D13" s="281">
        <v>45956</v>
      </c>
      <c r="E13" s="282">
        <f t="shared" si="0"/>
        <v>0.12326062933836861</v>
      </c>
      <c r="F13" s="281"/>
      <c r="G13" s="282"/>
      <c r="H13" s="281"/>
      <c r="I13" s="282"/>
      <c r="J13" s="281"/>
      <c r="K13" s="282"/>
      <c r="L13" s="281"/>
      <c r="M13" s="282"/>
      <c r="N13" s="281"/>
      <c r="O13" s="282"/>
      <c r="P13" s="283">
        <f t="shared" si="2"/>
        <v>45956</v>
      </c>
      <c r="Q13" s="282">
        <f t="shared" si="1"/>
        <v>0.12326062933836861</v>
      </c>
      <c r="R13" s="146">
        <v>3</v>
      </c>
      <c r="S13" s="374">
        <v>3</v>
      </c>
    </row>
    <row r="14" spans="1:19">
      <c r="B14" s="280">
        <v>4</v>
      </c>
      <c r="C14" s="280" t="s">
        <v>19</v>
      </c>
      <c r="D14" s="281">
        <v>11700</v>
      </c>
      <c r="E14" s="282">
        <f t="shared" si="0"/>
        <v>3.1381089808924033E-2</v>
      </c>
      <c r="F14" s="281"/>
      <c r="G14" s="282"/>
      <c r="H14" s="281"/>
      <c r="I14" s="282"/>
      <c r="J14" s="281"/>
      <c r="K14" s="282"/>
      <c r="L14" s="281"/>
      <c r="M14" s="282"/>
      <c r="N14" s="281"/>
      <c r="O14" s="282"/>
      <c r="P14" s="283">
        <f t="shared" si="2"/>
        <v>11700</v>
      </c>
      <c r="Q14" s="282">
        <f t="shared" si="1"/>
        <v>3.1381089808924033E-2</v>
      </c>
      <c r="R14" s="146">
        <v>6</v>
      </c>
      <c r="S14" s="374">
        <v>6</v>
      </c>
    </row>
    <row r="15" spans="1:19">
      <c r="B15" s="280">
        <v>5</v>
      </c>
      <c r="C15" s="280" t="s">
        <v>133</v>
      </c>
      <c r="D15" s="281">
        <v>916</v>
      </c>
      <c r="E15" s="282">
        <f t="shared" si="0"/>
        <v>2.4568442961516593E-3</v>
      </c>
      <c r="F15" s="281"/>
      <c r="G15" s="282"/>
      <c r="H15" s="281"/>
      <c r="I15" s="282"/>
      <c r="J15" s="281"/>
      <c r="K15" s="282"/>
      <c r="L15" s="281"/>
      <c r="M15" s="282"/>
      <c r="N15" s="281"/>
      <c r="O15" s="282"/>
      <c r="P15" s="283">
        <f>SUM(D15,F15,H15,J15,L15,N15,)</f>
        <v>916</v>
      </c>
      <c r="Q15" s="282">
        <f t="shared" si="1"/>
        <v>2.4568442961516593E-3</v>
      </c>
      <c r="R15" s="146">
        <v>16</v>
      </c>
      <c r="S15" s="374">
        <v>17</v>
      </c>
    </row>
    <row r="16" spans="1:19">
      <c r="B16" s="280">
        <v>6</v>
      </c>
      <c r="C16" s="280" t="s">
        <v>22</v>
      </c>
      <c r="D16" s="281">
        <v>6263</v>
      </c>
      <c r="E16" s="282">
        <f t="shared" si="0"/>
        <v>1.6798270553272751E-2</v>
      </c>
      <c r="F16" s="281"/>
      <c r="G16" s="282"/>
      <c r="H16" s="281"/>
      <c r="I16" s="282"/>
      <c r="J16" s="281"/>
      <c r="K16" s="282"/>
      <c r="L16" s="281"/>
      <c r="M16" s="282"/>
      <c r="N16" s="281"/>
      <c r="O16" s="282"/>
      <c r="P16" s="283">
        <f t="shared" si="2"/>
        <v>6263</v>
      </c>
      <c r="Q16" s="282">
        <f t="shared" si="1"/>
        <v>1.6798270553272751E-2</v>
      </c>
      <c r="R16" s="146">
        <v>11</v>
      </c>
      <c r="S16" s="374">
        <v>10</v>
      </c>
    </row>
    <row r="17" spans="2:19">
      <c r="B17" s="280">
        <v>7</v>
      </c>
      <c r="C17" s="280" t="s">
        <v>24</v>
      </c>
      <c r="D17" s="281">
        <v>8504</v>
      </c>
      <c r="E17" s="282">
        <f t="shared" si="0"/>
        <v>2.2808956216674354E-2</v>
      </c>
      <c r="F17" s="281"/>
      <c r="G17" s="282"/>
      <c r="H17" s="281"/>
      <c r="I17" s="282"/>
      <c r="J17" s="281"/>
      <c r="K17" s="282"/>
      <c r="L17" s="281"/>
      <c r="M17" s="282"/>
      <c r="N17" s="281"/>
      <c r="O17" s="282"/>
      <c r="P17" s="283">
        <f>SUM(D17,F17,H17,J17,L17,N17,)</f>
        <v>8504</v>
      </c>
      <c r="Q17" s="282">
        <f t="shared" si="1"/>
        <v>2.2808956216674354E-2</v>
      </c>
      <c r="R17" s="146">
        <v>7</v>
      </c>
      <c r="S17" s="374">
        <v>7</v>
      </c>
    </row>
    <row r="18" spans="2:19">
      <c r="B18" s="280">
        <v>8</v>
      </c>
      <c r="C18" s="280" t="s">
        <v>25</v>
      </c>
      <c r="D18" s="281">
        <v>15502</v>
      </c>
      <c r="E18" s="282">
        <f t="shared" si="0"/>
        <v>4.1578602924610283E-2</v>
      </c>
      <c r="F18" s="281"/>
      <c r="G18" s="282"/>
      <c r="H18" s="281"/>
      <c r="I18" s="282"/>
      <c r="J18" s="281"/>
      <c r="K18" s="282"/>
      <c r="L18" s="281"/>
      <c r="M18" s="282"/>
      <c r="N18" s="281"/>
      <c r="O18" s="282"/>
      <c r="P18" s="283">
        <f>SUM(D18,F18,H18,J18,L18,N18,)</f>
        <v>15502</v>
      </c>
      <c r="Q18" s="282">
        <f t="shared" si="1"/>
        <v>4.1578602924610283E-2</v>
      </c>
      <c r="R18" s="146">
        <v>4</v>
      </c>
      <c r="S18" s="374">
        <v>4</v>
      </c>
    </row>
    <row r="19" spans="2:19">
      <c r="B19" s="280">
        <v>9</v>
      </c>
      <c r="C19" s="280" t="s">
        <v>26</v>
      </c>
      <c r="D19" s="281">
        <v>3140</v>
      </c>
      <c r="E19" s="282">
        <f t="shared" si="0"/>
        <v>8.421933504275338E-3</v>
      </c>
      <c r="F19" s="281"/>
      <c r="G19" s="282"/>
      <c r="H19" s="281"/>
      <c r="I19" s="282"/>
      <c r="J19" s="281"/>
      <c r="K19" s="282"/>
      <c r="L19" s="281"/>
      <c r="M19" s="282"/>
      <c r="N19" s="281"/>
      <c r="O19" s="282"/>
      <c r="P19" s="283">
        <f>SUM(D19,F19,H19,J19,L19,N19,)</f>
        <v>3140</v>
      </c>
      <c r="Q19" s="282">
        <f t="shared" si="1"/>
        <v>8.421933504275338E-3</v>
      </c>
      <c r="R19" s="146">
        <v>12</v>
      </c>
      <c r="S19" s="374">
        <v>14</v>
      </c>
    </row>
    <row r="20" spans="2:19">
      <c r="B20" s="280">
        <v>10</v>
      </c>
      <c r="C20" s="280" t="s">
        <v>27</v>
      </c>
      <c r="D20" s="281">
        <v>7099</v>
      </c>
      <c r="E20" s="282">
        <f t="shared" si="0"/>
        <v>1.904054329517536E-2</v>
      </c>
      <c r="F20" s="281"/>
      <c r="G20" s="282"/>
      <c r="H20" s="281"/>
      <c r="I20" s="282"/>
      <c r="J20" s="281"/>
      <c r="K20" s="282"/>
      <c r="L20" s="281"/>
      <c r="M20" s="282"/>
      <c r="N20" s="281"/>
      <c r="O20" s="282"/>
      <c r="P20" s="283">
        <f>SUM(D20,F20,H20,J20,L20,N20,)</f>
        <v>7099</v>
      </c>
      <c r="Q20" s="282">
        <f t="shared" si="1"/>
        <v>1.904054329517536E-2</v>
      </c>
      <c r="R20" s="146">
        <v>10</v>
      </c>
      <c r="S20" s="374">
        <v>9</v>
      </c>
    </row>
    <row r="21" spans="2:19">
      <c r="B21" s="280">
        <v>11</v>
      </c>
      <c r="C21" s="280" t="s">
        <v>106</v>
      </c>
      <c r="D21" s="281">
        <v>3723</v>
      </c>
      <c r="E21" s="282">
        <f t="shared" si="0"/>
        <v>9.9856237058653131E-3</v>
      </c>
      <c r="F21" s="281"/>
      <c r="G21" s="282"/>
      <c r="H21" s="281"/>
      <c r="I21" s="282"/>
      <c r="J21" s="281"/>
      <c r="K21" s="282"/>
      <c r="L21" s="281"/>
      <c r="M21" s="282"/>
      <c r="N21" s="281"/>
      <c r="O21" s="282"/>
      <c r="P21" s="283">
        <f>SUM(D21,F21,H21,J21,L21,N21,)</f>
        <v>3723</v>
      </c>
      <c r="Q21" s="282">
        <f t="shared" si="1"/>
        <v>9.9856237058653131E-3</v>
      </c>
      <c r="R21" s="146">
        <v>8</v>
      </c>
      <c r="S21" s="374">
        <v>12</v>
      </c>
    </row>
    <row r="22" spans="2:19">
      <c r="B22" s="280">
        <v>12</v>
      </c>
      <c r="C22" s="280" t="s">
        <v>30</v>
      </c>
      <c r="D22" s="281">
        <v>7370</v>
      </c>
      <c r="E22" s="282">
        <f t="shared" si="0"/>
        <v>1.9767404435194025E-2</v>
      </c>
      <c r="F22" s="281"/>
      <c r="G22" s="282"/>
      <c r="H22" s="281"/>
      <c r="I22" s="282"/>
      <c r="J22" s="281"/>
      <c r="K22" s="282"/>
      <c r="L22" s="281"/>
      <c r="M22" s="282"/>
      <c r="N22" s="281"/>
      <c r="O22" s="282"/>
      <c r="P22" s="283">
        <v>7370</v>
      </c>
      <c r="Q22" s="282">
        <f t="shared" si="1"/>
        <v>1.9767404435194025E-2</v>
      </c>
      <c r="R22" s="146">
        <v>9</v>
      </c>
      <c r="S22" s="374">
        <v>8</v>
      </c>
    </row>
    <row r="23" spans="2:19">
      <c r="B23" s="280">
        <v>13</v>
      </c>
      <c r="C23" s="280" t="s">
        <v>31</v>
      </c>
      <c r="D23" s="281">
        <v>1257</v>
      </c>
      <c r="E23" s="282">
        <f t="shared" si="0"/>
        <v>3.3714555461382485E-3</v>
      </c>
      <c r="F23" s="281"/>
      <c r="G23" s="282"/>
      <c r="H23" s="281"/>
      <c r="I23" s="282"/>
      <c r="J23" s="281"/>
      <c r="K23" s="282"/>
      <c r="L23" s="281"/>
      <c r="M23" s="282"/>
      <c r="N23" s="281"/>
      <c r="O23" s="282"/>
      <c r="P23" s="283">
        <f t="shared" si="2"/>
        <v>1257</v>
      </c>
      <c r="Q23" s="282">
        <f t="shared" si="1"/>
        <v>3.3714555461382485E-3</v>
      </c>
      <c r="R23" s="146">
        <v>15</v>
      </c>
      <c r="S23" s="374">
        <v>16</v>
      </c>
    </row>
    <row r="24" spans="2:19">
      <c r="B24" s="280">
        <v>14</v>
      </c>
      <c r="C24" s="280" t="s">
        <v>99</v>
      </c>
      <c r="D24" s="281">
        <v>12779</v>
      </c>
      <c r="E24" s="282">
        <f t="shared" si="0"/>
        <v>3.4275123646858134E-2</v>
      </c>
      <c r="F24" s="281"/>
      <c r="G24" s="282"/>
      <c r="H24" s="281"/>
      <c r="I24" s="282"/>
      <c r="J24" s="281"/>
      <c r="K24" s="282"/>
      <c r="L24" s="281"/>
      <c r="M24" s="282"/>
      <c r="N24" s="281"/>
      <c r="O24" s="282"/>
      <c r="P24" s="283">
        <f t="shared" si="2"/>
        <v>12779</v>
      </c>
      <c r="Q24" s="282">
        <f t="shared" si="1"/>
        <v>3.4275123646858134E-2</v>
      </c>
      <c r="R24" s="146">
        <v>5</v>
      </c>
      <c r="S24" s="374">
        <v>5</v>
      </c>
    </row>
    <row r="25" spans="2:19">
      <c r="B25" s="280">
        <v>15</v>
      </c>
      <c r="C25" s="280" t="s">
        <v>104</v>
      </c>
      <c r="D25" s="281">
        <v>5222</v>
      </c>
      <c r="E25" s="282">
        <f t="shared" si="0"/>
        <v>1.4006158203606948E-2</v>
      </c>
      <c r="F25" s="281"/>
      <c r="G25" s="282"/>
      <c r="H25" s="281"/>
      <c r="I25" s="282"/>
      <c r="J25" s="280"/>
      <c r="K25" s="282"/>
      <c r="L25" s="284"/>
      <c r="M25" s="282"/>
      <c r="N25" s="281"/>
      <c r="O25" s="282"/>
      <c r="P25" s="283">
        <f>SUM(D25,F25,H25,J25,L25,N25,)</f>
        <v>5222</v>
      </c>
      <c r="Q25" s="282">
        <f t="shared" si="1"/>
        <v>1.4006158203606948E-2</v>
      </c>
      <c r="R25" s="146">
        <v>14</v>
      </c>
      <c r="S25" s="374">
        <v>11</v>
      </c>
    </row>
    <row r="26" spans="2:19">
      <c r="B26" s="280">
        <v>16</v>
      </c>
      <c r="C26" s="280" t="s">
        <v>107</v>
      </c>
      <c r="D26" s="281">
        <v>3425</v>
      </c>
      <c r="E26" s="282">
        <f t="shared" si="0"/>
        <v>9.1863446662875901E-3</v>
      </c>
      <c r="F26" s="281"/>
      <c r="G26" s="282"/>
      <c r="H26" s="281"/>
      <c r="I26" s="282"/>
      <c r="J26" s="281"/>
      <c r="K26" s="282"/>
      <c r="L26" s="281"/>
      <c r="M26" s="282"/>
      <c r="N26" s="281"/>
      <c r="O26" s="282"/>
      <c r="P26" s="283">
        <f>SUM(D26,F26,H26,J26,L26,N26,)</f>
        <v>3425</v>
      </c>
      <c r="Q26" s="282">
        <f t="shared" si="1"/>
        <v>9.1863446662875901E-3</v>
      </c>
      <c r="R26" s="146">
        <v>13</v>
      </c>
      <c r="S26" s="374">
        <v>13</v>
      </c>
    </row>
    <row r="27" spans="2:19">
      <c r="B27" s="280">
        <v>17</v>
      </c>
      <c r="C27" s="280" t="s">
        <v>110</v>
      </c>
      <c r="D27" s="281">
        <v>2617</v>
      </c>
      <c r="E27" s="282">
        <f t="shared" si="0"/>
        <v>7.0191719683721527E-3</v>
      </c>
      <c r="F27" s="281"/>
      <c r="G27" s="282"/>
      <c r="H27" s="281"/>
      <c r="I27" s="282"/>
      <c r="J27" s="281"/>
      <c r="K27" s="282"/>
      <c r="L27" s="281"/>
      <c r="M27" s="282"/>
      <c r="N27" s="281"/>
      <c r="O27" s="282"/>
      <c r="P27" s="283">
        <f>SUM(D27,F27,H27,J27,L27,N27,)</f>
        <v>2617</v>
      </c>
      <c r="Q27" s="282">
        <f t="shared" si="1"/>
        <v>7.0191719683721527E-3</v>
      </c>
      <c r="R27" s="146">
        <v>17</v>
      </c>
      <c r="S27" s="374">
        <v>15</v>
      </c>
    </row>
    <row r="28" spans="2:19">
      <c r="B28" s="58"/>
      <c r="C28" s="58"/>
      <c r="D28" s="57"/>
      <c r="E28" s="53"/>
      <c r="F28" s="57"/>
      <c r="G28" s="53"/>
      <c r="H28" s="58"/>
      <c r="I28" s="53"/>
      <c r="J28" s="58"/>
      <c r="K28" s="53"/>
      <c r="L28" s="57"/>
      <c r="M28" s="53"/>
      <c r="N28" s="59"/>
      <c r="O28" s="60"/>
      <c r="P28" s="31"/>
      <c r="Q28" s="31"/>
    </row>
    <row r="29" spans="2:19">
      <c r="B29" s="58"/>
      <c r="C29" s="58"/>
      <c r="D29" s="57"/>
      <c r="E29" s="53"/>
      <c r="F29" s="57"/>
      <c r="G29" s="53"/>
      <c r="H29" s="58"/>
      <c r="I29" s="53"/>
      <c r="J29" s="58"/>
      <c r="K29" s="53"/>
      <c r="L29" s="57"/>
      <c r="M29" s="53"/>
      <c r="N29" s="59"/>
      <c r="O29" s="60"/>
      <c r="P29" s="31"/>
      <c r="Q29" s="31"/>
    </row>
    <row r="30" spans="2:19">
      <c r="B30" s="58"/>
      <c r="C30" s="58"/>
      <c r="D30" s="57"/>
      <c r="E30" s="53"/>
      <c r="F30" s="57"/>
      <c r="G30" s="53"/>
      <c r="H30" s="58"/>
      <c r="I30" s="53"/>
      <c r="J30" s="58"/>
      <c r="K30" s="53"/>
      <c r="L30" s="57"/>
      <c r="M30" s="53"/>
      <c r="N30" s="59"/>
      <c r="O30" s="60"/>
      <c r="P30" s="31"/>
      <c r="Q30" s="31"/>
    </row>
    <row r="31" spans="2:19">
      <c r="B31" s="58"/>
      <c r="C31" s="58"/>
      <c r="D31" s="57"/>
      <c r="E31" s="53"/>
      <c r="F31" s="57"/>
      <c r="G31" s="53"/>
      <c r="H31" s="58"/>
      <c r="I31" s="53"/>
      <c r="J31" s="58"/>
      <c r="K31" s="53"/>
      <c r="L31" s="57"/>
      <c r="M31" s="53"/>
      <c r="N31" s="59"/>
      <c r="O31" s="60"/>
      <c r="P31" s="31"/>
      <c r="Q31" s="31"/>
    </row>
    <row r="32" spans="2:19">
      <c r="B32" s="58"/>
      <c r="C32" s="58"/>
      <c r="D32" s="57"/>
      <c r="E32" s="53"/>
      <c r="F32" s="57"/>
      <c r="G32" s="53"/>
      <c r="H32" s="58"/>
      <c r="I32" s="53"/>
      <c r="J32" s="58"/>
      <c r="K32" s="53"/>
      <c r="L32" s="57"/>
      <c r="M32" s="53"/>
      <c r="N32" s="59"/>
      <c r="O32" s="60"/>
      <c r="P32" s="31"/>
      <c r="Q32" s="31"/>
    </row>
    <row r="33" spans="2:19">
      <c r="B33" s="58"/>
      <c r="C33" s="58"/>
      <c r="D33" s="57"/>
      <c r="E33" s="53"/>
      <c r="F33" s="57"/>
      <c r="G33" s="53"/>
      <c r="H33" s="58"/>
      <c r="I33" s="53"/>
      <c r="J33" s="58"/>
      <c r="K33" s="53"/>
      <c r="L33" s="57"/>
      <c r="M33" s="53"/>
      <c r="N33" s="59"/>
      <c r="O33" s="60"/>
      <c r="P33" s="31"/>
      <c r="Q33" s="31"/>
    </row>
    <row r="34" spans="2:19">
      <c r="B34" s="319"/>
      <c r="C34" s="319" t="s">
        <v>149</v>
      </c>
      <c r="D34" s="320">
        <v>372836</v>
      </c>
      <c r="E34" s="321">
        <f>SUM(E11:E27)</f>
        <v>0.96722955937731336</v>
      </c>
      <c r="F34" s="320"/>
      <c r="G34" s="321">
        <f>SUM(G11:G33)</f>
        <v>0</v>
      </c>
      <c r="H34" s="320"/>
      <c r="I34" s="321">
        <f>SUM(I11:I33)</f>
        <v>0</v>
      </c>
      <c r="J34" s="320"/>
      <c r="K34" s="321">
        <f>SUM(K11:K33)</f>
        <v>0</v>
      </c>
      <c r="L34" s="320"/>
      <c r="M34" s="321">
        <f>SUM(M11:M26)</f>
        <v>0</v>
      </c>
      <c r="N34" s="320"/>
      <c r="O34" s="321">
        <f>SUM(O11:O25)</f>
        <v>0</v>
      </c>
      <c r="P34" s="320">
        <f>SUM(D34,F34,H34,J34,L34,N34,)</f>
        <v>372836</v>
      </c>
      <c r="Q34" s="321">
        <f>SUM(Q11:Q27)</f>
        <v>0.96722955937731336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4"/>
      <c r="Q35" s="54"/>
    </row>
    <row r="37" spans="2:19">
      <c r="C37" s="7" t="s">
        <v>271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2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workbookViewId="0">
      <selection activeCell="J41" sqref="J41:J42"/>
    </sheetView>
  </sheetViews>
  <sheetFormatPr baseColWidth="10" defaultRowHeight="12.75"/>
  <sheetData>
    <row r="3" spans="2:12" ht="23.25">
      <c r="G3" s="4" t="s">
        <v>122</v>
      </c>
    </row>
    <row r="4" spans="2:12" ht="23.25">
      <c r="G4" s="4"/>
    </row>
    <row r="5" spans="2:12" ht="23.25">
      <c r="G5" s="4" t="s">
        <v>288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363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391</v>
      </c>
    </row>
    <row r="40" spans="2:2">
      <c r="B40" s="2"/>
    </row>
  </sheetData>
  <phoneticPr fontId="5" type="noConversion"/>
  <pageMargins left="0.47244094488188981" right="0" top="0.27559055118110237" bottom="0.35433070866141736" header="0" footer="0.51181102362204722"/>
  <pageSetup scale="98"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workbookViewId="0">
      <selection activeCell="B7" sqref="B7:B8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1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42578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2"/>
      <c r="F2" s="22"/>
      <c r="G2" s="22"/>
      <c r="H2" s="22"/>
      <c r="I2" s="22"/>
      <c r="J2" s="22"/>
      <c r="K2" s="161" t="s">
        <v>144</v>
      </c>
    </row>
    <row r="3" spans="1:17" ht="21">
      <c r="D3" s="22"/>
      <c r="E3" s="22"/>
      <c r="F3" s="22"/>
      <c r="G3" s="22"/>
      <c r="H3" s="22"/>
      <c r="I3" s="22"/>
      <c r="J3" s="22"/>
      <c r="K3" s="161" t="s">
        <v>121</v>
      </c>
    </row>
    <row r="4" spans="1:17" ht="21">
      <c r="D4" s="22"/>
      <c r="E4" s="22"/>
      <c r="F4" s="22"/>
      <c r="G4" s="22"/>
      <c r="H4" s="22"/>
      <c r="I4" s="22"/>
      <c r="J4" s="22"/>
      <c r="K4" s="161" t="s">
        <v>142</v>
      </c>
    </row>
    <row r="5" spans="1:17" ht="18.75">
      <c r="D5" s="10"/>
      <c r="E5" s="10"/>
      <c r="F5" s="10"/>
      <c r="G5" s="10"/>
      <c r="H5" s="10"/>
      <c r="I5" s="10"/>
      <c r="J5" s="10"/>
      <c r="K5" s="247" t="s">
        <v>368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426" t="s">
        <v>231</v>
      </c>
      <c r="C7" s="424" t="s">
        <v>369</v>
      </c>
      <c r="D7" s="424"/>
      <c r="E7" s="422" t="s">
        <v>370</v>
      </c>
      <c r="F7" s="423"/>
      <c r="G7" s="422" t="s">
        <v>371</v>
      </c>
      <c r="H7" s="423"/>
      <c r="I7" s="422" t="s">
        <v>372</v>
      </c>
      <c r="J7" s="423"/>
      <c r="K7" s="422" t="s">
        <v>373</v>
      </c>
      <c r="L7" s="423"/>
      <c r="M7" s="422" t="s">
        <v>374</v>
      </c>
      <c r="N7" s="423"/>
      <c r="O7" s="426" t="s">
        <v>263</v>
      </c>
      <c r="P7" s="426"/>
      <c r="Q7" s="5"/>
    </row>
    <row r="8" spans="1:17">
      <c r="A8" s="5"/>
      <c r="B8" s="427"/>
      <c r="C8" s="323" t="s">
        <v>143</v>
      </c>
      <c r="D8" s="324" t="s">
        <v>33</v>
      </c>
      <c r="E8" s="323" t="s">
        <v>143</v>
      </c>
      <c r="F8" s="324" t="s">
        <v>33</v>
      </c>
      <c r="G8" s="323" t="s">
        <v>143</v>
      </c>
      <c r="H8" s="324" t="s">
        <v>33</v>
      </c>
      <c r="I8" s="323" t="s">
        <v>143</v>
      </c>
      <c r="J8" s="324" t="s">
        <v>33</v>
      </c>
      <c r="K8" s="323" t="s">
        <v>143</v>
      </c>
      <c r="L8" s="324" t="s">
        <v>33</v>
      </c>
      <c r="M8" s="323" t="s">
        <v>143</v>
      </c>
      <c r="N8" s="324" t="s">
        <v>33</v>
      </c>
      <c r="O8" s="323" t="s">
        <v>143</v>
      </c>
      <c r="P8" s="324" t="s">
        <v>33</v>
      </c>
      <c r="Q8" s="5"/>
    </row>
    <row r="9" spans="1:17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7">
      <c r="B10" s="62" t="s">
        <v>131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9"/>
      <c r="P10" s="9"/>
    </row>
    <row r="11" spans="1:17">
      <c r="B11" s="280" t="s">
        <v>139</v>
      </c>
      <c r="C11" s="281">
        <v>304561</v>
      </c>
      <c r="D11" s="285">
        <f>C11/$C$36</f>
        <v>0.28973662555355251</v>
      </c>
      <c r="E11" s="281"/>
      <c r="F11" s="285"/>
      <c r="G11" s="281"/>
      <c r="H11" s="285"/>
      <c r="I11" s="281"/>
      <c r="J11" s="285"/>
      <c r="K11" s="281"/>
      <c r="L11" s="285"/>
      <c r="M11" s="281"/>
      <c r="N11" s="285"/>
      <c r="O11" s="281">
        <f>SUM(C11,E11,G11,I11,K11,M11,)</f>
        <v>304561</v>
      </c>
      <c r="P11" s="286">
        <f>O11/$O$36</f>
        <v>0.29362720381166502</v>
      </c>
    </row>
    <row r="12" spans="1:17">
      <c r="B12" s="280" t="s">
        <v>11</v>
      </c>
      <c r="C12" s="281">
        <v>298737</v>
      </c>
      <c r="D12" s="285">
        <f>C12/$C$36</f>
        <v>0.28419610622499797</v>
      </c>
      <c r="E12" s="281"/>
      <c r="F12" s="285"/>
      <c r="G12" s="281"/>
      <c r="H12" s="285"/>
      <c r="I12" s="281"/>
      <c r="J12" s="285"/>
      <c r="K12" s="281"/>
      <c r="L12" s="285"/>
      <c r="M12" s="281"/>
      <c r="N12" s="285"/>
      <c r="O12" s="281">
        <f>SUM(C12,E12,G12,I12,K12,M12,)</f>
        <v>298737</v>
      </c>
      <c r="P12" s="286">
        <f>O12/$O$36</f>
        <v>0.28801228648804467</v>
      </c>
    </row>
    <row r="13" spans="1:17">
      <c r="B13" s="280" t="s">
        <v>148</v>
      </c>
      <c r="C13" s="281">
        <v>82529</v>
      </c>
      <c r="D13" s="285">
        <f>C13/$C$36</f>
        <v>7.8511936755885137E-2</v>
      </c>
      <c r="E13" s="281"/>
      <c r="F13" s="285"/>
      <c r="G13" s="281"/>
      <c r="H13" s="285"/>
      <c r="I13" s="281"/>
      <c r="J13" s="285"/>
      <c r="K13" s="281"/>
      <c r="L13" s="285"/>
      <c r="M13" s="281"/>
      <c r="N13" s="285"/>
      <c r="O13" s="281">
        <f>SUM(C13,E13,G13,I13,K13,M13,)</f>
        <v>82529</v>
      </c>
      <c r="P13" s="286">
        <f>O13/$O$36</f>
        <v>7.956619364716068E-2</v>
      </c>
    </row>
    <row r="14" spans="1:17" s="5" customFormat="1">
      <c r="B14" s="287" t="s">
        <v>34</v>
      </c>
      <c r="C14" s="288">
        <f>SUM(C11:C13)</f>
        <v>685827</v>
      </c>
      <c r="D14" s="289">
        <f>SUM(D11:D13)</f>
        <v>0.65244466853443561</v>
      </c>
      <c r="E14" s="288"/>
      <c r="F14" s="289"/>
      <c r="G14" s="288"/>
      <c r="H14" s="289"/>
      <c r="I14" s="288"/>
      <c r="J14" s="289"/>
      <c r="K14" s="288"/>
      <c r="L14" s="289"/>
      <c r="M14" s="288"/>
      <c r="N14" s="289"/>
      <c r="O14" s="288">
        <f>SUM(O11:O13)</f>
        <v>685827</v>
      </c>
      <c r="P14" s="289">
        <f>SUM(P11:P13)</f>
        <v>0.6612056839468704</v>
      </c>
    </row>
    <row r="15" spans="1:17" s="5" customFormat="1">
      <c r="B15" s="58"/>
      <c r="C15" s="63"/>
      <c r="D15" s="64"/>
      <c r="E15" s="65"/>
      <c r="F15" s="64"/>
      <c r="G15" s="65"/>
      <c r="H15" s="64"/>
      <c r="I15" s="65"/>
      <c r="J15" s="64"/>
      <c r="K15" s="65"/>
      <c r="L15" s="64"/>
      <c r="M15" s="65"/>
      <c r="N15" s="64"/>
      <c r="O15" s="65"/>
      <c r="P15" s="53"/>
    </row>
    <row r="16" spans="1:17">
      <c r="B16" s="35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3"/>
    </row>
    <row r="17" spans="1:17">
      <c r="B17" s="290" t="s">
        <v>389</v>
      </c>
      <c r="C17" s="281">
        <v>59036</v>
      </c>
      <c r="D17" s="285">
        <f t="shared" ref="D17:D25" si="0">C17/$C$36</f>
        <v>5.6162448331137357E-2</v>
      </c>
      <c r="E17" s="281"/>
      <c r="F17" s="285"/>
      <c r="G17" s="281"/>
      <c r="H17" s="285"/>
      <c r="I17" s="281"/>
      <c r="J17" s="285"/>
      <c r="K17" s="281"/>
      <c r="L17" s="285"/>
      <c r="M17" s="281"/>
      <c r="N17" s="285"/>
      <c r="O17" s="281">
        <f t="shared" ref="O17:O25" si="1">SUM(C17,E17,G17,I17,K17,M17,)</f>
        <v>59036</v>
      </c>
      <c r="P17" s="286">
        <f t="shared" ref="P17:P25" si="2">O17/$O$36</f>
        <v>5.6916596689088418E-2</v>
      </c>
    </row>
    <row r="18" spans="1:17">
      <c r="B18" s="290" t="s">
        <v>339</v>
      </c>
      <c r="C18" s="281">
        <v>3798</v>
      </c>
      <c r="D18" s="285">
        <f t="shared" si="0"/>
        <v>3.6131339989440288E-3</v>
      </c>
      <c r="E18" s="281"/>
      <c r="F18" s="285"/>
      <c r="G18" s="281"/>
      <c r="H18" s="285"/>
      <c r="I18" s="281"/>
      <c r="J18" s="285"/>
      <c r="K18" s="281"/>
      <c r="L18" s="285"/>
      <c r="M18" s="281"/>
      <c r="N18" s="285"/>
      <c r="O18" s="281">
        <f>SUM(C18,E18,G18,I18,K18,M18,)</f>
        <v>3798</v>
      </c>
      <c r="P18" s="286">
        <f t="shared" si="2"/>
        <v>3.6616510980614844E-3</v>
      </c>
    </row>
    <row r="19" spans="1:17">
      <c r="B19" s="290" t="s">
        <v>340</v>
      </c>
      <c r="C19" s="281">
        <v>20537</v>
      </c>
      <c r="D19" s="285">
        <f t="shared" si="0"/>
        <v>1.9537370441367434E-2</v>
      </c>
      <c r="E19" s="281"/>
      <c r="F19" s="285"/>
      <c r="G19" s="281"/>
      <c r="H19" s="285"/>
      <c r="I19" s="281"/>
      <c r="J19" s="285"/>
      <c r="K19" s="281"/>
      <c r="L19" s="285"/>
      <c r="M19" s="281"/>
      <c r="N19" s="285"/>
      <c r="O19" s="281">
        <f t="shared" si="1"/>
        <v>20537</v>
      </c>
      <c r="P19" s="286">
        <f t="shared" si="2"/>
        <v>1.9799717904394078E-2</v>
      </c>
    </row>
    <row r="20" spans="1:17">
      <c r="B20" s="290" t="s">
        <v>341</v>
      </c>
      <c r="C20" s="281">
        <v>29374</v>
      </c>
      <c r="D20" s="285">
        <f t="shared" si="0"/>
        <v>2.7944233303049473E-2</v>
      </c>
      <c r="E20" s="281"/>
      <c r="F20" s="285"/>
      <c r="G20" s="281"/>
      <c r="H20" s="285"/>
      <c r="I20" s="281"/>
      <c r="J20" s="285"/>
      <c r="K20" s="281"/>
      <c r="L20" s="285"/>
      <c r="M20" s="281"/>
      <c r="N20" s="285"/>
      <c r="O20" s="281">
        <f t="shared" si="1"/>
        <v>29374</v>
      </c>
      <c r="P20" s="286">
        <f t="shared" si="2"/>
        <v>2.8319467971157988E-2</v>
      </c>
    </row>
    <row r="21" spans="1:17">
      <c r="B21" s="290" t="s">
        <v>342</v>
      </c>
      <c r="C21" s="281">
        <v>77510</v>
      </c>
      <c r="D21" s="285">
        <f t="shared" si="0"/>
        <v>7.3737234401830345E-2</v>
      </c>
      <c r="E21" s="281"/>
      <c r="F21" s="285"/>
      <c r="G21" s="281"/>
      <c r="H21" s="285"/>
      <c r="I21" s="281"/>
      <c r="J21" s="285"/>
      <c r="K21" s="281"/>
      <c r="L21" s="285"/>
      <c r="M21" s="281"/>
      <c r="N21" s="285"/>
      <c r="O21" s="281">
        <f t="shared" si="1"/>
        <v>77510</v>
      </c>
      <c r="P21" s="286">
        <f t="shared" si="2"/>
        <v>7.4727376674761897E-2</v>
      </c>
    </row>
    <row r="22" spans="1:17">
      <c r="B22" s="290" t="s">
        <v>343</v>
      </c>
      <c r="C22" s="281">
        <v>13567</v>
      </c>
      <c r="D22" s="285">
        <f t="shared" si="0"/>
        <v>1.2906632165264255E-2</v>
      </c>
      <c r="E22" s="281"/>
      <c r="F22" s="285"/>
      <c r="G22" s="281"/>
      <c r="H22" s="285"/>
      <c r="I22" s="281"/>
      <c r="J22" s="285"/>
      <c r="K22" s="281"/>
      <c r="L22" s="285"/>
      <c r="M22" s="281"/>
      <c r="N22" s="285"/>
      <c r="O22" s="281">
        <f t="shared" si="1"/>
        <v>13567</v>
      </c>
      <c r="P22" s="286">
        <f t="shared" si="2"/>
        <v>1.3079942192575082E-2</v>
      </c>
    </row>
    <row r="23" spans="1:17">
      <c r="B23" s="290" t="s">
        <v>344</v>
      </c>
      <c r="C23" s="281">
        <v>27745</v>
      </c>
      <c r="D23" s="285">
        <f t="shared" si="0"/>
        <v>2.639452417080097E-2</v>
      </c>
      <c r="E23" s="281"/>
      <c r="F23" s="285"/>
      <c r="G23" s="281"/>
      <c r="H23" s="285"/>
      <c r="I23" s="281"/>
      <c r="J23" s="285"/>
      <c r="K23" s="281"/>
      <c r="L23" s="285"/>
      <c r="M23" s="281"/>
      <c r="N23" s="285"/>
      <c r="O23" s="281">
        <f t="shared" si="1"/>
        <v>27745</v>
      </c>
      <c r="P23" s="286">
        <f t="shared" si="2"/>
        <v>2.6748949372226407E-2</v>
      </c>
    </row>
    <row r="24" spans="1:17">
      <c r="B24" s="290" t="s">
        <v>345</v>
      </c>
      <c r="C24" s="281">
        <v>18320</v>
      </c>
      <c r="D24" s="285">
        <f t="shared" si="0"/>
        <v>1.7428281953832177E-2</v>
      </c>
      <c r="E24" s="281"/>
      <c r="F24" s="285"/>
      <c r="G24" s="281"/>
      <c r="H24" s="285"/>
      <c r="I24" s="281"/>
      <c r="J24" s="285"/>
      <c r="K24" s="281"/>
      <c r="L24" s="285"/>
      <c r="M24" s="281"/>
      <c r="N24" s="285"/>
      <c r="O24" s="281">
        <f t="shared" si="1"/>
        <v>18320</v>
      </c>
      <c r="P24" s="286">
        <f t="shared" si="2"/>
        <v>1.7662308614135439E-2</v>
      </c>
    </row>
    <row r="25" spans="1:17">
      <c r="B25" s="290" t="s">
        <v>390</v>
      </c>
      <c r="C25" s="281">
        <v>35622</v>
      </c>
      <c r="D25" s="285">
        <f t="shared" si="0"/>
        <v>3.388811461568831E-2</v>
      </c>
      <c r="E25" s="281"/>
      <c r="F25" s="285"/>
      <c r="G25" s="281"/>
      <c r="H25" s="285"/>
      <c r="I25" s="281"/>
      <c r="J25" s="285"/>
      <c r="K25" s="281"/>
      <c r="L25" s="285"/>
      <c r="M25" s="281"/>
      <c r="N25" s="285"/>
      <c r="O25" s="281">
        <f t="shared" si="1"/>
        <v>35622</v>
      </c>
      <c r="P25" s="286">
        <f t="shared" si="2"/>
        <v>3.4343163616415533E-2</v>
      </c>
    </row>
    <row r="26" spans="1:17">
      <c r="B26" s="290" t="s">
        <v>346</v>
      </c>
      <c r="C26" s="281">
        <v>6295</v>
      </c>
      <c r="D26" s="285">
        <f t="shared" ref="D26" si="3">C26/$C$36</f>
        <v>5.9885936080444077E-3</v>
      </c>
      <c r="E26" s="281"/>
      <c r="F26" s="285"/>
      <c r="G26" s="281"/>
      <c r="H26" s="285"/>
      <c r="I26" s="281"/>
      <c r="J26" s="285"/>
      <c r="K26" s="281"/>
      <c r="L26" s="285"/>
      <c r="M26" s="281"/>
      <c r="N26" s="285"/>
      <c r="O26" s="281">
        <f t="shared" ref="O26" si="4">SUM(C26,E26,G26,I26,K26,M26,)</f>
        <v>6295</v>
      </c>
      <c r="P26" s="286">
        <f t="shared" ref="P26" si="5">O26/$O$36</f>
        <v>6.0690083365711016E-3</v>
      </c>
    </row>
    <row r="27" spans="1:17">
      <c r="B27" s="287" t="s">
        <v>34</v>
      </c>
      <c r="C27" s="288">
        <f>SUM(C17:C26)</f>
        <v>291804</v>
      </c>
      <c r="D27" s="289">
        <f>SUM(D17:D26)</f>
        <v>0.27760056698995877</v>
      </c>
      <c r="E27" s="288"/>
      <c r="F27" s="289"/>
      <c r="G27" s="288"/>
      <c r="H27" s="289"/>
      <c r="I27" s="288"/>
      <c r="J27" s="289"/>
      <c r="K27" s="288"/>
      <c r="L27" s="289"/>
      <c r="M27" s="288"/>
      <c r="N27" s="289"/>
      <c r="O27" s="288">
        <f>SUM(O17:O25)</f>
        <v>285509</v>
      </c>
      <c r="P27" s="289">
        <f>SUM(P17:P25)</f>
        <v>0.27525917413281636</v>
      </c>
    </row>
    <row r="28" spans="1:17">
      <c r="B28" s="58"/>
      <c r="C28" s="63"/>
      <c r="D28" s="64"/>
      <c r="E28" s="65"/>
      <c r="F28" s="64"/>
      <c r="G28" s="65"/>
      <c r="H28" s="64"/>
      <c r="I28" s="58"/>
      <c r="J28" s="64"/>
      <c r="K28" s="58"/>
      <c r="L28" s="64"/>
      <c r="M28" s="65"/>
      <c r="N28" s="64"/>
      <c r="O28" s="65"/>
      <c r="P28" s="53"/>
    </row>
    <row r="29" spans="1:17">
      <c r="B29" s="35" t="s">
        <v>10</v>
      </c>
      <c r="C29" s="65"/>
      <c r="D29" s="64"/>
      <c r="E29" s="65"/>
      <c r="F29" s="64"/>
      <c r="G29" s="65"/>
      <c r="H29" s="64"/>
      <c r="I29" s="58"/>
      <c r="J29" s="64"/>
      <c r="K29" s="58"/>
      <c r="L29" s="64"/>
      <c r="M29" s="65"/>
      <c r="N29" s="64"/>
      <c r="O29" s="65"/>
      <c r="P29" s="53"/>
    </row>
    <row r="30" spans="1:17">
      <c r="A30" s="5"/>
      <c r="B30" s="280" t="s">
        <v>347</v>
      </c>
      <c r="C30" s="281">
        <v>40680</v>
      </c>
      <c r="D30" s="285">
        <f>C30/$C$36</f>
        <v>3.8699918661675381E-2</v>
      </c>
      <c r="E30" s="281"/>
      <c r="F30" s="285"/>
      <c r="G30" s="281"/>
      <c r="H30" s="285"/>
      <c r="I30" s="281"/>
      <c r="J30" s="285"/>
      <c r="K30" s="281"/>
      <c r="L30" s="285"/>
      <c r="M30" s="281"/>
      <c r="N30" s="285"/>
      <c r="O30" s="281">
        <f>SUM(C30,E30,G30,I30,K30,M30,)</f>
        <v>40680</v>
      </c>
      <c r="P30" s="286">
        <f>O30/$O$36</f>
        <v>3.9219580481606418E-2</v>
      </c>
    </row>
    <row r="31" spans="1:17">
      <c r="B31" s="280" t="s">
        <v>348</v>
      </c>
      <c r="C31" s="284">
        <v>15231</v>
      </c>
      <c r="D31" s="285">
        <f>C31/$C$36</f>
        <v>1.44896376877084E-2</v>
      </c>
      <c r="E31" s="281"/>
      <c r="F31" s="285"/>
      <c r="G31" s="284"/>
      <c r="H31" s="285"/>
      <c r="I31" s="281"/>
      <c r="J31" s="285"/>
      <c r="K31" s="281"/>
      <c r="L31" s="285"/>
      <c r="M31" s="281"/>
      <c r="N31" s="285"/>
      <c r="O31" s="281">
        <f>SUM(C31,E31,G31,I31,K31,M31,)</f>
        <v>15231</v>
      </c>
      <c r="P31" s="286">
        <f>O31/$O$36</f>
        <v>1.4684204285038039E-2</v>
      </c>
    </row>
    <row r="32" spans="1:17">
      <c r="B32" s="280" t="s">
        <v>349</v>
      </c>
      <c r="C32" s="281">
        <v>9990</v>
      </c>
      <c r="D32" s="285">
        <f>C32/$C$36</f>
        <v>9.5037410872698385E-3</v>
      </c>
      <c r="E32" s="281"/>
      <c r="F32" s="285"/>
      <c r="G32" s="284"/>
      <c r="H32" s="285"/>
      <c r="I32" s="281"/>
      <c r="J32" s="285"/>
      <c r="K32" s="281"/>
      <c r="L32" s="285"/>
      <c r="M32" s="281"/>
      <c r="N32" s="285"/>
      <c r="O32" s="281">
        <f>SUM(C32,E32,G32,I32,K32,M32,)</f>
        <v>9990</v>
      </c>
      <c r="P32" s="286">
        <f>O32/$O$36</f>
        <v>9.631357153668833E-3</v>
      </c>
      <c r="Q32" s="5"/>
    </row>
    <row r="33" spans="1:17">
      <c r="B33" s="280" t="s">
        <v>388</v>
      </c>
      <c r="C33" s="281">
        <v>7633</v>
      </c>
      <c r="D33" s="285">
        <f>C33/$C$36</f>
        <v>7.2614670389520202E-3</v>
      </c>
      <c r="E33" s="281"/>
      <c r="F33" s="285"/>
      <c r="G33" s="284"/>
      <c r="H33" s="285"/>
      <c r="I33" s="281"/>
      <c r="J33" s="285"/>
      <c r="K33" s="281"/>
      <c r="L33" s="285"/>
      <c r="M33" s="281"/>
      <c r="N33" s="285"/>
      <c r="O33" s="281">
        <f>SUM(C33,E33,G33,I33,K33,M33,)</f>
        <v>7633</v>
      </c>
      <c r="P33" s="286">
        <f>O33/$O$36</f>
        <v>7.3589738892847053E-3</v>
      </c>
      <c r="Q33" s="5"/>
    </row>
    <row r="34" spans="1:17">
      <c r="A34" s="5"/>
      <c r="B34" s="287" t="s">
        <v>34</v>
      </c>
      <c r="C34" s="288">
        <f>SUM(C30:C33)</f>
        <v>73534</v>
      </c>
      <c r="D34" s="289">
        <f>SUM(D30:D33)</f>
        <v>6.9954764475605641E-2</v>
      </c>
      <c r="E34" s="288"/>
      <c r="F34" s="289"/>
      <c r="G34" s="288"/>
      <c r="H34" s="289"/>
      <c r="I34" s="288"/>
      <c r="J34" s="289"/>
      <c r="K34" s="288"/>
      <c r="L34" s="289"/>
      <c r="M34" s="288"/>
      <c r="N34" s="289"/>
      <c r="O34" s="288">
        <f>SUM(O30:O32)</f>
        <v>65901</v>
      </c>
      <c r="P34" s="289">
        <f>SUM(P30:P32)</f>
        <v>6.3535141920313287E-2</v>
      </c>
    </row>
    <row r="35" spans="1:17">
      <c r="A35" s="5"/>
      <c r="B35" s="58"/>
      <c r="C35" s="57"/>
      <c r="D35" s="53"/>
      <c r="E35" s="57"/>
      <c r="F35" s="53"/>
      <c r="G35" s="58"/>
      <c r="H35" s="53"/>
      <c r="I35" s="58"/>
      <c r="J35" s="53"/>
      <c r="K35" s="58"/>
      <c r="L35" s="53"/>
      <c r="M35" s="59"/>
      <c r="N35" s="60"/>
      <c r="O35" s="59"/>
      <c r="P35" s="60"/>
    </row>
    <row r="36" spans="1:17">
      <c r="A36" s="5"/>
      <c r="B36" s="325" t="s">
        <v>333</v>
      </c>
      <c r="C36" s="358">
        <f>SUM(C14,C27,C34,)</f>
        <v>1051165</v>
      </c>
      <c r="D36" s="359">
        <f>SUM(D14,D27,D34,)</f>
        <v>1</v>
      </c>
      <c r="E36" s="358">
        <f t="shared" ref="E36:J36" si="6">SUM(E14,E27,E34,)</f>
        <v>0</v>
      </c>
      <c r="F36" s="359">
        <f t="shared" si="6"/>
        <v>0</v>
      </c>
      <c r="G36" s="358">
        <f t="shared" si="6"/>
        <v>0</v>
      </c>
      <c r="H36" s="359">
        <f t="shared" si="6"/>
        <v>0</v>
      </c>
      <c r="I36" s="358">
        <f t="shared" si="6"/>
        <v>0</v>
      </c>
      <c r="J36" s="359">
        <f t="shared" si="6"/>
        <v>0</v>
      </c>
      <c r="K36" s="358">
        <f>SUM(K34,K27,K14,)</f>
        <v>0</v>
      </c>
      <c r="L36" s="359">
        <f>SUM(L14,L27,L34,)</f>
        <v>0</v>
      </c>
      <c r="M36" s="358">
        <f>SUM(M34,M27,M14,)</f>
        <v>0</v>
      </c>
      <c r="N36" s="359">
        <f>SUM(N14,N27,N34,)</f>
        <v>0</v>
      </c>
      <c r="O36" s="358">
        <f>SUM(O34,O27,O14,)</f>
        <v>1037237</v>
      </c>
      <c r="P36" s="359">
        <f>SUM(P14,P27,P34,)</f>
        <v>1</v>
      </c>
    </row>
    <row r="37" spans="1:17" ht="10.5" customHeight="1">
      <c r="A37" s="5"/>
      <c r="B37" s="58"/>
      <c r="C37" s="57"/>
      <c r="D37" s="53"/>
      <c r="E37" s="57"/>
      <c r="F37" s="53"/>
      <c r="G37" s="58"/>
      <c r="H37" s="53"/>
      <c r="I37" s="58"/>
      <c r="J37" s="53"/>
      <c r="K37" s="57"/>
      <c r="L37" s="53"/>
      <c r="M37" s="59"/>
      <c r="N37" s="60"/>
      <c r="O37" s="59"/>
      <c r="P37" s="60"/>
    </row>
    <row r="38" spans="1:17">
      <c r="A38" s="5"/>
      <c r="B38" s="429" t="s">
        <v>334</v>
      </c>
      <c r="C38" s="354" t="s">
        <v>336</v>
      </c>
      <c r="D38" s="362" t="s">
        <v>335</v>
      </c>
      <c r="E38" s="354" t="s">
        <v>336</v>
      </c>
      <c r="F38" s="362" t="s">
        <v>335</v>
      </c>
      <c r="G38" s="354" t="s">
        <v>336</v>
      </c>
      <c r="H38" s="362" t="s">
        <v>335</v>
      </c>
      <c r="I38" s="354" t="s">
        <v>336</v>
      </c>
      <c r="J38" s="362" t="s">
        <v>335</v>
      </c>
      <c r="K38" s="354" t="s">
        <v>336</v>
      </c>
      <c r="L38" s="362" t="s">
        <v>335</v>
      </c>
      <c r="M38" s="354" t="s">
        <v>336</v>
      </c>
      <c r="N38" s="362" t="s">
        <v>335</v>
      </c>
      <c r="O38" s="354" t="s">
        <v>336</v>
      </c>
      <c r="P38" s="362" t="s">
        <v>335</v>
      </c>
    </row>
    <row r="39" spans="1:17">
      <c r="B39" s="429"/>
      <c r="C39" s="358">
        <v>1086889</v>
      </c>
      <c r="D39" s="360">
        <f>C36/$C$39</f>
        <v>0.96713187823227575</v>
      </c>
      <c r="E39" s="361"/>
      <c r="F39" s="360">
        <f>E36/$C$39</f>
        <v>0</v>
      </c>
      <c r="G39" s="358"/>
      <c r="H39" s="360">
        <f>G36/$C$39</f>
        <v>0</v>
      </c>
      <c r="I39" s="358"/>
      <c r="J39" s="360">
        <f>I36/$C$39</f>
        <v>0</v>
      </c>
      <c r="K39" s="358"/>
      <c r="L39" s="360">
        <f>K36/$C$39</f>
        <v>0</v>
      </c>
      <c r="M39" s="358"/>
      <c r="N39" s="360">
        <f>M36/$C$39</f>
        <v>0</v>
      </c>
      <c r="O39" s="358">
        <f>SUM(C39,E39,G39,I39,K39,M39)</f>
        <v>1086889</v>
      </c>
      <c r="P39" s="363">
        <f>SUM(D39,F39,H39,J39,L39,N39,)</f>
        <v>0.96713187823227575</v>
      </c>
    </row>
    <row r="40" spans="1:17">
      <c r="B40" s="58"/>
      <c r="C40" s="57"/>
      <c r="E40" s="57"/>
      <c r="F40" s="53"/>
      <c r="G40" s="58"/>
      <c r="H40" s="53"/>
      <c r="I40" s="58"/>
      <c r="J40" s="53"/>
      <c r="K40" s="57"/>
      <c r="L40" s="53"/>
      <c r="M40" s="59"/>
      <c r="N40" s="60"/>
      <c r="O40" s="59"/>
      <c r="P40" s="60"/>
    </row>
    <row r="41" spans="1:17" ht="18" customHeight="1"/>
    <row r="42" spans="1:17">
      <c r="B42" s="61" t="s">
        <v>256</v>
      </c>
    </row>
  </sheetData>
  <mergeCells count="9">
    <mergeCell ref="B38:B39"/>
    <mergeCell ref="O7:P7"/>
    <mergeCell ref="M7:N7"/>
    <mergeCell ref="B7:B8"/>
    <mergeCell ref="C7:D7"/>
    <mergeCell ref="E7:F7"/>
    <mergeCell ref="G7:H7"/>
    <mergeCell ref="I7:J7"/>
    <mergeCell ref="K7:L7"/>
  </mergeCells>
  <phoneticPr fontId="5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21"/>
  <dimension ref="C4:K27"/>
  <sheetViews>
    <sheetView workbookViewId="0">
      <selection activeCell="N12" sqref="N12"/>
    </sheetView>
  </sheetViews>
  <sheetFormatPr baseColWidth="10" defaultRowHeight="12.75"/>
  <cols>
    <col min="1" max="16384" width="11.42578125" style="7"/>
  </cols>
  <sheetData>
    <row r="4" spans="3:11" ht="23.25">
      <c r="C4" s="51"/>
      <c r="D4" s="51"/>
      <c r="E4" s="51"/>
      <c r="F4" s="51"/>
      <c r="G4" s="51"/>
      <c r="H4" s="4" t="s">
        <v>126</v>
      </c>
      <c r="I4" s="51"/>
      <c r="J4" s="51"/>
      <c r="K4" s="51"/>
    </row>
    <row r="5" spans="3:11" ht="23.25">
      <c r="C5" s="51"/>
      <c r="D5" s="51"/>
      <c r="E5" s="51"/>
      <c r="F5" s="51"/>
      <c r="G5" s="51"/>
      <c r="H5" s="4" t="s">
        <v>207</v>
      </c>
      <c r="I5" s="51"/>
      <c r="J5" s="51"/>
      <c r="K5" s="51"/>
    </row>
    <row r="6" spans="3:11" ht="23.25">
      <c r="C6" s="51"/>
      <c r="D6" s="51"/>
      <c r="E6" s="51"/>
      <c r="F6" s="51"/>
      <c r="G6" s="51"/>
      <c r="H6" s="4" t="s">
        <v>364</v>
      </c>
      <c r="I6" s="51"/>
      <c r="J6" s="51"/>
      <c r="K6" s="51"/>
    </row>
    <row r="27" spans="10:10">
      <c r="J27" s="66"/>
    </row>
  </sheetData>
  <phoneticPr fontId="5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E60" sqref="E60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6"/>
      <c r="D3" s="126"/>
      <c r="E3" s="126"/>
      <c r="F3" s="127" t="s">
        <v>376</v>
      </c>
      <c r="G3" s="126"/>
      <c r="H3" s="126"/>
    </row>
    <row r="4" spans="2:9" ht="15.75">
      <c r="C4" s="126"/>
      <c r="D4" s="126"/>
      <c r="E4" s="126"/>
      <c r="F4" s="127" t="s">
        <v>283</v>
      </c>
      <c r="G4" s="126"/>
      <c r="H4" s="126"/>
    </row>
    <row r="5" spans="2:9" ht="11.25" customHeight="1"/>
    <row r="6" spans="2:9">
      <c r="B6" s="431" t="s">
        <v>264</v>
      </c>
      <c r="C6" s="433">
        <v>2014</v>
      </c>
      <c r="D6" s="434"/>
      <c r="E6" s="433">
        <v>2015</v>
      </c>
      <c r="F6" s="434"/>
      <c r="G6" s="433" t="s">
        <v>146</v>
      </c>
      <c r="H6" s="434"/>
    </row>
    <row r="7" spans="2:9">
      <c r="B7" s="432"/>
      <c r="C7" s="333"/>
      <c r="D7" s="334" t="s">
        <v>145</v>
      </c>
      <c r="E7" s="333"/>
      <c r="F7" s="334" t="s">
        <v>145</v>
      </c>
      <c r="G7" s="333"/>
      <c r="H7" s="335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430" t="s">
        <v>131</v>
      </c>
      <c r="C9" s="430"/>
      <c r="D9" s="430"/>
      <c r="E9" s="430"/>
      <c r="F9" s="430"/>
      <c r="G9" s="430"/>
      <c r="H9" s="430"/>
    </row>
    <row r="10" spans="2:9">
      <c r="B10" s="78" t="s">
        <v>134</v>
      </c>
      <c r="C10" s="69">
        <v>97767</v>
      </c>
      <c r="D10" s="79">
        <f>C10/$C$61</f>
        <v>0.27753506553230628</v>
      </c>
      <c r="E10" s="69">
        <f>'PROCEDENCIA ENERO'!C11</f>
        <v>93591</v>
      </c>
      <c r="F10" s="79">
        <f>E10/$E$61</f>
        <v>0.25102457917153925</v>
      </c>
      <c r="G10" s="69">
        <f>E10-C10</f>
        <v>-4176</v>
      </c>
      <c r="H10" s="79">
        <f>G10/C10</f>
        <v>-4.2713799134677342E-2</v>
      </c>
    </row>
    <row r="11" spans="2:9">
      <c r="B11" s="71" t="s">
        <v>75</v>
      </c>
      <c r="C11" s="72">
        <v>106809</v>
      </c>
      <c r="D11" s="73">
        <f>C11/$C$61</f>
        <v>0.30320295001830988</v>
      </c>
      <c r="E11" s="69">
        <f>'PROCEDENCIA ENERO'!C12</f>
        <v>131554</v>
      </c>
      <c r="F11" s="73">
        <f>E11/$E$61</f>
        <v>0.35284682809599932</v>
      </c>
      <c r="G11" s="72">
        <f>E11-C11</f>
        <v>24745</v>
      </c>
      <c r="H11" s="73">
        <f>G11/C11</f>
        <v>0.23167523336048459</v>
      </c>
    </row>
    <row r="12" spans="2:9">
      <c r="B12" s="71" t="s">
        <v>77</v>
      </c>
      <c r="C12" s="72">
        <v>44878</v>
      </c>
      <c r="D12" s="73">
        <f>C12/$C$61</f>
        <v>0.12739696084526314</v>
      </c>
      <c r="E12" s="69">
        <f>'PROCEDENCIA ENERO'!C13</f>
        <v>45956</v>
      </c>
      <c r="F12" s="73">
        <f>E12/$E$61</f>
        <v>0.12326062933836861</v>
      </c>
      <c r="G12" s="72">
        <f>E12-C12</f>
        <v>1078</v>
      </c>
      <c r="H12" s="73">
        <f>G12/C12</f>
        <v>2.4020678283345961E-2</v>
      </c>
    </row>
    <row r="13" spans="2:9">
      <c r="B13" s="74" t="s">
        <v>34</v>
      </c>
      <c r="C13" s="75">
        <f>SUM(C10:C12)</f>
        <v>249454</v>
      </c>
      <c r="D13" s="76">
        <f>C13/$C$61</f>
        <v>0.7081349763958793</v>
      </c>
      <c r="E13" s="75">
        <f>SUM(E10:E12)</f>
        <v>271101</v>
      </c>
      <c r="F13" s="76">
        <f>E13/$E$61</f>
        <v>0.72713203660590719</v>
      </c>
      <c r="G13" s="75">
        <f>E13-C13</f>
        <v>21647</v>
      </c>
      <c r="H13" s="76">
        <f>G13/C13</f>
        <v>8.6777522108284488E-2</v>
      </c>
    </row>
    <row r="14" spans="2:9" ht="6" customHeight="1">
      <c r="C14" s="43"/>
      <c r="D14" s="77"/>
      <c r="E14" s="43"/>
      <c r="H14" s="77"/>
    </row>
    <row r="15" spans="2:9" ht="15">
      <c r="B15" s="435" t="s">
        <v>10</v>
      </c>
      <c r="C15" s="436"/>
      <c r="D15" s="436"/>
      <c r="E15" s="436"/>
      <c r="F15" s="436"/>
      <c r="G15" s="436"/>
      <c r="H15" s="437"/>
    </row>
    <row r="16" spans="2:9">
      <c r="B16" s="78" t="s">
        <v>99</v>
      </c>
      <c r="C16" s="70">
        <v>12990</v>
      </c>
      <c r="D16" s="79">
        <f>C16/$C$61</f>
        <v>3.6875228873389371E-2</v>
      </c>
      <c r="E16" s="69">
        <f>'PROCEDENCIA ENERO'!C30</f>
        <v>12779</v>
      </c>
      <c r="F16" s="79">
        <f>E16/$E$61</f>
        <v>3.4275123646858134E-2</v>
      </c>
      <c r="G16" s="69">
        <f>E16-C16</f>
        <v>-211</v>
      </c>
      <c r="H16" s="79">
        <f>G16/C16</f>
        <v>-1.6243264049268669E-2</v>
      </c>
    </row>
    <row r="17" spans="2:8">
      <c r="B17" s="71" t="s">
        <v>101</v>
      </c>
      <c r="C17" s="72">
        <v>91</v>
      </c>
      <c r="D17" s="73">
        <f>C17/$C$61</f>
        <v>2.5832531389364377E-4</v>
      </c>
      <c r="E17" s="69">
        <f>'PROCEDENCIA ENERO'!C31</f>
        <v>52</v>
      </c>
      <c r="F17" s="73">
        <f t="shared" ref="F17:F27" si="0">E17/$E$61</f>
        <v>1.3947151026188459E-4</v>
      </c>
      <c r="G17" s="72">
        <f>E17-C17</f>
        <v>-39</v>
      </c>
      <c r="H17" s="73">
        <f>G17/C17</f>
        <v>-0.42857142857142855</v>
      </c>
    </row>
    <row r="18" spans="2:8">
      <c r="B18" s="71" t="s">
        <v>104</v>
      </c>
      <c r="C18" s="72">
        <v>2132</v>
      </c>
      <c r="D18" s="73">
        <f t="shared" ref="D18:D25" si="1">C18/$C$61</f>
        <v>6.0521930683653689E-3</v>
      </c>
      <c r="E18" s="69">
        <f>'PROCEDENCIA ENERO'!C32</f>
        <v>5222</v>
      </c>
      <c r="F18" s="73">
        <f t="shared" si="0"/>
        <v>1.4006158203606948E-2</v>
      </c>
      <c r="G18" s="72">
        <f t="shared" ref="G18:G26" si="2">E18-C18</f>
        <v>3090</v>
      </c>
      <c r="H18" s="73">
        <f t="shared" ref="H18:H26" si="3">G18/C18</f>
        <v>1.4493433395872419</v>
      </c>
    </row>
    <row r="19" spans="2:8">
      <c r="B19" s="71" t="s">
        <v>107</v>
      </c>
      <c r="C19" s="72">
        <v>3693</v>
      </c>
      <c r="D19" s="73">
        <f t="shared" si="1"/>
        <v>1.0483465760540951E-2</v>
      </c>
      <c r="E19" s="69">
        <f>'PROCEDENCIA ENERO'!C33</f>
        <v>3425</v>
      </c>
      <c r="F19" s="73">
        <f t="shared" si="0"/>
        <v>9.1863446662875901E-3</v>
      </c>
      <c r="G19" s="72">
        <f t="shared" si="2"/>
        <v>-268</v>
      </c>
      <c r="H19" s="73">
        <f t="shared" si="3"/>
        <v>-7.2569726509612784E-2</v>
      </c>
    </row>
    <row r="20" spans="2:8">
      <c r="B20" s="71" t="s">
        <v>110</v>
      </c>
      <c r="C20" s="72">
        <v>1293</v>
      </c>
      <c r="D20" s="73">
        <f t="shared" si="1"/>
        <v>3.6704904490602354E-3</v>
      </c>
      <c r="E20" s="69">
        <f>'PROCEDENCIA ENERO'!C34</f>
        <v>2617</v>
      </c>
      <c r="F20" s="73">
        <f t="shared" si="0"/>
        <v>7.0191719683721527E-3</v>
      </c>
      <c r="G20" s="72">
        <f t="shared" si="2"/>
        <v>1324</v>
      </c>
      <c r="H20" s="73">
        <f t="shared" si="3"/>
        <v>1.0239752513534417</v>
      </c>
    </row>
    <row r="21" spans="2:8">
      <c r="B21" s="71" t="s">
        <v>112</v>
      </c>
      <c r="C21" s="72">
        <v>59</v>
      </c>
      <c r="D21" s="73">
        <f t="shared" si="1"/>
        <v>1.6748564307390092E-4</v>
      </c>
      <c r="E21" s="69">
        <f>'PROCEDENCIA ENERO'!C35</f>
        <v>64</v>
      </c>
      <c r="F21" s="73">
        <f t="shared" si="0"/>
        <v>1.7165724339924257E-4</v>
      </c>
      <c r="G21" s="72">
        <f t="shared" si="2"/>
        <v>5</v>
      </c>
      <c r="H21" s="73">
        <f t="shared" si="3"/>
        <v>8.4745762711864403E-2</v>
      </c>
    </row>
    <row r="22" spans="2:8">
      <c r="B22" s="71" t="s">
        <v>113</v>
      </c>
      <c r="C22" s="72">
        <v>218</v>
      </c>
      <c r="D22" s="73">
        <f t="shared" si="1"/>
        <v>6.188452574594983E-4</v>
      </c>
      <c r="E22" s="69">
        <f>'PROCEDENCIA ENERO'!C36</f>
        <v>500</v>
      </c>
      <c r="F22" s="73">
        <f t="shared" si="0"/>
        <v>1.3410722140565826E-3</v>
      </c>
      <c r="G22" s="72">
        <f>E22-C22</f>
        <v>282</v>
      </c>
      <c r="H22" s="73">
        <f t="shared" si="3"/>
        <v>1.2935779816513762</v>
      </c>
    </row>
    <row r="23" spans="2:8">
      <c r="B23" s="71" t="s">
        <v>114</v>
      </c>
      <c r="C23" s="72">
        <v>787</v>
      </c>
      <c r="D23" s="73">
        <f t="shared" si="1"/>
        <v>2.234088154223051E-3</v>
      </c>
      <c r="E23" s="69">
        <f>'PROCEDENCIA ENERO'!C37</f>
        <v>849</v>
      </c>
      <c r="F23" s="73">
        <f t="shared" si="0"/>
        <v>2.2771406194680771E-3</v>
      </c>
      <c r="G23" s="72">
        <f t="shared" si="2"/>
        <v>62</v>
      </c>
      <c r="H23" s="73">
        <f t="shared" si="3"/>
        <v>7.8780177890724265E-2</v>
      </c>
    </row>
    <row r="24" spans="2:8">
      <c r="B24" s="71" t="s">
        <v>115</v>
      </c>
      <c r="C24" s="72">
        <v>492</v>
      </c>
      <c r="D24" s="73">
        <f t="shared" si="1"/>
        <v>1.3966599388535465E-3</v>
      </c>
      <c r="E24" s="69">
        <f>'PROCEDENCIA ENERO'!C38</f>
        <v>1349</v>
      </c>
      <c r="F24" s="73">
        <f t="shared" si="0"/>
        <v>3.6182128335246594E-3</v>
      </c>
      <c r="G24" s="72">
        <f t="shared" si="2"/>
        <v>857</v>
      </c>
      <c r="H24" s="73">
        <f t="shared" si="3"/>
        <v>1.7418699186991871</v>
      </c>
    </row>
    <row r="25" spans="2:8">
      <c r="B25" s="71" t="s">
        <v>116</v>
      </c>
      <c r="C25" s="72">
        <v>427</v>
      </c>
      <c r="D25" s="73">
        <f t="shared" si="1"/>
        <v>1.2121418575009439E-3</v>
      </c>
      <c r="E25" s="69">
        <f>'PROCEDENCIA ENERO'!C39</f>
        <v>306</v>
      </c>
      <c r="F25" s="73">
        <f t="shared" si="0"/>
        <v>8.2073619500262849E-4</v>
      </c>
      <c r="G25" s="72">
        <f t="shared" si="2"/>
        <v>-121</v>
      </c>
      <c r="H25" s="73">
        <f t="shared" si="3"/>
        <v>-0.28337236533957844</v>
      </c>
    </row>
    <row r="26" spans="2:8">
      <c r="B26" s="71" t="s">
        <v>85</v>
      </c>
      <c r="C26" s="72">
        <v>154</v>
      </c>
      <c r="D26" s="73">
        <f>C26/$C$61</f>
        <v>4.3716591582001254E-4</v>
      </c>
      <c r="E26" s="69">
        <f>'PROCEDENCIA ENERO'!C40</f>
        <v>115</v>
      </c>
      <c r="F26" s="73">
        <f t="shared" si="0"/>
        <v>3.0844660923301395E-4</v>
      </c>
      <c r="G26" s="72">
        <f t="shared" si="2"/>
        <v>-39</v>
      </c>
      <c r="H26" s="73">
        <f t="shared" si="3"/>
        <v>-0.25324675324675322</v>
      </c>
    </row>
    <row r="27" spans="2:8">
      <c r="B27" s="74" t="s">
        <v>34</v>
      </c>
      <c r="C27" s="75">
        <f>SUM(C16:C26)</f>
        <v>22336</v>
      </c>
      <c r="D27" s="76">
        <f>C27/$C$61</f>
        <v>6.3406090232180523E-2</v>
      </c>
      <c r="E27" s="75">
        <f>SUM(E16:E26)</f>
        <v>27278</v>
      </c>
      <c r="F27" s="76">
        <f t="shared" si="0"/>
        <v>7.316353571007092E-2</v>
      </c>
      <c r="G27" s="75">
        <f>E27-C27</f>
        <v>4942</v>
      </c>
      <c r="H27" s="76">
        <f>G27/C27</f>
        <v>0.22125716332378223</v>
      </c>
    </row>
    <row r="28" spans="2:8">
      <c r="C28" s="43"/>
      <c r="D28" s="77"/>
      <c r="E28" s="43"/>
      <c r="H28" s="77"/>
    </row>
    <row r="29" spans="2:8" ht="15">
      <c r="B29" s="430" t="s">
        <v>9</v>
      </c>
      <c r="C29" s="430"/>
      <c r="D29" s="430"/>
      <c r="E29" s="430"/>
      <c r="F29" s="430"/>
      <c r="G29" s="430"/>
      <c r="H29" s="430"/>
    </row>
    <row r="30" spans="2:8">
      <c r="B30" s="78" t="s">
        <v>19</v>
      </c>
      <c r="C30" s="69">
        <v>12255</v>
      </c>
      <c r="D30" s="79">
        <f>C30/$C$61</f>
        <v>3.4788755184248399E-2</v>
      </c>
      <c r="E30" s="69">
        <f>'PROCEDENCIA ENERO'!K10</f>
        <v>11700</v>
      </c>
      <c r="F30" s="79">
        <f>E30/$E$61</f>
        <v>3.1381089808924033E-2</v>
      </c>
      <c r="G30" s="69">
        <f>E30-C30</f>
        <v>-555</v>
      </c>
      <c r="H30" s="79">
        <f>G30/C30</f>
        <v>-4.528763769889841E-2</v>
      </c>
    </row>
    <row r="31" spans="2:8">
      <c r="B31" s="71" t="s">
        <v>20</v>
      </c>
      <c r="C31" s="72">
        <v>395</v>
      </c>
      <c r="D31" s="73">
        <f t="shared" ref="D31:D56" si="4">C31/$C$61</f>
        <v>1.1213021866812011E-3</v>
      </c>
      <c r="E31" s="69">
        <f>'PROCEDENCIA ENERO'!K11</f>
        <v>413</v>
      </c>
      <c r="F31" s="73">
        <f t="shared" ref="F31:F55" si="5">E31/$E$61</f>
        <v>1.1077256488107371E-3</v>
      </c>
      <c r="G31" s="72">
        <f>E31-C31</f>
        <v>18</v>
      </c>
      <c r="H31" s="73">
        <f t="shared" ref="H31:H54" si="6">G31/C31</f>
        <v>4.5569620253164557E-2</v>
      </c>
    </row>
    <row r="32" spans="2:8">
      <c r="B32" s="71" t="s">
        <v>133</v>
      </c>
      <c r="C32" s="72">
        <v>1351</v>
      </c>
      <c r="D32" s="73">
        <f t="shared" si="4"/>
        <v>3.8351373524210192E-3</v>
      </c>
      <c r="E32" s="69">
        <f>'PROCEDENCIA ENERO'!K12</f>
        <v>916</v>
      </c>
      <c r="F32" s="73">
        <f t="shared" si="5"/>
        <v>2.4568442961516593E-3</v>
      </c>
      <c r="G32" s="72">
        <f t="shared" ref="G32:G57" si="7">E32-C32</f>
        <v>-435</v>
      </c>
      <c r="H32" s="73">
        <f t="shared" si="6"/>
        <v>-0.32198371576609919</v>
      </c>
    </row>
    <row r="33" spans="2:8">
      <c r="B33" s="71" t="s">
        <v>79</v>
      </c>
      <c r="C33" s="72">
        <v>51</v>
      </c>
      <c r="D33" s="73">
        <f t="shared" si="4"/>
        <v>1.4477572536896521E-4</v>
      </c>
      <c r="E33" s="69">
        <f>'PROCEDENCIA ENERO'!K13</f>
        <v>31</v>
      </c>
      <c r="F33" s="73">
        <f t="shared" si="5"/>
        <v>8.3146477271508115E-5</v>
      </c>
      <c r="G33" s="72">
        <f t="shared" si="7"/>
        <v>-20</v>
      </c>
      <c r="H33" s="73">
        <f t="shared" si="6"/>
        <v>-0.39215686274509803</v>
      </c>
    </row>
    <row r="34" spans="2:8">
      <c r="B34" s="71" t="s">
        <v>21</v>
      </c>
      <c r="C34" s="72">
        <v>259</v>
      </c>
      <c r="D34" s="73">
        <f t="shared" si="4"/>
        <v>7.3523358569729379E-4</v>
      </c>
      <c r="E34" s="69">
        <f>'PROCEDENCIA ENERO'!K14</f>
        <v>242</v>
      </c>
      <c r="F34" s="73">
        <f t="shared" si="5"/>
        <v>6.4907895160338592E-4</v>
      </c>
      <c r="G34" s="72">
        <f t="shared" si="7"/>
        <v>-17</v>
      </c>
      <c r="H34" s="73">
        <f>G34/C34</f>
        <v>-6.5637065637065631E-2</v>
      </c>
    </row>
    <row r="35" spans="2:8">
      <c r="B35" s="71" t="s">
        <v>22</v>
      </c>
      <c r="C35" s="72">
        <v>6508</v>
      </c>
      <c r="D35" s="73">
        <f t="shared" si="4"/>
        <v>1.8474518052965204E-2</v>
      </c>
      <c r="E35" s="69">
        <f>'PROCEDENCIA ENERO'!K15</f>
        <v>6263</v>
      </c>
      <c r="F35" s="73">
        <f t="shared" si="5"/>
        <v>1.6798270553272751E-2</v>
      </c>
      <c r="G35" s="72">
        <f t="shared" si="7"/>
        <v>-245</v>
      </c>
      <c r="H35" s="73">
        <f t="shared" si="6"/>
        <v>-3.76459741856177E-2</v>
      </c>
    </row>
    <row r="36" spans="2:8">
      <c r="B36" s="71" t="s">
        <v>23</v>
      </c>
      <c r="C36" s="72">
        <v>768</v>
      </c>
      <c r="D36" s="73">
        <f t="shared" si="4"/>
        <v>2.180152099673829E-3</v>
      </c>
      <c r="E36" s="69">
        <f>'PROCEDENCIA ENERO'!K16</f>
        <v>221</v>
      </c>
      <c r="F36" s="73">
        <f t="shared" si="5"/>
        <v>5.9275391861300945E-4</v>
      </c>
      <c r="G36" s="72">
        <f t="shared" si="7"/>
        <v>-547</v>
      </c>
      <c r="H36" s="73">
        <f t="shared" si="6"/>
        <v>-0.71223958333333337</v>
      </c>
    </row>
    <row r="37" spans="2:8">
      <c r="B37" s="71" t="s">
        <v>24</v>
      </c>
      <c r="C37" s="72">
        <v>8184</v>
      </c>
      <c r="D37" s="73">
        <f t="shared" si="4"/>
        <v>2.3232245812149239E-2</v>
      </c>
      <c r="E37" s="69">
        <f>'PROCEDENCIA ENERO'!K17</f>
        <v>8504</v>
      </c>
      <c r="F37" s="73">
        <f t="shared" si="5"/>
        <v>2.2808956216674354E-2</v>
      </c>
      <c r="G37" s="72">
        <f t="shared" si="7"/>
        <v>320</v>
      </c>
      <c r="H37" s="73">
        <f t="shared" si="6"/>
        <v>3.9100684261974585E-2</v>
      </c>
    </row>
    <row r="38" spans="2:8">
      <c r="B38" s="71" t="s">
        <v>25</v>
      </c>
      <c r="C38" s="72">
        <v>16254</v>
      </c>
      <c r="D38" s="73">
        <f t="shared" si="4"/>
        <v>4.6140875297003142E-2</v>
      </c>
      <c r="E38" s="69">
        <f>'PROCEDENCIA ENERO'!K18</f>
        <v>15502</v>
      </c>
      <c r="F38" s="73">
        <f t="shared" si="5"/>
        <v>4.1578602924610283E-2</v>
      </c>
      <c r="G38" s="72">
        <f t="shared" si="7"/>
        <v>-752</v>
      </c>
      <c r="H38" s="73">
        <f t="shared" si="6"/>
        <v>-4.6265534637627663E-2</v>
      </c>
    </row>
    <row r="39" spans="2:8">
      <c r="B39" s="71" t="s">
        <v>55</v>
      </c>
      <c r="C39" s="72">
        <v>47</v>
      </c>
      <c r="D39" s="73">
        <f t="shared" si="4"/>
        <v>1.3342076651649734E-4</v>
      </c>
      <c r="E39" s="69">
        <f>'PROCEDENCIA ENERO'!K19</f>
        <v>17</v>
      </c>
      <c r="F39" s="73">
        <f>E39/$E$61</f>
        <v>4.5596455277923809E-5</v>
      </c>
      <c r="G39" s="72">
        <f t="shared" si="7"/>
        <v>-30</v>
      </c>
      <c r="H39" s="73">
        <f>G39/C39</f>
        <v>-0.63829787234042556</v>
      </c>
    </row>
    <row r="40" spans="2:8">
      <c r="B40" s="71" t="s">
        <v>26</v>
      </c>
      <c r="C40" s="72">
        <v>2223</v>
      </c>
      <c r="D40" s="73">
        <f t="shared" si="4"/>
        <v>6.310518382259012E-3</v>
      </c>
      <c r="E40" s="69">
        <f>'PROCEDENCIA ENERO'!K20</f>
        <v>3140</v>
      </c>
      <c r="F40" s="73">
        <f t="shared" si="5"/>
        <v>8.421933504275338E-3</v>
      </c>
      <c r="G40" s="72">
        <f t="shared" si="7"/>
        <v>917</v>
      </c>
      <c r="H40" s="73">
        <f t="shared" si="6"/>
        <v>0.41250562303193883</v>
      </c>
    </row>
    <row r="41" spans="2:8">
      <c r="B41" s="71" t="s">
        <v>89</v>
      </c>
      <c r="C41" s="72">
        <v>122</v>
      </c>
      <c r="D41" s="73">
        <f t="shared" si="4"/>
        <v>3.4632624500026968E-4</v>
      </c>
      <c r="E41" s="69">
        <f>'PROCEDENCIA ENERO'!K21</f>
        <v>145</v>
      </c>
      <c r="F41" s="73">
        <f t="shared" si="5"/>
        <v>3.8891094207640892E-4</v>
      </c>
      <c r="G41" s="72">
        <f t="shared" si="7"/>
        <v>23</v>
      </c>
      <c r="H41" s="73">
        <f t="shared" si="6"/>
        <v>0.18852459016393441</v>
      </c>
    </row>
    <row r="42" spans="2:8">
      <c r="B42" s="71" t="s">
        <v>42</v>
      </c>
      <c r="C42" s="72">
        <v>308</v>
      </c>
      <c r="D42" s="73">
        <f t="shared" si="4"/>
        <v>8.7433183164002508E-4</v>
      </c>
      <c r="E42" s="69">
        <f>'PROCEDENCIA ENERO'!K22</f>
        <v>138</v>
      </c>
      <c r="F42" s="73">
        <f t="shared" si="5"/>
        <v>3.7013593107961679E-4</v>
      </c>
      <c r="G42" s="72">
        <f t="shared" si="7"/>
        <v>-170</v>
      </c>
      <c r="H42" s="73">
        <f>G42/C42</f>
        <v>-0.55194805194805197</v>
      </c>
    </row>
    <row r="43" spans="2:8">
      <c r="B43" s="71" t="s">
        <v>94</v>
      </c>
      <c r="C43" s="72">
        <v>160</v>
      </c>
      <c r="D43" s="73">
        <f t="shared" si="4"/>
        <v>4.5419835409871433E-4</v>
      </c>
      <c r="E43" s="69">
        <f>'PROCEDENCIA ENERO'!K23</f>
        <v>13</v>
      </c>
      <c r="F43" s="73">
        <f>E43/$E$61</f>
        <v>3.4867877565471148E-5</v>
      </c>
      <c r="G43" s="72">
        <f t="shared" si="7"/>
        <v>-147</v>
      </c>
      <c r="H43" s="73">
        <f>G43/C43</f>
        <v>-0.91874999999999996</v>
      </c>
    </row>
    <row r="44" spans="2:8">
      <c r="B44" s="71" t="s">
        <v>27</v>
      </c>
      <c r="C44" s="72">
        <v>7845</v>
      </c>
      <c r="D44" s="73">
        <f t="shared" si="4"/>
        <v>2.2269913049402588E-2</v>
      </c>
      <c r="E44" s="69">
        <f>'PROCEDENCIA ENERO'!K24</f>
        <v>7099</v>
      </c>
      <c r="F44" s="73">
        <f t="shared" si="5"/>
        <v>1.904054329517536E-2</v>
      </c>
      <c r="G44" s="72">
        <f t="shared" si="7"/>
        <v>-746</v>
      </c>
      <c r="H44" s="73">
        <f>G44/C44</f>
        <v>-9.5092415551306569E-2</v>
      </c>
    </row>
    <row r="45" spans="2:8">
      <c r="B45" s="71" t="s">
        <v>56</v>
      </c>
      <c r="C45" s="72">
        <v>21</v>
      </c>
      <c r="D45" s="73">
        <f t="shared" si="4"/>
        <v>5.9613533975456259E-5</v>
      </c>
      <c r="E45" s="69">
        <f>'PROCEDENCIA ENERO'!K25</f>
        <v>27</v>
      </c>
      <c r="F45" s="73">
        <f t="shared" si="5"/>
        <v>7.2417899559055454E-5</v>
      </c>
      <c r="G45" s="72">
        <f t="shared" si="7"/>
        <v>6</v>
      </c>
      <c r="H45" s="73">
        <f t="shared" si="6"/>
        <v>0.2857142857142857</v>
      </c>
    </row>
    <row r="46" spans="2:8">
      <c r="B46" s="71" t="s">
        <v>95</v>
      </c>
      <c r="C46" s="72">
        <v>3</v>
      </c>
      <c r="D46" s="73">
        <f t="shared" si="4"/>
        <v>8.5162191393508944E-6</v>
      </c>
      <c r="E46" s="69">
        <f>'PROCEDENCIA ENERO'!K26</f>
        <v>6</v>
      </c>
      <c r="F46" s="73">
        <f t="shared" si="5"/>
        <v>1.6092866568678991E-5</v>
      </c>
      <c r="G46" s="72">
        <f t="shared" si="7"/>
        <v>3</v>
      </c>
      <c r="H46" s="73">
        <f>G46/C46</f>
        <v>1</v>
      </c>
    </row>
    <row r="47" spans="2:8">
      <c r="B47" s="71" t="s">
        <v>28</v>
      </c>
      <c r="C47" s="72">
        <v>480</v>
      </c>
      <c r="D47" s="73">
        <f t="shared" si="4"/>
        <v>1.3625950622961429E-3</v>
      </c>
      <c r="E47" s="69">
        <f>'PROCEDENCIA ENERO'!K27</f>
        <v>670</v>
      </c>
      <c r="F47" s="73">
        <f t="shared" si="5"/>
        <v>1.7970367668358207E-3</v>
      </c>
      <c r="G47" s="72">
        <f t="shared" si="7"/>
        <v>190</v>
      </c>
      <c r="H47" s="73">
        <f t="shared" si="6"/>
        <v>0.39583333333333331</v>
      </c>
    </row>
    <row r="48" spans="2:8">
      <c r="B48" s="71" t="s">
        <v>46</v>
      </c>
      <c r="C48" s="72">
        <v>547</v>
      </c>
      <c r="D48" s="73">
        <f t="shared" si="4"/>
        <v>1.5527906230749797E-3</v>
      </c>
      <c r="E48" s="69">
        <f>'PROCEDENCIA ENERO'!K28</f>
        <v>1745</v>
      </c>
      <c r="F48" s="73">
        <f t="shared" si="5"/>
        <v>4.6803420270574731E-3</v>
      </c>
      <c r="G48" s="72">
        <f t="shared" si="7"/>
        <v>1198</v>
      </c>
      <c r="H48" s="73">
        <f t="shared" si="6"/>
        <v>2.1901279707495429</v>
      </c>
    </row>
    <row r="49" spans="2:8">
      <c r="B49" s="71" t="s">
        <v>29</v>
      </c>
      <c r="C49" s="72">
        <v>126</v>
      </c>
      <c r="D49" s="73">
        <f t="shared" si="4"/>
        <v>3.5768120385273753E-4</v>
      </c>
      <c r="E49" s="69">
        <f>'PROCEDENCIA ENERO'!K29</f>
        <v>78</v>
      </c>
      <c r="F49" s="73">
        <f t="shared" si="5"/>
        <v>2.0920726539282687E-4</v>
      </c>
      <c r="G49" s="72">
        <f t="shared" si="7"/>
        <v>-48</v>
      </c>
      <c r="H49" s="73">
        <f t="shared" si="6"/>
        <v>-0.38095238095238093</v>
      </c>
    </row>
    <row r="50" spans="2:8">
      <c r="B50" s="71" t="s">
        <v>45</v>
      </c>
      <c r="C50" s="72">
        <v>135</v>
      </c>
      <c r="D50" s="73">
        <f t="shared" si="4"/>
        <v>3.8322986127079021E-4</v>
      </c>
      <c r="E50" s="69">
        <f>'PROCEDENCIA ENERO'!K30</f>
        <v>133</v>
      </c>
      <c r="F50" s="73">
        <f t="shared" si="5"/>
        <v>3.5672520893905097E-4</v>
      </c>
      <c r="G50" s="72">
        <f t="shared" si="7"/>
        <v>-2</v>
      </c>
      <c r="H50" s="73">
        <f>G50/C50</f>
        <v>-1.4814814814814815E-2</v>
      </c>
    </row>
    <row r="51" spans="2:8">
      <c r="B51" s="71" t="s">
        <v>103</v>
      </c>
      <c r="C51" s="72">
        <v>112</v>
      </c>
      <c r="D51" s="73">
        <f t="shared" si="4"/>
        <v>3.1793884786910005E-4</v>
      </c>
      <c r="E51" s="69">
        <f>'PROCEDENCIA ENERO'!K31</f>
        <v>61</v>
      </c>
      <c r="F51" s="73">
        <f t="shared" si="5"/>
        <v>1.6361081011490307E-4</v>
      </c>
      <c r="G51" s="72">
        <f t="shared" si="7"/>
        <v>-51</v>
      </c>
      <c r="H51" s="73">
        <f>G51/C51</f>
        <v>-0.45535714285714285</v>
      </c>
    </row>
    <row r="52" spans="2:8">
      <c r="B52" s="71" t="s">
        <v>106</v>
      </c>
      <c r="C52" s="72">
        <v>8025</v>
      </c>
      <c r="D52" s="73">
        <f t="shared" si="4"/>
        <v>2.2780886197763642E-2</v>
      </c>
      <c r="E52" s="69">
        <f>'PROCEDENCIA ENERO'!K32</f>
        <v>3723</v>
      </c>
      <c r="F52" s="73">
        <f t="shared" si="5"/>
        <v>9.9856237058653131E-3</v>
      </c>
      <c r="G52" s="72">
        <f t="shared" si="7"/>
        <v>-4302</v>
      </c>
      <c r="H52" s="73">
        <f t="shared" si="6"/>
        <v>-0.53607476635514018</v>
      </c>
    </row>
    <row r="53" spans="2:8">
      <c r="B53" s="71" t="s">
        <v>109</v>
      </c>
      <c r="C53" s="72">
        <v>8</v>
      </c>
      <c r="D53" s="73">
        <f t="shared" si="4"/>
        <v>2.2709917704935717E-5</v>
      </c>
      <c r="E53" s="69">
        <f>'PROCEDENCIA ENERO'!K33</f>
        <v>18</v>
      </c>
      <c r="F53" s="73">
        <f t="shared" si="5"/>
        <v>4.8278599706036974E-5</v>
      </c>
      <c r="G53" s="72">
        <f t="shared" si="7"/>
        <v>10</v>
      </c>
      <c r="H53" s="73">
        <f t="shared" si="6"/>
        <v>1.25</v>
      </c>
    </row>
    <row r="54" spans="2:8">
      <c r="B54" s="71" t="s">
        <v>30</v>
      </c>
      <c r="C54" s="72">
        <v>7947</v>
      </c>
      <c r="D54" s="73">
        <f t="shared" si="4"/>
        <v>2.2559464500140517E-2</v>
      </c>
      <c r="E54" s="69">
        <f>'PROCEDENCIA ENERO'!K34</f>
        <v>7370</v>
      </c>
      <c r="F54" s="73">
        <f t="shared" si="5"/>
        <v>1.9767404435194025E-2</v>
      </c>
      <c r="G54" s="72">
        <f t="shared" si="7"/>
        <v>-577</v>
      </c>
      <c r="H54" s="73">
        <f t="shared" si="6"/>
        <v>-7.2606014848370454E-2</v>
      </c>
    </row>
    <row r="55" spans="2:8">
      <c r="B55" s="71" t="s">
        <v>31</v>
      </c>
      <c r="C55" s="72">
        <v>1590</v>
      </c>
      <c r="D55" s="73">
        <f t="shared" si="4"/>
        <v>4.5135961438559739E-3</v>
      </c>
      <c r="E55" s="69">
        <f>'PROCEDENCIA ENERO'!K35</f>
        <v>1257</v>
      </c>
      <c r="F55" s="73">
        <f t="shared" si="5"/>
        <v>3.3714555461382485E-3</v>
      </c>
      <c r="G55" s="72">
        <f t="shared" si="7"/>
        <v>-333</v>
      </c>
      <c r="H55" s="73">
        <f>G55/C55</f>
        <v>-0.20943396226415095</v>
      </c>
    </row>
    <row r="56" spans="2:8">
      <c r="B56" s="71" t="s">
        <v>85</v>
      </c>
      <c r="C56" s="72">
        <v>2462</v>
      </c>
      <c r="D56" s="73">
        <f t="shared" si="4"/>
        <v>6.9889771736939667E-3</v>
      </c>
      <c r="E56" s="69">
        <f>'PROCEDENCIA ENERO'!K36</f>
        <v>1375</v>
      </c>
      <c r="F56" s="73">
        <f>E56/$E$61</f>
        <v>3.687948588655602E-3</v>
      </c>
      <c r="G56" s="72">
        <f t="shared" si="7"/>
        <v>-1087</v>
      </c>
      <c r="H56" s="73">
        <f>G56/C56</f>
        <v>-0.4415109666937449</v>
      </c>
    </row>
    <row r="57" spans="2:8">
      <c r="B57" s="74" t="s">
        <v>34</v>
      </c>
      <c r="C57" s="75">
        <f>SUM(C30:C56)</f>
        <v>78186</v>
      </c>
      <c r="D57" s="76">
        <f>C57/$C$61</f>
        <v>0.22194970320976298</v>
      </c>
      <c r="E57" s="75">
        <f>SUM(E30:E56)</f>
        <v>70807</v>
      </c>
      <c r="F57" s="76">
        <f>E57/$E$61</f>
        <v>0.18991460052140888</v>
      </c>
      <c r="G57" s="75">
        <f t="shared" si="7"/>
        <v>-7379</v>
      </c>
      <c r="H57" s="76">
        <f>G57/C57</f>
        <v>-9.4377510040160636E-2</v>
      </c>
    </row>
    <row r="58" spans="2:8">
      <c r="C58" s="43"/>
      <c r="E58" s="43"/>
      <c r="H58" s="77"/>
    </row>
    <row r="59" spans="2:8">
      <c r="B59" s="326" t="s">
        <v>132</v>
      </c>
      <c r="C59" s="327">
        <v>2293</v>
      </c>
      <c r="D59" s="328">
        <f>C59/$C$61</f>
        <v>6.5092301621772E-3</v>
      </c>
      <c r="E59" s="327">
        <v>3650</v>
      </c>
      <c r="F59" s="328">
        <f>E59/$E$61</f>
        <v>9.7898271626130524E-3</v>
      </c>
      <c r="G59" s="327">
        <f>E59-C59</f>
        <v>1357</v>
      </c>
      <c r="H59" s="328">
        <f>G59/C59</f>
        <v>0.59180113388573918</v>
      </c>
    </row>
    <row r="60" spans="2:8">
      <c r="C60" s="43"/>
      <c r="E60" s="43"/>
      <c r="H60" s="77"/>
    </row>
    <row r="61" spans="2:8" ht="15.75">
      <c r="B61" s="329" t="s">
        <v>6</v>
      </c>
      <c r="C61" s="330">
        <f>C59+C57+C27+C13</f>
        <v>352269</v>
      </c>
      <c r="D61" s="331">
        <f>D59+D57+D27+D13</f>
        <v>1</v>
      </c>
      <c r="E61" s="330">
        <f>E59+E57+E27+E13</f>
        <v>372836</v>
      </c>
      <c r="F61" s="331">
        <f>F59+F57+F27+F13</f>
        <v>1</v>
      </c>
      <c r="G61" s="332">
        <f>E61-C61</f>
        <v>20567</v>
      </c>
      <c r="H61" s="331">
        <f>G61/C61</f>
        <v>5.838435967967661E-2</v>
      </c>
    </row>
    <row r="63" spans="2:8" ht="15">
      <c r="C63" s="80"/>
    </row>
    <row r="64" spans="2:8">
      <c r="C64" s="43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MAYA&amp;R17</oddFooter>
  </headerFooter>
  <ignoredErrors>
    <ignoredError sqref="D13 D27 D57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88"/>
  <sheetViews>
    <sheetView workbookViewId="0">
      <selection activeCell="L61" sqref="L61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4.5" customHeight="1"/>
    <row r="2" spans="2:16" ht="18.75">
      <c r="B2" s="438" t="s">
        <v>184</v>
      </c>
      <c r="C2" s="438"/>
      <c r="D2" s="438"/>
      <c r="E2" s="438"/>
      <c r="F2" s="438"/>
      <c r="G2" s="438"/>
      <c r="H2" s="438"/>
      <c r="I2" s="438"/>
      <c r="J2" s="438"/>
      <c r="K2" s="438"/>
    </row>
    <row r="3" spans="2:16" ht="15.75" customHeight="1">
      <c r="B3" s="438" t="s">
        <v>187</v>
      </c>
      <c r="C3" s="438"/>
      <c r="D3" s="438"/>
      <c r="E3" s="438"/>
      <c r="F3" s="438"/>
      <c r="G3" s="438"/>
      <c r="H3" s="438"/>
      <c r="I3" s="438"/>
      <c r="J3" s="438"/>
      <c r="K3" s="438"/>
    </row>
    <row r="4" spans="2:16" ht="15" customHeight="1">
      <c r="B4" s="439" t="s">
        <v>377</v>
      </c>
      <c r="C4" s="439"/>
      <c r="D4" s="439"/>
      <c r="E4" s="439"/>
      <c r="F4" s="439"/>
      <c r="G4" s="439"/>
      <c r="H4" s="439"/>
      <c r="I4" s="439"/>
      <c r="J4" s="439"/>
      <c r="K4" s="439"/>
    </row>
    <row r="5" spans="2:16" s="265" customFormat="1" ht="12" customHeight="1">
      <c r="B5" s="440" t="s">
        <v>211</v>
      </c>
      <c r="C5" s="440"/>
      <c r="D5" s="336" t="s">
        <v>17</v>
      </c>
      <c r="E5" s="336"/>
      <c r="F5" s="336" t="s">
        <v>173</v>
      </c>
      <c r="G5" s="67"/>
      <c r="H5" s="336" t="s">
        <v>243</v>
      </c>
      <c r="I5" s="336" t="s">
        <v>194</v>
      </c>
      <c r="J5" s="336" t="s">
        <v>193</v>
      </c>
      <c r="K5" s="336" t="s">
        <v>33</v>
      </c>
      <c r="L5" s="67"/>
      <c r="M5" s="67"/>
      <c r="N5" s="264"/>
      <c r="O5" s="264"/>
      <c r="P5" s="264"/>
    </row>
    <row r="6" spans="2:16" ht="15">
      <c r="B6" s="249">
        <v>1</v>
      </c>
      <c r="C6" s="370" t="s">
        <v>378</v>
      </c>
      <c r="D6" s="371">
        <v>310</v>
      </c>
      <c r="E6" s="372"/>
      <c r="F6" s="373" t="s">
        <v>174</v>
      </c>
      <c r="G6" s="81"/>
      <c r="H6" s="250" t="s">
        <v>185</v>
      </c>
      <c r="I6" s="251">
        <f>SUM(D79)</f>
        <v>31679</v>
      </c>
      <c r="J6" s="251">
        <v>73</v>
      </c>
      <c r="K6" s="252">
        <f>I6/$I$8</f>
        <v>0.75390290337934318</v>
      </c>
      <c r="L6" s="82"/>
      <c r="M6" s="111"/>
      <c r="N6" s="111"/>
      <c r="O6" s="83"/>
      <c r="P6" s="84"/>
    </row>
    <row r="7" spans="2:16" ht="15">
      <c r="B7" s="207">
        <v>2</v>
      </c>
      <c r="C7" s="208" t="s">
        <v>305</v>
      </c>
      <c r="D7" s="209">
        <v>407</v>
      </c>
      <c r="E7" s="210"/>
      <c r="F7" s="211" t="s">
        <v>175</v>
      </c>
      <c r="G7" s="81"/>
      <c r="H7" s="253" t="s">
        <v>186</v>
      </c>
      <c r="I7" s="254">
        <v>10341</v>
      </c>
      <c r="J7" s="254">
        <v>321</v>
      </c>
      <c r="K7" s="255">
        <f>I7/$I$8</f>
        <v>0.24609709662065682</v>
      </c>
      <c r="L7" s="82"/>
      <c r="M7" s="111"/>
      <c r="N7" s="111"/>
      <c r="O7" s="85"/>
      <c r="P7" s="84"/>
    </row>
    <row r="8" spans="2:16" ht="15">
      <c r="B8" s="249">
        <v>3</v>
      </c>
      <c r="C8" s="208" t="s">
        <v>163</v>
      </c>
      <c r="D8" s="209">
        <v>630</v>
      </c>
      <c r="E8" s="210"/>
      <c r="F8" s="211" t="s">
        <v>175</v>
      </c>
      <c r="G8" s="86"/>
      <c r="H8" s="338" t="s">
        <v>18</v>
      </c>
      <c r="I8" s="339">
        <f>SUM(I6:I7)</f>
        <v>42020</v>
      </c>
      <c r="J8" s="339">
        <f>SUM(J6:J7)</f>
        <v>394</v>
      </c>
      <c r="K8" s="340">
        <f>SUM(K6:K7)</f>
        <v>1</v>
      </c>
      <c r="L8" s="82"/>
      <c r="M8" s="31"/>
      <c r="N8" s="55"/>
      <c r="O8" s="85"/>
      <c r="P8" s="84"/>
    </row>
    <row r="9" spans="2:16" ht="15">
      <c r="B9" s="207">
        <v>4</v>
      </c>
      <c r="C9" s="208" t="s">
        <v>192</v>
      </c>
      <c r="D9" s="209">
        <v>414</v>
      </c>
      <c r="E9" s="210"/>
      <c r="F9" s="211" t="s">
        <v>175</v>
      </c>
      <c r="G9" s="86"/>
      <c r="H9" s="214"/>
      <c r="I9" s="215"/>
      <c r="J9" s="215"/>
      <c r="K9" s="216"/>
      <c r="L9" s="82"/>
      <c r="M9" s="31"/>
      <c r="N9" s="55"/>
      <c r="O9" s="85"/>
      <c r="P9" s="84"/>
    </row>
    <row r="10" spans="2:16" ht="15">
      <c r="B10" s="249">
        <v>5</v>
      </c>
      <c r="C10" s="208" t="s">
        <v>208</v>
      </c>
      <c r="D10" s="209">
        <v>481</v>
      </c>
      <c r="E10" s="210"/>
      <c r="F10" s="211" t="s">
        <v>175</v>
      </c>
      <c r="G10" s="86"/>
      <c r="H10" s="31"/>
      <c r="I10" s="87"/>
      <c r="J10" s="87"/>
      <c r="K10" s="88"/>
      <c r="L10" s="82"/>
      <c r="N10" s="55"/>
      <c r="O10" s="85"/>
      <c r="P10" s="84"/>
    </row>
    <row r="11" spans="2:16" ht="15">
      <c r="B11" s="207">
        <v>6</v>
      </c>
      <c r="C11" s="208" t="s">
        <v>246</v>
      </c>
      <c r="D11" s="209">
        <v>756</v>
      </c>
      <c r="E11" s="210"/>
      <c r="F11" s="211" t="s">
        <v>175</v>
      </c>
      <c r="G11" s="81"/>
      <c r="H11" s="31"/>
      <c r="I11" s="31"/>
      <c r="J11" s="31"/>
      <c r="K11" s="31"/>
      <c r="L11" s="82"/>
      <c r="N11" s="55"/>
      <c r="O11" s="83"/>
      <c r="P11" s="84"/>
    </row>
    <row r="12" spans="2:16" ht="15">
      <c r="B12" s="249">
        <v>7</v>
      </c>
      <c r="C12" s="208" t="s">
        <v>209</v>
      </c>
      <c r="D12" s="209">
        <v>479</v>
      </c>
      <c r="E12" s="210"/>
      <c r="F12" s="211" t="s">
        <v>175</v>
      </c>
      <c r="G12" s="31"/>
      <c r="L12" s="89"/>
      <c r="M12" s="31"/>
      <c r="N12" s="90"/>
      <c r="O12" s="91"/>
      <c r="P12" s="92"/>
    </row>
    <row r="13" spans="2:16" ht="15">
      <c r="B13" s="207">
        <v>8</v>
      </c>
      <c r="C13" s="208" t="s">
        <v>308</v>
      </c>
      <c r="D13" s="209">
        <v>144</v>
      </c>
      <c r="E13" s="210"/>
      <c r="F13" s="211" t="s">
        <v>176</v>
      </c>
      <c r="G13" s="31"/>
      <c r="L13" s="89"/>
      <c r="M13" s="31"/>
      <c r="N13" s="90"/>
      <c r="O13" s="91"/>
      <c r="P13" s="92"/>
    </row>
    <row r="14" spans="2:16" ht="15">
      <c r="B14" s="249">
        <v>9</v>
      </c>
      <c r="C14" s="208" t="s">
        <v>233</v>
      </c>
      <c r="D14" s="209">
        <v>979</v>
      </c>
      <c r="E14" s="210"/>
      <c r="F14" s="211" t="s">
        <v>176</v>
      </c>
      <c r="G14" s="93"/>
      <c r="L14" s="94"/>
    </row>
    <row r="15" spans="2:16" ht="15">
      <c r="B15" s="207">
        <v>10</v>
      </c>
      <c r="C15" s="208" t="s">
        <v>321</v>
      </c>
      <c r="D15" s="209">
        <v>128</v>
      </c>
      <c r="E15" s="210"/>
      <c r="F15" s="211" t="s">
        <v>176</v>
      </c>
      <c r="G15" s="31"/>
    </row>
    <row r="16" spans="2:16" ht="15">
      <c r="B16" s="249">
        <v>11</v>
      </c>
      <c r="C16" s="208" t="s">
        <v>213</v>
      </c>
      <c r="D16" s="209">
        <v>404</v>
      </c>
      <c r="E16" s="210"/>
      <c r="F16" s="211" t="s">
        <v>175</v>
      </c>
      <c r="G16" s="31"/>
    </row>
    <row r="17" spans="2:11" ht="15">
      <c r="B17" s="207">
        <v>12</v>
      </c>
      <c r="C17" s="208" t="s">
        <v>290</v>
      </c>
      <c r="D17" s="209">
        <v>423</v>
      </c>
      <c r="E17" s="210"/>
      <c r="F17" s="211" t="s">
        <v>175</v>
      </c>
      <c r="G17" s="31"/>
    </row>
    <row r="18" spans="2:11" ht="15">
      <c r="B18" s="249">
        <v>13</v>
      </c>
      <c r="C18" s="208" t="s">
        <v>291</v>
      </c>
      <c r="D18" s="209">
        <v>288</v>
      </c>
      <c r="E18" s="210"/>
      <c r="F18" s="211" t="s">
        <v>175</v>
      </c>
      <c r="G18" s="93"/>
    </row>
    <row r="19" spans="2:11" ht="15">
      <c r="B19" s="207">
        <v>14</v>
      </c>
      <c r="C19" s="208" t="s">
        <v>292</v>
      </c>
      <c r="D19" s="209">
        <v>205</v>
      </c>
      <c r="E19" s="210"/>
      <c r="F19" s="211" t="s">
        <v>174</v>
      </c>
      <c r="G19" s="93"/>
    </row>
    <row r="20" spans="2:11" ht="15">
      <c r="B20" s="249">
        <v>15</v>
      </c>
      <c r="C20" s="208" t="s">
        <v>265</v>
      </c>
      <c r="D20" s="209">
        <v>305</v>
      </c>
      <c r="E20" s="210"/>
      <c r="F20" s="211" t="s">
        <v>175</v>
      </c>
      <c r="G20" s="31"/>
    </row>
    <row r="21" spans="2:11" ht="15">
      <c r="B21" s="207">
        <v>16</v>
      </c>
      <c r="C21" s="208" t="s">
        <v>293</v>
      </c>
      <c r="D21" s="209">
        <v>432</v>
      </c>
      <c r="E21" s="210"/>
      <c r="F21" s="211" t="s">
        <v>175</v>
      </c>
      <c r="G21" s="31"/>
    </row>
    <row r="22" spans="2:11" ht="15">
      <c r="B22" s="249">
        <v>17</v>
      </c>
      <c r="C22" s="208" t="s">
        <v>289</v>
      </c>
      <c r="D22" s="209">
        <v>101</v>
      </c>
      <c r="E22" s="210"/>
      <c r="F22" s="211" t="s">
        <v>175</v>
      </c>
      <c r="G22" s="31"/>
    </row>
    <row r="23" spans="2:11" ht="15">
      <c r="B23" s="207">
        <v>18</v>
      </c>
      <c r="C23" s="208" t="s">
        <v>168</v>
      </c>
      <c r="D23" s="209">
        <v>680</v>
      </c>
      <c r="E23" s="210"/>
      <c r="F23" s="211" t="s">
        <v>176</v>
      </c>
      <c r="G23" s="31"/>
    </row>
    <row r="24" spans="2:11" ht="15">
      <c r="B24" s="249">
        <v>19</v>
      </c>
      <c r="C24" s="208" t="s">
        <v>201</v>
      </c>
      <c r="D24" s="209">
        <v>380</v>
      </c>
      <c r="E24" s="210"/>
      <c r="F24" s="211" t="s">
        <v>175</v>
      </c>
      <c r="G24" s="31"/>
    </row>
    <row r="25" spans="2:11" ht="15">
      <c r="B25" s="207">
        <v>20</v>
      </c>
      <c r="C25" s="208" t="s">
        <v>379</v>
      </c>
      <c r="D25" s="209">
        <v>30</v>
      </c>
      <c r="E25" s="210"/>
      <c r="F25" s="211" t="s">
        <v>175</v>
      </c>
      <c r="G25" s="31"/>
    </row>
    <row r="26" spans="2:11" ht="15">
      <c r="B26" s="249">
        <v>21</v>
      </c>
      <c r="C26" s="208" t="s">
        <v>380</v>
      </c>
      <c r="D26" s="209">
        <v>144</v>
      </c>
      <c r="E26" s="210"/>
      <c r="F26" s="211" t="s">
        <v>175</v>
      </c>
      <c r="G26" s="31"/>
    </row>
    <row r="27" spans="2:11" ht="15">
      <c r="B27" s="207">
        <v>22</v>
      </c>
      <c r="C27" s="208" t="s">
        <v>250</v>
      </c>
      <c r="D27" s="209">
        <v>630</v>
      </c>
      <c r="E27" s="210"/>
      <c r="F27" s="211" t="s">
        <v>175</v>
      </c>
      <c r="G27" s="31"/>
    </row>
    <row r="28" spans="2:11" ht="15">
      <c r="B28" s="249">
        <v>23</v>
      </c>
      <c r="C28" s="208" t="s">
        <v>251</v>
      </c>
      <c r="D28" s="337">
        <v>1080</v>
      </c>
      <c r="E28" s="210"/>
      <c r="F28" s="211" t="s">
        <v>175</v>
      </c>
      <c r="G28" s="31"/>
      <c r="K28" s="31"/>
    </row>
    <row r="29" spans="2:11" ht="15">
      <c r="B29" s="207">
        <v>24</v>
      </c>
      <c r="C29" s="208" t="s">
        <v>309</v>
      </c>
      <c r="D29" s="209">
        <v>420</v>
      </c>
      <c r="E29" s="210"/>
      <c r="F29" s="211" t="s">
        <v>175</v>
      </c>
      <c r="G29" s="31"/>
      <c r="H29" s="341" t="s">
        <v>234</v>
      </c>
      <c r="I29" s="341" t="s">
        <v>194</v>
      </c>
      <c r="J29" s="341" t="s">
        <v>193</v>
      </c>
      <c r="K29" s="341" t="s">
        <v>33</v>
      </c>
    </row>
    <row r="30" spans="2:11" ht="15">
      <c r="B30" s="249">
        <v>25</v>
      </c>
      <c r="C30" s="208" t="s">
        <v>252</v>
      </c>
      <c r="D30" s="209">
        <v>978</v>
      </c>
      <c r="E30" s="210"/>
      <c r="F30" s="211" t="s">
        <v>175</v>
      </c>
      <c r="G30" s="31"/>
      <c r="H30" s="250" t="s">
        <v>235</v>
      </c>
      <c r="I30" s="256">
        <v>64</v>
      </c>
      <c r="J30" s="256">
        <v>2</v>
      </c>
      <c r="K30" s="252">
        <f>I30/$I$38</f>
        <v>1.5230842455973346E-3</v>
      </c>
    </row>
    <row r="31" spans="2:11" ht="15">
      <c r="B31" s="207">
        <v>26</v>
      </c>
      <c r="C31" s="208" t="s">
        <v>181</v>
      </c>
      <c r="D31" s="209">
        <v>287</v>
      </c>
      <c r="E31" s="210"/>
      <c r="F31" s="211" t="s">
        <v>175</v>
      </c>
      <c r="G31" s="31"/>
      <c r="H31" s="212" t="s">
        <v>236</v>
      </c>
      <c r="I31" s="217">
        <v>435</v>
      </c>
      <c r="J31" s="217">
        <v>22</v>
      </c>
      <c r="K31" s="213">
        <f>I31/$I$38</f>
        <v>1.0352213231794383E-2</v>
      </c>
    </row>
    <row r="32" spans="2:11" ht="15">
      <c r="B32" s="249">
        <v>27</v>
      </c>
      <c r="C32" s="208" t="s">
        <v>203</v>
      </c>
      <c r="D32" s="209">
        <v>414</v>
      </c>
      <c r="E32" s="210"/>
      <c r="F32" s="211" t="s">
        <v>175</v>
      </c>
      <c r="G32" s="31"/>
      <c r="H32" s="212" t="s">
        <v>237</v>
      </c>
      <c r="I32" s="217">
        <v>2104</v>
      </c>
      <c r="J32" s="217">
        <v>85</v>
      </c>
      <c r="K32" s="213">
        <f t="shared" ref="K32:K37" si="0">I32/$I$38</f>
        <v>5.0071394574012378E-2</v>
      </c>
    </row>
    <row r="33" spans="2:12" ht="15">
      <c r="B33" s="207">
        <v>28</v>
      </c>
      <c r="C33" s="208" t="s">
        <v>204</v>
      </c>
      <c r="D33" s="209">
        <v>422</v>
      </c>
      <c r="E33" s="210"/>
      <c r="F33" s="211" t="s">
        <v>175</v>
      </c>
      <c r="G33" s="31"/>
      <c r="H33" s="212" t="s">
        <v>238</v>
      </c>
      <c r="I33" s="218">
        <v>3475</v>
      </c>
      <c r="J33" s="219">
        <v>46</v>
      </c>
      <c r="K33" s="213">
        <f t="shared" si="0"/>
        <v>8.269871489766778E-2</v>
      </c>
    </row>
    <row r="34" spans="2:12" ht="15">
      <c r="B34" s="249">
        <v>29</v>
      </c>
      <c r="C34" s="208" t="s">
        <v>205</v>
      </c>
      <c r="D34" s="209">
        <v>324</v>
      </c>
      <c r="E34" s="210"/>
      <c r="F34" s="211" t="s">
        <v>175</v>
      </c>
      <c r="G34" s="31"/>
      <c r="H34" s="212" t="s">
        <v>239</v>
      </c>
      <c r="I34" s="218">
        <v>24961</v>
      </c>
      <c r="J34" s="219">
        <v>66</v>
      </c>
      <c r="K34" s="213">
        <f t="shared" si="0"/>
        <v>0.59402665397429799</v>
      </c>
    </row>
    <row r="35" spans="2:12" ht="15">
      <c r="B35" s="207">
        <v>30</v>
      </c>
      <c r="C35" s="208" t="s">
        <v>206</v>
      </c>
      <c r="D35" s="209">
        <v>264</v>
      </c>
      <c r="E35" s="210"/>
      <c r="F35" s="211" t="s">
        <v>175</v>
      </c>
      <c r="G35" s="31"/>
      <c r="H35" s="212" t="s">
        <v>240</v>
      </c>
      <c r="I35" s="218">
        <v>1474</v>
      </c>
      <c r="J35" s="219">
        <v>11</v>
      </c>
      <c r="K35" s="213">
        <f t="shared" si="0"/>
        <v>3.5078534031413609E-2</v>
      </c>
    </row>
    <row r="36" spans="2:12" ht="15">
      <c r="B36" s="249">
        <v>31</v>
      </c>
      <c r="C36" s="208" t="s">
        <v>247</v>
      </c>
      <c r="D36" s="337">
        <v>1480</v>
      </c>
      <c r="E36" s="210"/>
      <c r="F36" s="211" t="s">
        <v>175</v>
      </c>
      <c r="G36" s="31"/>
      <c r="H36" s="212" t="s">
        <v>241</v>
      </c>
      <c r="I36" s="218">
        <v>7199</v>
      </c>
      <c r="J36" s="219">
        <v>20</v>
      </c>
      <c r="K36" s="213">
        <f t="shared" si="0"/>
        <v>0.17132317943836267</v>
      </c>
    </row>
    <row r="37" spans="2:12" ht="15">
      <c r="B37" s="207">
        <v>32</v>
      </c>
      <c r="C37" s="208" t="s">
        <v>248</v>
      </c>
      <c r="D37" s="209">
        <v>456</v>
      </c>
      <c r="E37" s="210"/>
      <c r="F37" s="211" t="s">
        <v>175</v>
      </c>
      <c r="G37" s="31"/>
      <c r="H37" s="253" t="s">
        <v>242</v>
      </c>
      <c r="I37" s="257">
        <v>2308</v>
      </c>
      <c r="J37" s="258">
        <v>142</v>
      </c>
      <c r="K37" s="255">
        <f t="shared" si="0"/>
        <v>5.4926225606853882E-2</v>
      </c>
    </row>
    <row r="38" spans="2:12" ht="15">
      <c r="B38" s="249">
        <v>33</v>
      </c>
      <c r="C38" s="208" t="s">
        <v>249</v>
      </c>
      <c r="D38" s="209">
        <v>504</v>
      </c>
      <c r="E38" s="210"/>
      <c r="F38" s="211" t="s">
        <v>175</v>
      </c>
      <c r="G38" s="31"/>
      <c r="H38" s="338" t="s">
        <v>18</v>
      </c>
      <c r="I38" s="339">
        <f>SUM(I30:I37)</f>
        <v>42020</v>
      </c>
      <c r="J38" s="339">
        <f>SUM(J30:J37)</f>
        <v>394</v>
      </c>
      <c r="K38" s="342">
        <f>SUM(K30:K37)</f>
        <v>1</v>
      </c>
    </row>
    <row r="39" spans="2:12" ht="15">
      <c r="B39" s="207">
        <v>34</v>
      </c>
      <c r="C39" s="208" t="s">
        <v>267</v>
      </c>
      <c r="D39" s="209">
        <v>539</v>
      </c>
      <c r="E39" s="210"/>
      <c r="F39" s="211" t="s">
        <v>266</v>
      </c>
      <c r="G39" s="93"/>
      <c r="L39" s="31"/>
    </row>
    <row r="40" spans="2:12" ht="15">
      <c r="B40" s="249">
        <v>35</v>
      </c>
      <c r="C40" s="208" t="s">
        <v>294</v>
      </c>
      <c r="D40" s="209">
        <v>320</v>
      </c>
      <c r="E40" s="210"/>
      <c r="F40" s="211" t="s">
        <v>175</v>
      </c>
      <c r="G40" s="86"/>
      <c r="L40" s="95"/>
    </row>
    <row r="41" spans="2:12" ht="15">
      <c r="B41" s="207">
        <v>36</v>
      </c>
      <c r="C41" s="208" t="s">
        <v>268</v>
      </c>
      <c r="D41" s="209">
        <v>259</v>
      </c>
      <c r="E41" s="210"/>
      <c r="F41" s="211" t="s">
        <v>176</v>
      </c>
      <c r="G41" s="81"/>
      <c r="L41" s="95"/>
    </row>
    <row r="42" spans="2:12" ht="15">
      <c r="B42" s="249">
        <v>37</v>
      </c>
      <c r="C42" s="208" t="s">
        <v>329</v>
      </c>
      <c r="D42" s="209">
        <v>1266</v>
      </c>
      <c r="E42" s="210"/>
      <c r="F42" s="211" t="s">
        <v>175</v>
      </c>
      <c r="G42" s="81"/>
      <c r="L42" s="95"/>
    </row>
    <row r="43" spans="2:12" ht="15">
      <c r="B43" s="207">
        <v>38</v>
      </c>
      <c r="C43" s="208" t="s">
        <v>182</v>
      </c>
      <c r="D43" s="209">
        <v>42</v>
      </c>
      <c r="E43" s="210"/>
      <c r="F43" s="211" t="s">
        <v>175</v>
      </c>
      <c r="G43" s="81"/>
      <c r="L43" s="95"/>
    </row>
    <row r="44" spans="2:12" ht="15">
      <c r="B44" s="249">
        <v>39</v>
      </c>
      <c r="C44" s="208" t="s">
        <v>232</v>
      </c>
      <c r="D44" s="209">
        <v>310</v>
      </c>
      <c r="E44" s="210"/>
      <c r="F44" s="211" t="s">
        <v>176</v>
      </c>
      <c r="G44" s="81"/>
      <c r="L44" s="95"/>
    </row>
    <row r="45" spans="2:12" ht="15">
      <c r="B45" s="207">
        <v>40</v>
      </c>
      <c r="C45" s="208" t="s">
        <v>172</v>
      </c>
      <c r="D45" s="209">
        <v>424</v>
      </c>
      <c r="E45" s="210"/>
      <c r="F45" s="211" t="s">
        <v>175</v>
      </c>
      <c r="G45" s="81"/>
      <c r="L45" s="95"/>
    </row>
    <row r="46" spans="2:12" ht="15">
      <c r="B46" s="249">
        <v>41</v>
      </c>
      <c r="C46" s="208" t="s">
        <v>171</v>
      </c>
      <c r="D46" s="209">
        <v>388</v>
      </c>
      <c r="E46" s="210"/>
      <c r="F46" s="211" t="s">
        <v>175</v>
      </c>
      <c r="G46" s="81"/>
      <c r="L46" s="31"/>
    </row>
    <row r="47" spans="2:12" ht="15">
      <c r="B47" s="207">
        <v>42</v>
      </c>
      <c r="C47" s="208" t="s">
        <v>188</v>
      </c>
      <c r="D47" s="209">
        <v>446</v>
      </c>
      <c r="E47" s="210"/>
      <c r="F47" s="211" t="s">
        <v>175</v>
      </c>
      <c r="G47" s="81"/>
      <c r="L47" s="31"/>
    </row>
    <row r="48" spans="2:12" ht="15">
      <c r="B48" s="249">
        <v>43</v>
      </c>
      <c r="C48" s="208" t="s">
        <v>198</v>
      </c>
      <c r="D48" s="209">
        <v>434</v>
      </c>
      <c r="E48" s="210"/>
      <c r="F48" s="211" t="s">
        <v>176</v>
      </c>
      <c r="G48" s="81"/>
      <c r="L48" s="31"/>
    </row>
    <row r="49" spans="1:12" ht="15">
      <c r="B49" s="207">
        <v>44</v>
      </c>
      <c r="C49" s="208" t="s">
        <v>154</v>
      </c>
      <c r="D49" s="209">
        <v>350</v>
      </c>
      <c r="E49" s="210"/>
      <c r="F49" s="211" t="s">
        <v>175</v>
      </c>
      <c r="G49" s="31"/>
      <c r="L49" s="95"/>
    </row>
    <row r="50" spans="1:12" ht="15">
      <c r="B50" s="249">
        <v>45</v>
      </c>
      <c r="C50" s="208" t="s">
        <v>152</v>
      </c>
      <c r="D50" s="209">
        <v>350</v>
      </c>
      <c r="E50" s="210"/>
      <c r="F50" s="211" t="s">
        <v>175</v>
      </c>
      <c r="G50" s="31"/>
      <c r="L50" s="95"/>
    </row>
    <row r="51" spans="1:12" ht="15">
      <c r="A51" s="31"/>
      <c r="B51" s="207">
        <v>46</v>
      </c>
      <c r="C51" s="208" t="s">
        <v>322</v>
      </c>
      <c r="D51" s="209">
        <v>310</v>
      </c>
      <c r="E51" s="210"/>
      <c r="F51" s="211" t="s">
        <v>175</v>
      </c>
      <c r="G51" s="93"/>
      <c r="L51" s="95"/>
    </row>
    <row r="52" spans="1:12" ht="15">
      <c r="A52" s="31"/>
      <c r="B52" s="249">
        <v>47</v>
      </c>
      <c r="C52" s="208" t="s">
        <v>330</v>
      </c>
      <c r="D52" s="209">
        <v>286</v>
      </c>
      <c r="E52" s="210"/>
      <c r="F52" s="211" t="s">
        <v>175</v>
      </c>
      <c r="G52" s="31"/>
      <c r="L52" s="95"/>
    </row>
    <row r="53" spans="1:12" ht="15">
      <c r="A53" s="31"/>
      <c r="B53" s="207">
        <v>48</v>
      </c>
      <c r="C53" s="208" t="s">
        <v>331</v>
      </c>
      <c r="D53" s="209">
        <v>750</v>
      </c>
      <c r="E53" s="210"/>
      <c r="F53" s="211" t="s">
        <v>175</v>
      </c>
      <c r="G53" s="31"/>
      <c r="L53" s="95"/>
    </row>
    <row r="54" spans="1:12" ht="15">
      <c r="A54" s="31"/>
      <c r="B54" s="249">
        <v>49</v>
      </c>
      <c r="C54" s="208" t="s">
        <v>253</v>
      </c>
      <c r="D54" s="209">
        <v>200</v>
      </c>
      <c r="E54" s="210"/>
      <c r="F54" s="211" t="s">
        <v>176</v>
      </c>
      <c r="G54" s="31"/>
    </row>
    <row r="55" spans="1:12" ht="15">
      <c r="A55" s="31"/>
      <c r="B55" s="207">
        <v>50</v>
      </c>
      <c r="C55" s="208" t="s">
        <v>306</v>
      </c>
      <c r="D55" s="209">
        <v>98</v>
      </c>
      <c r="E55" s="210"/>
      <c r="F55" s="211" t="s">
        <v>176</v>
      </c>
      <c r="G55" s="31"/>
    </row>
    <row r="56" spans="1:12" ht="15">
      <c r="A56" s="31"/>
      <c r="B56" s="249">
        <v>51</v>
      </c>
      <c r="C56" s="208" t="s">
        <v>310</v>
      </c>
      <c r="D56" s="209">
        <v>510</v>
      </c>
      <c r="E56" s="210"/>
      <c r="F56" s="211" t="s">
        <v>175</v>
      </c>
      <c r="G56" s="31"/>
    </row>
    <row r="57" spans="1:12" ht="15">
      <c r="A57" s="31"/>
      <c r="B57" s="207">
        <v>52</v>
      </c>
      <c r="C57" s="208" t="s">
        <v>311</v>
      </c>
      <c r="D57" s="209">
        <v>394</v>
      </c>
      <c r="E57" s="210"/>
      <c r="F57" s="211" t="s">
        <v>175</v>
      </c>
      <c r="G57" s="31"/>
    </row>
    <row r="58" spans="1:12" ht="15">
      <c r="A58" s="31"/>
      <c r="B58" s="249">
        <v>53</v>
      </c>
      <c r="C58" s="208" t="s">
        <v>325</v>
      </c>
      <c r="D58" s="209">
        <v>112</v>
      </c>
      <c r="E58" s="210"/>
      <c r="F58" s="211" t="s">
        <v>174</v>
      </c>
      <c r="G58" s="31"/>
    </row>
    <row r="59" spans="1:12" ht="15">
      <c r="A59" s="31"/>
      <c r="B59" s="207">
        <v>54</v>
      </c>
      <c r="C59" s="208" t="s">
        <v>381</v>
      </c>
      <c r="D59" s="209">
        <v>472</v>
      </c>
      <c r="E59" s="210"/>
      <c r="F59" s="211" t="s">
        <v>174</v>
      </c>
      <c r="G59" s="31"/>
    </row>
    <row r="60" spans="1:12" ht="15">
      <c r="A60" s="31"/>
      <c r="B60" s="249">
        <v>55</v>
      </c>
      <c r="C60" s="208" t="s">
        <v>197</v>
      </c>
      <c r="D60" s="209">
        <v>201</v>
      </c>
      <c r="E60" s="210"/>
      <c r="F60" s="211" t="s">
        <v>175</v>
      </c>
      <c r="G60" s="31"/>
    </row>
    <row r="61" spans="1:12" ht="15">
      <c r="A61" s="31"/>
      <c r="B61" s="207">
        <v>56</v>
      </c>
      <c r="C61" s="208" t="s">
        <v>202</v>
      </c>
      <c r="D61" s="209">
        <v>300</v>
      </c>
      <c r="E61" s="210"/>
      <c r="F61" s="211" t="s">
        <v>175</v>
      </c>
      <c r="G61" s="31"/>
    </row>
    <row r="62" spans="1:12" ht="15">
      <c r="A62" s="31"/>
      <c r="B62" s="249">
        <v>57</v>
      </c>
      <c r="C62" s="208" t="s">
        <v>269</v>
      </c>
      <c r="D62" s="209">
        <v>434</v>
      </c>
      <c r="E62" s="210"/>
      <c r="F62" s="211" t="s">
        <v>176</v>
      </c>
      <c r="G62" s="31"/>
      <c r="H62" s="341" t="s">
        <v>272</v>
      </c>
      <c r="I62" s="341" t="s">
        <v>194</v>
      </c>
      <c r="J62" s="341" t="s">
        <v>193</v>
      </c>
      <c r="K62" s="341" t="s">
        <v>33</v>
      </c>
    </row>
    <row r="63" spans="1:12" ht="15">
      <c r="A63" s="31"/>
      <c r="B63" s="207">
        <v>58</v>
      </c>
      <c r="C63" s="208" t="s">
        <v>210</v>
      </c>
      <c r="D63" s="209">
        <v>460</v>
      </c>
      <c r="E63" s="210"/>
      <c r="F63" s="211" t="s">
        <v>266</v>
      </c>
      <c r="G63" s="31"/>
      <c r="H63" s="250" t="s">
        <v>273</v>
      </c>
      <c r="I63" s="259">
        <v>7116</v>
      </c>
      <c r="J63" s="259">
        <v>311</v>
      </c>
      <c r="K63" s="252">
        <f>I63/$I$65</f>
        <v>0.16934792955735364</v>
      </c>
    </row>
    <row r="64" spans="1:12" ht="15">
      <c r="A64" s="31"/>
      <c r="B64" s="249">
        <v>59</v>
      </c>
      <c r="C64" s="208" t="s">
        <v>170</v>
      </c>
      <c r="D64" s="209">
        <v>388</v>
      </c>
      <c r="E64" s="210"/>
      <c r="F64" s="211" t="s">
        <v>175</v>
      </c>
      <c r="G64" s="31"/>
      <c r="H64" s="253" t="s">
        <v>274</v>
      </c>
      <c r="I64" s="254">
        <v>34904</v>
      </c>
      <c r="J64" s="254">
        <v>83</v>
      </c>
      <c r="K64" s="255">
        <f>I64/$I$65</f>
        <v>0.83065207044264633</v>
      </c>
    </row>
    <row r="65" spans="1:11" ht="15">
      <c r="A65" s="31"/>
      <c r="B65" s="207">
        <v>60</v>
      </c>
      <c r="C65" s="208" t="s">
        <v>153</v>
      </c>
      <c r="D65" s="209">
        <v>664</v>
      </c>
      <c r="E65" s="210"/>
      <c r="F65" s="211" t="s">
        <v>175</v>
      </c>
      <c r="G65" s="31"/>
      <c r="H65" s="338" t="s">
        <v>18</v>
      </c>
      <c r="I65" s="339">
        <f>SUM(I63:I64)</f>
        <v>42020</v>
      </c>
      <c r="J65" s="339">
        <f>SUM(J63:J64)</f>
        <v>394</v>
      </c>
      <c r="K65" s="340">
        <f>SUM(K63:K64)</f>
        <v>1</v>
      </c>
    </row>
    <row r="66" spans="1:11" ht="15">
      <c r="B66" s="249">
        <v>61</v>
      </c>
      <c r="C66" s="208" t="s">
        <v>151</v>
      </c>
      <c r="D66" s="209">
        <v>507</v>
      </c>
      <c r="E66" s="210"/>
      <c r="F66" s="211" t="s">
        <v>175</v>
      </c>
      <c r="G66" s="31"/>
    </row>
    <row r="67" spans="1:11" ht="15">
      <c r="B67" s="207">
        <v>62</v>
      </c>
      <c r="C67" s="208" t="s">
        <v>323</v>
      </c>
      <c r="D67" s="209">
        <v>956</v>
      </c>
      <c r="E67" s="210"/>
      <c r="F67" s="211" t="s">
        <v>175</v>
      </c>
      <c r="G67" s="31"/>
    </row>
    <row r="68" spans="1:11" ht="15">
      <c r="B68" s="249">
        <v>63</v>
      </c>
      <c r="C68" s="208" t="s">
        <v>324</v>
      </c>
      <c r="D68" s="209">
        <v>819</v>
      </c>
      <c r="E68" s="210"/>
      <c r="F68" s="211" t="s">
        <v>175</v>
      </c>
      <c r="G68" s="93"/>
    </row>
    <row r="69" spans="1:11" ht="15">
      <c r="B69" s="207">
        <v>64</v>
      </c>
      <c r="C69" s="208" t="s">
        <v>227</v>
      </c>
      <c r="D69" s="209">
        <v>291</v>
      </c>
      <c r="E69" s="210"/>
      <c r="F69" s="211" t="s">
        <v>176</v>
      </c>
      <c r="G69" s="93"/>
    </row>
    <row r="70" spans="1:11" ht="15">
      <c r="B70" s="249">
        <v>65</v>
      </c>
      <c r="C70" s="208" t="s">
        <v>270</v>
      </c>
      <c r="D70" s="209">
        <v>412</v>
      </c>
      <c r="E70" s="210"/>
      <c r="F70" s="211" t="s">
        <v>175</v>
      </c>
      <c r="G70" s="31"/>
    </row>
    <row r="71" spans="1:11" ht="15">
      <c r="B71" s="207">
        <v>66</v>
      </c>
      <c r="C71" s="208" t="s">
        <v>337</v>
      </c>
      <c r="D71" s="209">
        <v>94</v>
      </c>
      <c r="E71" s="210"/>
      <c r="F71" s="211" t="s">
        <v>175</v>
      </c>
      <c r="G71" s="31"/>
      <c r="H71" s="96"/>
    </row>
    <row r="72" spans="1:11" ht="15">
      <c r="B72" s="249">
        <v>67</v>
      </c>
      <c r="C72" s="208" t="s">
        <v>382</v>
      </c>
      <c r="D72" s="209">
        <v>196</v>
      </c>
      <c r="E72" s="210"/>
      <c r="F72" s="211" t="s">
        <v>175</v>
      </c>
      <c r="G72" s="31"/>
    </row>
    <row r="73" spans="1:11" ht="15">
      <c r="B73" s="207">
        <v>68</v>
      </c>
      <c r="C73" s="208" t="s">
        <v>189</v>
      </c>
      <c r="D73" s="209">
        <v>196</v>
      </c>
      <c r="E73" s="210"/>
      <c r="F73" s="211" t="s">
        <v>174</v>
      </c>
      <c r="G73" s="31"/>
    </row>
    <row r="74" spans="1:11" ht="15">
      <c r="B74" s="249">
        <v>69</v>
      </c>
      <c r="C74" s="208" t="s">
        <v>383</v>
      </c>
      <c r="D74" s="209">
        <v>513</v>
      </c>
      <c r="E74" s="210"/>
      <c r="F74" s="211" t="s">
        <v>176</v>
      </c>
      <c r="G74" s="31"/>
    </row>
    <row r="75" spans="1:11" ht="15">
      <c r="B75" s="207">
        <v>70</v>
      </c>
      <c r="C75" s="208" t="s">
        <v>312</v>
      </c>
      <c r="D75" s="209">
        <v>130</v>
      </c>
      <c r="E75" s="210"/>
      <c r="F75" s="211" t="s">
        <v>175</v>
      </c>
      <c r="G75" s="31"/>
    </row>
    <row r="76" spans="1:11" ht="15">
      <c r="B76" s="249">
        <v>71</v>
      </c>
      <c r="C76" s="208" t="s">
        <v>245</v>
      </c>
      <c r="D76" s="209">
        <v>540</v>
      </c>
      <c r="E76" s="210"/>
      <c r="F76" s="211" t="s">
        <v>175</v>
      </c>
      <c r="G76" s="31"/>
    </row>
    <row r="77" spans="1:11" ht="15">
      <c r="B77" s="207">
        <v>72</v>
      </c>
      <c r="C77" s="208" t="s">
        <v>195</v>
      </c>
      <c r="D77" s="209">
        <v>335</v>
      </c>
      <c r="E77" s="210"/>
      <c r="F77" s="211" t="s">
        <v>175</v>
      </c>
      <c r="G77" s="31"/>
    </row>
    <row r="78" spans="1:11" ht="13.5" customHeight="1">
      <c r="B78" s="249">
        <v>73</v>
      </c>
      <c r="C78" s="260" t="s">
        <v>196</v>
      </c>
      <c r="D78" s="261">
        <v>604</v>
      </c>
      <c r="E78" s="262"/>
      <c r="F78" s="258" t="s">
        <v>174</v>
      </c>
      <c r="G78" s="31"/>
    </row>
    <row r="79" spans="1:11" ht="15.75">
      <c r="B79" s="343"/>
      <c r="C79" s="344" t="s">
        <v>244</v>
      </c>
      <c r="D79" s="345">
        <f>SUM(D6:D78)</f>
        <v>31679</v>
      </c>
      <c r="E79" s="346"/>
      <c r="F79" s="347"/>
    </row>
    <row r="88" spans="3:3">
      <c r="C88" s="31"/>
    </row>
  </sheetData>
  <sortState ref="C6:F77">
    <sortCondition ref="C6"/>
  </sortState>
  <mergeCells count="4">
    <mergeCell ref="B2:K2"/>
    <mergeCell ref="B3:K3"/>
    <mergeCell ref="B4:K4"/>
    <mergeCell ref="B5:C5"/>
  </mergeCells>
  <phoneticPr fontId="0" type="noConversion"/>
  <pageMargins left="0.27559055118110237" right="0" top="0" bottom="0.15748031496062992" header="0" footer="0.15748031496062992"/>
  <pageSetup scale="64" orientation="portrait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0"/>
  <sheetViews>
    <sheetView topLeftCell="A28" workbookViewId="0">
      <selection activeCell="E48" sqref="E48"/>
    </sheetView>
  </sheetViews>
  <sheetFormatPr baseColWidth="10" defaultRowHeight="15"/>
  <cols>
    <col min="1" max="1" width="3.7109375" style="15" customWidth="1"/>
    <col min="2" max="2" width="39.5703125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378" t="s">
        <v>141</v>
      </c>
      <c r="B1" s="378"/>
      <c r="C1" s="378"/>
      <c r="D1" s="378"/>
      <c r="E1" s="378"/>
      <c r="F1" s="378"/>
      <c r="G1" s="378"/>
    </row>
    <row r="2" spans="1:10" ht="18.75">
      <c r="A2" s="379" t="s">
        <v>41</v>
      </c>
      <c r="B2" s="379"/>
      <c r="C2" s="379"/>
      <c r="D2" s="379"/>
      <c r="E2" s="379"/>
      <c r="F2" s="379"/>
      <c r="G2" s="379"/>
    </row>
    <row r="3" spans="1:10" ht="15.75">
      <c r="A3" s="380" t="s">
        <v>351</v>
      </c>
      <c r="B3" s="380"/>
      <c r="C3" s="380"/>
      <c r="D3" s="380"/>
      <c r="E3" s="380"/>
      <c r="F3" s="380"/>
      <c r="G3" s="380"/>
    </row>
    <row r="4" spans="1:10" ht="8.25" customHeight="1"/>
    <row r="5" spans="1:10" ht="15.75">
      <c r="A5" s="10"/>
      <c r="B5" s="292"/>
      <c r="C5" s="381" t="s">
        <v>283</v>
      </c>
      <c r="D5" s="381"/>
      <c r="E5" s="381" t="s">
        <v>146</v>
      </c>
      <c r="F5" s="382"/>
    </row>
    <row r="6" spans="1:10" ht="15.75">
      <c r="A6" s="10"/>
      <c r="B6" s="293" t="s">
        <v>48</v>
      </c>
      <c r="C6" s="294">
        <v>2014</v>
      </c>
      <c r="D6" s="294">
        <v>2015</v>
      </c>
      <c r="E6" s="295" t="s">
        <v>47</v>
      </c>
      <c r="F6" s="296" t="s">
        <v>33</v>
      </c>
    </row>
    <row r="7" spans="1:10" ht="6" customHeight="1"/>
    <row r="8" spans="1:10">
      <c r="B8" s="173" t="s">
        <v>0</v>
      </c>
      <c r="C8" s="174"/>
      <c r="D8" s="174"/>
      <c r="E8" s="174"/>
      <c r="F8" s="175"/>
    </row>
    <row r="9" spans="1:10">
      <c r="B9" s="176" t="s">
        <v>1</v>
      </c>
      <c r="C9" s="177">
        <v>40832</v>
      </c>
      <c r="D9" s="177">
        <v>42020</v>
      </c>
      <c r="E9" s="178">
        <f>D9-C9</f>
        <v>1188</v>
      </c>
      <c r="F9" s="179">
        <f>(D9/C9)-100%</f>
        <v>2.9094827586206851E-2</v>
      </c>
    </row>
    <row r="10" spans="1:10" ht="7.5" customHeight="1"/>
    <row r="11" spans="1:10">
      <c r="B11" s="180" t="s">
        <v>2</v>
      </c>
      <c r="C11" s="181">
        <v>1254766</v>
      </c>
      <c r="D11" s="181">
        <v>1294534</v>
      </c>
      <c r="E11" s="181">
        <f>D11-C11</f>
        <v>39768</v>
      </c>
      <c r="F11" s="182">
        <f>(D11/C11)-100%</f>
        <v>3.1693558799011035E-2</v>
      </c>
    </row>
    <row r="12" spans="1:10">
      <c r="B12" s="183" t="s">
        <v>3</v>
      </c>
      <c r="C12" s="105">
        <v>1078745</v>
      </c>
      <c r="D12" s="105">
        <v>1134307</v>
      </c>
      <c r="E12" s="105">
        <f>D12-C12</f>
        <v>55562</v>
      </c>
      <c r="F12" s="184">
        <f>(D12/C12)-100%</f>
        <v>5.1506148348312131E-2</v>
      </c>
    </row>
    <row r="13" spans="1:10">
      <c r="B13" s="176" t="s">
        <v>4</v>
      </c>
      <c r="C13" s="186">
        <f>C12/C11</f>
        <v>0.85971806695431663</v>
      </c>
      <c r="D13" s="186">
        <f>D12/D11</f>
        <v>0.87622804808525689</v>
      </c>
      <c r="E13" s="185">
        <f>D13-C13</f>
        <v>1.6509981130940266E-2</v>
      </c>
      <c r="F13" s="179"/>
      <c r="J13" s="16"/>
    </row>
    <row r="14" spans="1:10" ht="9" customHeight="1"/>
    <row r="15" spans="1:10" ht="20.25" customHeight="1">
      <c r="B15" s="187" t="s">
        <v>5</v>
      </c>
      <c r="C15" s="188">
        <v>0.88060000000000005</v>
      </c>
      <c r="D15" s="188">
        <v>0.88249999999999995</v>
      </c>
      <c r="E15" s="189">
        <f>D15-C15</f>
        <v>1.8999999999999018E-3</v>
      </c>
      <c r="F15" s="16"/>
    </row>
    <row r="16" spans="1:10" ht="8.25" customHeight="1"/>
    <row r="17" spans="2:8">
      <c r="B17" s="173" t="s">
        <v>14</v>
      </c>
      <c r="C17" s="174"/>
      <c r="D17" s="174"/>
      <c r="E17" s="175"/>
      <c r="F17" s="15" t="s">
        <v>128</v>
      </c>
      <c r="G17" s="15" t="s">
        <v>127</v>
      </c>
    </row>
    <row r="18" spans="2:8">
      <c r="B18" s="183" t="s">
        <v>13</v>
      </c>
      <c r="C18" s="102">
        <v>6.55</v>
      </c>
      <c r="D18" s="102">
        <v>6.42</v>
      </c>
      <c r="E18" s="190">
        <f>D18-C18</f>
        <v>-0.12999999999999989</v>
      </c>
      <c r="F18" s="16"/>
    </row>
    <row r="19" spans="2:8">
      <c r="B19" s="183" t="s">
        <v>15</v>
      </c>
      <c r="C19" s="103">
        <v>3.64</v>
      </c>
      <c r="D19" s="103">
        <v>4.3099999999999996</v>
      </c>
      <c r="E19" s="190">
        <f>D19-C19</f>
        <v>0.66999999999999948</v>
      </c>
      <c r="F19" s="16"/>
    </row>
    <row r="20" spans="2:8">
      <c r="B20" s="176" t="s">
        <v>16</v>
      </c>
      <c r="C20" s="191">
        <v>7.15</v>
      </c>
      <c r="D20" s="191">
        <v>6.8</v>
      </c>
      <c r="E20" s="192">
        <f>D20-C20</f>
        <v>-0.35000000000000053</v>
      </c>
      <c r="F20" s="16"/>
    </row>
    <row r="21" spans="2:8" ht="8.25" customHeight="1"/>
    <row r="22" spans="2:8" ht="17.25" customHeight="1">
      <c r="B22" s="193" t="s">
        <v>49</v>
      </c>
      <c r="C22" s="194">
        <v>3285.72</v>
      </c>
      <c r="D22" s="194">
        <v>4130.6099999999997</v>
      </c>
      <c r="E22" s="195">
        <f>D22-C22</f>
        <v>844.88999999999987</v>
      </c>
      <c r="F22" s="189">
        <f>(D22/C22)-100%</f>
        <v>0.25713998758263035</v>
      </c>
    </row>
    <row r="23" spans="2:8" ht="9" customHeight="1"/>
    <row r="24" spans="2:8">
      <c r="B24" s="173" t="s">
        <v>35</v>
      </c>
      <c r="C24" s="196">
        <v>2014</v>
      </c>
      <c r="D24" s="196">
        <v>2015</v>
      </c>
      <c r="E24" s="174"/>
      <c r="F24" s="175"/>
    </row>
    <row r="25" spans="2:8">
      <c r="B25" s="183" t="s">
        <v>6</v>
      </c>
      <c r="C25" s="104">
        <v>352269</v>
      </c>
      <c r="D25" s="104">
        <v>372836</v>
      </c>
      <c r="E25" s="105">
        <f>D25-C25</f>
        <v>20567</v>
      </c>
      <c r="F25" s="184">
        <f>(D25/C25)-100%</f>
        <v>5.8384359679676701E-2</v>
      </c>
    </row>
    <row r="26" spans="2:8">
      <c r="B26" s="183" t="s">
        <v>7</v>
      </c>
      <c r="C26" s="105">
        <v>44878</v>
      </c>
      <c r="D26" s="105">
        <v>45956</v>
      </c>
      <c r="E26" s="105">
        <f>D26-C26</f>
        <v>1078</v>
      </c>
      <c r="F26" s="184">
        <f>(D26/C26)-100%</f>
        <v>2.4020678283345864E-2</v>
      </c>
      <c r="G26" s="17"/>
    </row>
    <row r="27" spans="2:8">
      <c r="B27" s="176" t="s">
        <v>8</v>
      </c>
      <c r="C27" s="178">
        <v>307391</v>
      </c>
      <c r="D27" s="178">
        <v>326880</v>
      </c>
      <c r="E27" s="178">
        <f>D27-C27</f>
        <v>19489</v>
      </c>
      <c r="F27" s="179">
        <f>(D27/C27)-100%</f>
        <v>6.3401335758040966E-2</v>
      </c>
      <c r="G27" s="17"/>
      <c r="H27" s="17"/>
    </row>
    <row r="28" spans="2:8" ht="11.25" customHeight="1"/>
    <row r="29" spans="2:8">
      <c r="B29" s="197" t="s">
        <v>36</v>
      </c>
      <c r="C29" s="201">
        <v>2014</v>
      </c>
      <c r="D29" s="196"/>
      <c r="E29" s="196">
        <v>2015</v>
      </c>
      <c r="F29" s="198"/>
      <c r="G29" s="18"/>
    </row>
    <row r="30" spans="2:8">
      <c r="B30" s="183" t="s">
        <v>9</v>
      </c>
      <c r="C30" s="105">
        <v>78186</v>
      </c>
      <c r="D30" s="106">
        <f>C30/$C$35</f>
        <v>0.25435357573904244</v>
      </c>
      <c r="E30" s="105">
        <v>70807</v>
      </c>
      <c r="F30" s="184">
        <f>E30/$E$35</f>
        <v>0.21661465981399902</v>
      </c>
      <c r="G30" s="19"/>
    </row>
    <row r="31" spans="2:8">
      <c r="B31" s="183" t="s">
        <v>11</v>
      </c>
      <c r="C31" s="105">
        <v>106809</v>
      </c>
      <c r="D31" s="106">
        <f>C31/$C$35</f>
        <v>0.34746950951719469</v>
      </c>
      <c r="E31" s="105">
        <v>131554</v>
      </c>
      <c r="F31" s="184">
        <f>E31/$E$35</f>
        <v>0.40245349975526185</v>
      </c>
      <c r="G31" s="19"/>
    </row>
    <row r="32" spans="2:8">
      <c r="B32" s="183" t="s">
        <v>139</v>
      </c>
      <c r="C32" s="105">
        <v>97767</v>
      </c>
      <c r="D32" s="106">
        <f>C32/$C$35</f>
        <v>0.3180542045798348</v>
      </c>
      <c r="E32" s="105">
        <v>93591</v>
      </c>
      <c r="F32" s="184">
        <f>E32/$E$35</f>
        <v>0.28631607929515418</v>
      </c>
      <c r="G32" s="19"/>
    </row>
    <row r="33" spans="2:8">
      <c r="B33" s="183" t="s">
        <v>10</v>
      </c>
      <c r="C33" s="105">
        <v>22336</v>
      </c>
      <c r="D33" s="106">
        <f>C33/$C$35</f>
        <v>7.2663155394920478E-2</v>
      </c>
      <c r="E33" s="105">
        <v>27278</v>
      </c>
      <c r="F33" s="184">
        <f>E33/$E$35</f>
        <v>8.3449583945178665E-2</v>
      </c>
      <c r="G33" s="19"/>
    </row>
    <row r="34" spans="2:8">
      <c r="B34" s="183" t="s">
        <v>12</v>
      </c>
      <c r="C34" s="105">
        <v>2293</v>
      </c>
      <c r="D34" s="106">
        <f>C34/$C$35</f>
        <v>7.4595547690075505E-3</v>
      </c>
      <c r="E34" s="105">
        <v>3650</v>
      </c>
      <c r="F34" s="184">
        <f>E34/$E$35</f>
        <v>1.1166177190406265E-2</v>
      </c>
      <c r="G34" s="19"/>
    </row>
    <row r="35" spans="2:8">
      <c r="B35" s="176"/>
      <c r="C35" s="177">
        <f>SUM(C30:C34)</f>
        <v>307391</v>
      </c>
      <c r="D35" s="185">
        <f>SUM(D30:D34)</f>
        <v>1</v>
      </c>
      <c r="E35" s="177">
        <f>SUM(E30:E34)</f>
        <v>326880</v>
      </c>
      <c r="F35" s="179">
        <f>SUM(F30:F34)</f>
        <v>1</v>
      </c>
      <c r="G35" s="20"/>
    </row>
    <row r="36" spans="2:8" ht="9.75" customHeight="1"/>
    <row r="37" spans="2:8">
      <c r="B37" s="199" t="s">
        <v>142</v>
      </c>
      <c r="C37" s="200">
        <v>2014</v>
      </c>
      <c r="D37" s="200">
        <v>2015</v>
      </c>
      <c r="E37" s="174"/>
      <c r="F37" s="175"/>
    </row>
    <row r="38" spans="2:8">
      <c r="B38" s="183" t="s">
        <v>6</v>
      </c>
      <c r="C38" s="104">
        <v>1078745</v>
      </c>
      <c r="D38" s="104">
        <v>1086889</v>
      </c>
      <c r="E38" s="105">
        <f>D38-C38</f>
        <v>8144</v>
      </c>
      <c r="F38" s="184">
        <f>(D38/C38)-100%</f>
        <v>7.5495135551033599E-3</v>
      </c>
    </row>
    <row r="39" spans="2:8">
      <c r="B39" s="183" t="s">
        <v>7</v>
      </c>
      <c r="C39" s="105">
        <v>66195</v>
      </c>
      <c r="D39" s="105">
        <v>82529</v>
      </c>
      <c r="E39" s="105">
        <f>D39-C39</f>
        <v>16334</v>
      </c>
      <c r="F39" s="184">
        <f>(D39/C39)-100%</f>
        <v>0.24675579726565444</v>
      </c>
      <c r="H39" s="17"/>
    </row>
    <row r="40" spans="2:8">
      <c r="B40" s="176" t="s">
        <v>275</v>
      </c>
      <c r="C40" s="178">
        <v>1012550</v>
      </c>
      <c r="D40" s="178">
        <v>1004360</v>
      </c>
      <c r="E40" s="178">
        <f>D40-C40</f>
        <v>-8190</v>
      </c>
      <c r="F40" s="179">
        <f>(D40/C40)-100%</f>
        <v>-8.0884894573107768E-3</v>
      </c>
      <c r="G40" s="17"/>
      <c r="H40" s="17"/>
    </row>
    <row r="41" spans="2:8" ht="9.75" customHeight="1"/>
    <row r="42" spans="2:8">
      <c r="B42" s="199" t="s">
        <v>207</v>
      </c>
      <c r="C42" s="200">
        <v>2014</v>
      </c>
      <c r="D42" s="202"/>
      <c r="E42" s="200">
        <v>2015</v>
      </c>
      <c r="F42" s="203"/>
      <c r="G42" s="18"/>
    </row>
    <row r="43" spans="2:8">
      <c r="B43" s="183" t="s">
        <v>254</v>
      </c>
      <c r="C43" s="105">
        <v>278086</v>
      </c>
      <c r="D43" s="107">
        <f>C43/$C$48</f>
        <v>0.27463927707273716</v>
      </c>
      <c r="E43" s="105">
        <v>291804</v>
      </c>
      <c r="F43" s="204">
        <f>E43/$E$48</f>
        <v>0.29053725755705123</v>
      </c>
      <c r="G43" s="19"/>
    </row>
    <row r="44" spans="2:8">
      <c r="B44" s="183" t="s">
        <v>11</v>
      </c>
      <c r="C44" s="105">
        <v>302180</v>
      </c>
      <c r="D44" s="107">
        <f>C44/$C$48</f>
        <v>0.29843464520270602</v>
      </c>
      <c r="E44" s="105">
        <v>298737</v>
      </c>
      <c r="F44" s="204">
        <f>E44/$E$48</f>
        <v>0.29744016089848263</v>
      </c>
      <c r="G44" s="19"/>
    </row>
    <row r="45" spans="2:8">
      <c r="B45" s="183" t="s">
        <v>139</v>
      </c>
      <c r="C45" s="105">
        <v>312447</v>
      </c>
      <c r="D45" s="107">
        <f>C45/$C$48</f>
        <v>0.30857439138807963</v>
      </c>
      <c r="E45" s="105">
        <v>304561</v>
      </c>
      <c r="F45" s="204">
        <f>E45/$E$48</f>
        <v>0.30323887848978454</v>
      </c>
      <c r="G45" s="19"/>
    </row>
    <row r="46" spans="2:8">
      <c r="B46" s="183" t="s">
        <v>255</v>
      </c>
      <c r="C46" s="105">
        <v>58797</v>
      </c>
      <c r="D46" s="107">
        <f>C46/$C$48</f>
        <v>5.8068243543528714E-2</v>
      </c>
      <c r="E46" s="105">
        <v>73534</v>
      </c>
      <c r="F46" s="204">
        <f>E46/$E$48</f>
        <v>7.3214783543749259E-2</v>
      </c>
      <c r="G46" s="19"/>
    </row>
    <row r="47" spans="2:8">
      <c r="B47" s="205" t="s">
        <v>307</v>
      </c>
      <c r="C47" s="105">
        <v>61040</v>
      </c>
      <c r="D47" s="112">
        <f>C47/$C$48</f>
        <v>6.0283442792948498E-2</v>
      </c>
      <c r="E47" s="105">
        <v>35724</v>
      </c>
      <c r="F47" s="204">
        <f>E47/$E$48</f>
        <v>3.5568919510932336E-2</v>
      </c>
      <c r="G47" s="19"/>
    </row>
    <row r="48" spans="2:8">
      <c r="B48" s="206"/>
      <c r="C48" s="177">
        <f>SUM(C43:C47)</f>
        <v>1012550</v>
      </c>
      <c r="D48" s="185">
        <f>SUM(D43:D47)</f>
        <v>1</v>
      </c>
      <c r="E48" s="177">
        <f>SUM(E43:E47)</f>
        <v>1004360</v>
      </c>
      <c r="F48" s="179">
        <f>SUM(F43:F47)</f>
        <v>0.99999999999999989</v>
      </c>
      <c r="G48" s="20"/>
    </row>
    <row r="49" spans="2:6" ht="9.75" customHeight="1"/>
    <row r="50" spans="2:6">
      <c r="B50" s="375"/>
      <c r="C50" s="376"/>
      <c r="D50" s="376"/>
      <c r="E50" s="376"/>
      <c r="F50" s="377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5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48 E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workbookViewId="0">
      <selection activeCell="B31" sqref="B31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441" t="s">
        <v>183</v>
      </c>
      <c r="C6" s="441"/>
      <c r="D6" s="441"/>
      <c r="E6" s="441"/>
      <c r="F6" s="441"/>
      <c r="G6" s="441"/>
    </row>
    <row r="7" spans="1:8" ht="18.75">
      <c r="B7" s="441" t="s">
        <v>190</v>
      </c>
      <c r="C7" s="441"/>
      <c r="D7" s="441"/>
      <c r="E7" s="441"/>
      <c r="F7" s="441"/>
      <c r="G7" s="441"/>
    </row>
    <row r="8" spans="1:8" ht="18.75">
      <c r="B8" s="441" t="s">
        <v>385</v>
      </c>
      <c r="C8" s="441"/>
      <c r="D8" s="441"/>
      <c r="E8" s="441"/>
      <c r="F8" s="441"/>
      <c r="G8" s="441"/>
    </row>
    <row r="9" spans="1:8" ht="4.5" customHeight="1">
      <c r="B9" s="442"/>
      <c r="C9" s="442"/>
      <c r="D9" s="442"/>
      <c r="E9" s="442"/>
      <c r="F9" s="442"/>
    </row>
    <row r="10" spans="1:8" ht="15.75">
      <c r="A10" s="31"/>
      <c r="B10" s="348" t="s">
        <v>191</v>
      </c>
      <c r="C10" s="348" t="s">
        <v>155</v>
      </c>
      <c r="D10" s="348" t="s">
        <v>33</v>
      </c>
      <c r="E10" s="348" t="s">
        <v>17</v>
      </c>
      <c r="F10" s="348" t="s">
        <v>33</v>
      </c>
      <c r="G10" s="31"/>
    </row>
    <row r="11" spans="1:8" ht="15.75">
      <c r="B11" s="220" t="s">
        <v>156</v>
      </c>
      <c r="C11" s="221">
        <v>24</v>
      </c>
      <c r="D11" s="222">
        <f>C11/$C$29</f>
        <v>6.0913705583756347E-2</v>
      </c>
      <c r="E11" s="234">
        <v>4000</v>
      </c>
      <c r="F11" s="222">
        <f>E11/$E$29</f>
        <v>9.5192765349833411E-2</v>
      </c>
      <c r="H11" s="98"/>
    </row>
    <row r="12" spans="1:8" ht="15.75">
      <c r="B12" s="220" t="s">
        <v>179</v>
      </c>
      <c r="C12" s="221">
        <v>2</v>
      </c>
      <c r="D12" s="222">
        <f t="shared" ref="D12:D28" si="0">C12/$C$29</f>
        <v>5.076142131979695E-3</v>
      </c>
      <c r="E12" s="235">
        <v>49</v>
      </c>
      <c r="F12" s="222">
        <f t="shared" ref="F12:F28" si="1">E12/$E$29</f>
        <v>1.1661113755354593E-3</v>
      </c>
      <c r="H12" s="98"/>
    </row>
    <row r="13" spans="1:8" ht="15.75">
      <c r="A13" s="31"/>
      <c r="B13" s="220" t="s">
        <v>167</v>
      </c>
      <c r="C13" s="221">
        <v>9</v>
      </c>
      <c r="D13" s="222">
        <f t="shared" si="0"/>
        <v>2.2842639593908629E-2</v>
      </c>
      <c r="E13" s="235">
        <v>2936</v>
      </c>
      <c r="F13" s="222">
        <f t="shared" si="1"/>
        <v>6.987148976677772E-2</v>
      </c>
      <c r="H13" s="98"/>
    </row>
    <row r="14" spans="1:8" ht="15.75">
      <c r="A14" s="31"/>
      <c r="B14" s="220" t="s">
        <v>157</v>
      </c>
      <c r="C14" s="221">
        <v>1</v>
      </c>
      <c r="D14" s="222">
        <f t="shared" si="0"/>
        <v>2.5380710659898475E-3</v>
      </c>
      <c r="E14" s="235">
        <v>20</v>
      </c>
      <c r="F14" s="222">
        <f t="shared" si="1"/>
        <v>4.7596382674916705E-4</v>
      </c>
      <c r="H14" s="98"/>
    </row>
    <row r="15" spans="1:8" ht="15.75">
      <c r="A15" s="31"/>
      <c r="B15" s="220" t="s">
        <v>158</v>
      </c>
      <c r="C15" s="221">
        <v>170</v>
      </c>
      <c r="D15" s="222">
        <f t="shared" si="0"/>
        <v>0.43147208121827413</v>
      </c>
      <c r="E15" s="235">
        <v>7657</v>
      </c>
      <c r="F15" s="222">
        <f t="shared" si="1"/>
        <v>0.18222275107091862</v>
      </c>
      <c r="H15" s="98"/>
    </row>
    <row r="16" spans="1:8" ht="15.75">
      <c r="A16" s="31"/>
      <c r="B16" s="220" t="s">
        <v>164</v>
      </c>
      <c r="C16" s="221">
        <v>1</v>
      </c>
      <c r="D16" s="222">
        <f t="shared" si="0"/>
        <v>2.5380710659898475E-3</v>
      </c>
      <c r="E16" s="235">
        <v>540</v>
      </c>
      <c r="F16" s="222">
        <f t="shared" si="1"/>
        <v>1.285102332222751E-2</v>
      </c>
      <c r="H16" s="98"/>
    </row>
    <row r="17" spans="1:8" ht="15.75">
      <c r="A17" s="31"/>
      <c r="B17" s="220" t="s">
        <v>165</v>
      </c>
      <c r="C17" s="221">
        <v>11</v>
      </c>
      <c r="D17" s="222">
        <f t="shared" si="0"/>
        <v>2.7918781725888325E-2</v>
      </c>
      <c r="E17" s="235">
        <v>3817</v>
      </c>
      <c r="F17" s="222">
        <f t="shared" si="1"/>
        <v>9.083769633507853E-2</v>
      </c>
      <c r="H17" s="98"/>
    </row>
    <row r="18" spans="1:8" ht="15.75">
      <c r="A18" s="31"/>
      <c r="B18" s="220" t="s">
        <v>166</v>
      </c>
      <c r="C18" s="221">
        <v>23</v>
      </c>
      <c r="D18" s="222">
        <f t="shared" si="0"/>
        <v>5.8375634517766499E-2</v>
      </c>
      <c r="E18" s="235">
        <v>6712</v>
      </c>
      <c r="F18" s="222">
        <f t="shared" si="1"/>
        <v>0.15973346025702045</v>
      </c>
      <c r="H18" s="98"/>
    </row>
    <row r="19" spans="1:8" ht="15.75">
      <c r="A19" s="31"/>
      <c r="B19" s="220" t="s">
        <v>159</v>
      </c>
      <c r="C19" s="221">
        <v>14</v>
      </c>
      <c r="D19" s="222">
        <f t="shared" si="0"/>
        <v>3.553299492385787E-2</v>
      </c>
      <c r="E19" s="235">
        <v>5238</v>
      </c>
      <c r="F19" s="222">
        <f t="shared" si="1"/>
        <v>0.12465492622560685</v>
      </c>
      <c r="H19" s="98"/>
    </row>
    <row r="20" spans="1:8" ht="15.75">
      <c r="B20" s="220" t="s">
        <v>200</v>
      </c>
      <c r="C20" s="221">
        <v>5</v>
      </c>
      <c r="D20" s="222">
        <f t="shared" si="0"/>
        <v>1.2690355329949238E-2</v>
      </c>
      <c r="E20" s="235">
        <v>47</v>
      </c>
      <c r="F20" s="222">
        <f t="shared" si="1"/>
        <v>1.1185149928605426E-3</v>
      </c>
      <c r="H20" s="98"/>
    </row>
    <row r="21" spans="1:8" ht="15.75">
      <c r="B21" s="220" t="s">
        <v>178</v>
      </c>
      <c r="C21" s="221">
        <v>15</v>
      </c>
      <c r="D21" s="222">
        <f t="shared" si="0"/>
        <v>3.8071065989847719E-2</v>
      </c>
      <c r="E21" s="235">
        <v>4669</v>
      </c>
      <c r="F21" s="222">
        <f t="shared" si="1"/>
        <v>0.11111375535459306</v>
      </c>
      <c r="H21" s="98"/>
    </row>
    <row r="22" spans="1:8" ht="15.75">
      <c r="B22" s="220" t="s">
        <v>169</v>
      </c>
      <c r="C22" s="221">
        <v>1</v>
      </c>
      <c r="D22" s="222">
        <f t="shared" si="0"/>
        <v>2.5380710659898475E-3</v>
      </c>
      <c r="E22" s="235">
        <v>680</v>
      </c>
      <c r="F22" s="222">
        <f t="shared" si="1"/>
        <v>1.6182770109471681E-2</v>
      </c>
      <c r="H22" s="98"/>
    </row>
    <row r="23" spans="1:8" ht="15.75">
      <c r="A23" s="31"/>
      <c r="B23" s="220" t="s">
        <v>160</v>
      </c>
      <c r="C23" s="221">
        <v>9</v>
      </c>
      <c r="D23" s="222">
        <f t="shared" si="0"/>
        <v>2.2842639593908629E-2</v>
      </c>
      <c r="E23" s="235">
        <v>2175</v>
      </c>
      <c r="F23" s="222">
        <f t="shared" si="1"/>
        <v>5.176106615897192E-2</v>
      </c>
      <c r="H23" s="98"/>
    </row>
    <row r="24" spans="1:8" ht="15.75">
      <c r="B24" s="220" t="s">
        <v>199</v>
      </c>
      <c r="C24" s="221">
        <v>5</v>
      </c>
      <c r="D24" s="222">
        <f t="shared" si="0"/>
        <v>1.2690355329949238E-2</v>
      </c>
      <c r="E24" s="235">
        <v>76</v>
      </c>
      <c r="F24" s="222">
        <f t="shared" si="1"/>
        <v>1.8086625416468347E-3</v>
      </c>
      <c r="H24" s="98"/>
    </row>
    <row r="25" spans="1:8" ht="15.75">
      <c r="B25" s="220" t="s">
        <v>177</v>
      </c>
      <c r="C25" s="221">
        <v>4</v>
      </c>
      <c r="D25" s="222">
        <f t="shared" si="0"/>
        <v>1.015228426395939E-2</v>
      </c>
      <c r="E25" s="235">
        <v>140</v>
      </c>
      <c r="F25" s="222">
        <f t="shared" si="1"/>
        <v>3.3317467872441696E-3</v>
      </c>
      <c r="H25" s="98"/>
    </row>
    <row r="26" spans="1:8" ht="15.75">
      <c r="B26" s="220" t="s">
        <v>161</v>
      </c>
      <c r="C26" s="221">
        <v>95</v>
      </c>
      <c r="D26" s="222">
        <f t="shared" si="0"/>
        <v>0.24111675126903553</v>
      </c>
      <c r="E26" s="235">
        <v>2045</v>
      </c>
      <c r="F26" s="222">
        <f t="shared" si="1"/>
        <v>4.8667301285102334E-2</v>
      </c>
      <c r="H26" s="98"/>
    </row>
    <row r="27" spans="1:8" ht="15.75">
      <c r="A27" s="31"/>
      <c r="B27" s="220" t="s">
        <v>180</v>
      </c>
      <c r="C27" s="221">
        <v>1</v>
      </c>
      <c r="D27" s="222">
        <f t="shared" si="0"/>
        <v>2.5380710659898475E-3</v>
      </c>
      <c r="E27" s="235">
        <v>750</v>
      </c>
      <c r="F27" s="222">
        <f t="shared" si="1"/>
        <v>1.7848643503093765E-2</v>
      </c>
      <c r="H27" s="98"/>
    </row>
    <row r="28" spans="1:8" ht="15.75">
      <c r="B28" s="220" t="s">
        <v>162</v>
      </c>
      <c r="C28" s="221">
        <v>4</v>
      </c>
      <c r="D28" s="222">
        <f t="shared" si="0"/>
        <v>1.015228426395939E-2</v>
      </c>
      <c r="E28" s="236">
        <v>469</v>
      </c>
      <c r="F28" s="222">
        <f t="shared" si="1"/>
        <v>1.1161351737267967E-2</v>
      </c>
      <c r="H28" s="98"/>
    </row>
    <row r="29" spans="1:8" ht="15.75">
      <c r="A29" s="97"/>
      <c r="B29" s="349" t="s">
        <v>6</v>
      </c>
      <c r="C29" s="350">
        <f>SUM(C11:C28)</f>
        <v>394</v>
      </c>
      <c r="D29" s="351">
        <f>SUM(D11:D28)</f>
        <v>1</v>
      </c>
      <c r="E29" s="352">
        <f>SUM(E11:E28)</f>
        <v>42020</v>
      </c>
      <c r="F29" s="351">
        <f>SUM(F11:F28)</f>
        <v>0.99999999999999978</v>
      </c>
      <c r="G29" s="31"/>
    </row>
    <row r="30" spans="1:8">
      <c r="B30" s="31"/>
      <c r="C30" s="99"/>
      <c r="D30" s="99"/>
      <c r="E30" s="99"/>
      <c r="F30" s="99"/>
    </row>
    <row r="31" spans="1:8">
      <c r="B31" s="81" t="s">
        <v>384</v>
      </c>
      <c r="C31" s="100"/>
      <c r="D31" s="100"/>
      <c r="E31" s="100"/>
      <c r="F31" s="100"/>
    </row>
    <row r="38" spans="8:9">
      <c r="I38" s="31"/>
    </row>
    <row r="39" spans="8:9">
      <c r="I39" s="31"/>
    </row>
    <row r="41" spans="8:9">
      <c r="H41" s="101"/>
    </row>
  </sheetData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MAYA&amp;R19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B4:AM31"/>
  <sheetViews>
    <sheetView topLeftCell="B7" workbookViewId="0">
      <selection activeCell="U26" sqref="U26"/>
    </sheetView>
  </sheetViews>
  <sheetFormatPr baseColWidth="10" defaultRowHeight="12.75"/>
  <cols>
    <col min="1" max="1" width="2.7109375" style="7" customWidth="1"/>
    <col min="2" max="2" width="5.42578125" style="12" bestFit="1" customWidth="1"/>
    <col min="3" max="3" width="7.140625" style="7" bestFit="1" customWidth="1"/>
    <col min="4" max="7" width="7.140625" style="7" customWidth="1"/>
    <col min="8" max="8" width="7.85546875" style="7" customWidth="1"/>
    <col min="9" max="9" width="7.85546875" style="7" bestFit="1" customWidth="1"/>
    <col min="10" max="11" width="7.85546875" style="7" customWidth="1"/>
    <col min="12" max="16" width="7.7109375" style="7" customWidth="1"/>
    <col min="17" max="18" width="8.85546875" style="7" customWidth="1"/>
    <col min="19" max="20" width="8.85546875" style="7" bestFit="1" customWidth="1"/>
    <col min="21" max="16384" width="11.42578125" style="7"/>
  </cols>
  <sheetData>
    <row r="4" spans="2:20" ht="18.75">
      <c r="C4" s="30"/>
      <c r="D4" s="30"/>
      <c r="E4" s="30"/>
      <c r="F4" s="30"/>
      <c r="G4" s="30"/>
      <c r="H4" s="30"/>
      <c r="I4" s="30" t="s">
        <v>356</v>
      </c>
      <c r="J4" s="30"/>
      <c r="K4" s="30"/>
      <c r="L4" s="30"/>
      <c r="M4" s="30"/>
      <c r="N4" s="30"/>
      <c r="O4" s="30"/>
      <c r="P4" s="30"/>
      <c r="Q4" s="242"/>
      <c r="R4" s="247"/>
    </row>
    <row r="5" spans="2:20" ht="18.75">
      <c r="B5" s="24"/>
      <c r="C5" s="25"/>
      <c r="D5" s="25"/>
      <c r="E5" s="243"/>
      <c r="F5" s="291"/>
      <c r="G5" s="364"/>
      <c r="H5" s="243"/>
      <c r="I5" s="25"/>
      <c r="J5" s="291"/>
      <c r="K5" s="364"/>
      <c r="L5" s="25"/>
      <c r="M5" s="25"/>
      <c r="N5" s="243"/>
      <c r="O5" s="291"/>
      <c r="P5" s="364"/>
      <c r="Q5" s="242"/>
      <c r="R5" s="247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20" s="23" customFormat="1" ht="15">
      <c r="B8" s="383" t="s">
        <v>60</v>
      </c>
      <c r="C8" s="385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7"/>
    </row>
    <row r="9" spans="2:20" s="23" customFormat="1" ht="15">
      <c r="B9" s="384"/>
      <c r="C9" s="366">
        <v>2011</v>
      </c>
      <c r="D9" s="366">
        <v>2012</v>
      </c>
      <c r="E9" s="366">
        <v>2013</v>
      </c>
      <c r="F9" s="366">
        <v>2014</v>
      </c>
      <c r="G9" s="366">
        <v>2015</v>
      </c>
      <c r="H9" s="366" t="s">
        <v>352</v>
      </c>
      <c r="I9" s="366" t="s">
        <v>353</v>
      </c>
      <c r="J9" s="366" t="s">
        <v>354</v>
      </c>
      <c r="K9" s="366" t="s">
        <v>355</v>
      </c>
      <c r="L9" s="366">
        <v>2011</v>
      </c>
      <c r="M9" s="366">
        <v>2012</v>
      </c>
      <c r="N9" s="366">
        <v>2013</v>
      </c>
      <c r="O9" s="366">
        <v>2014</v>
      </c>
      <c r="P9" s="366">
        <v>2015</v>
      </c>
      <c r="Q9" s="366" t="s">
        <v>352</v>
      </c>
      <c r="R9" s="366" t="s">
        <v>353</v>
      </c>
      <c r="S9" s="366" t="s">
        <v>354</v>
      </c>
      <c r="T9" s="366" t="s">
        <v>355</v>
      </c>
    </row>
    <row r="10" spans="2:20" ht="15">
      <c r="B10" s="248" t="s">
        <v>214</v>
      </c>
      <c r="C10" s="149">
        <v>0.79779999999999995</v>
      </c>
      <c r="D10" s="149">
        <v>0.82599999999999996</v>
      </c>
      <c r="E10" s="149">
        <v>0.85929999999999995</v>
      </c>
      <c r="F10" s="149">
        <v>0.85970000000000002</v>
      </c>
      <c r="G10" s="149">
        <v>0.87619999999999998</v>
      </c>
      <c r="H10" s="150">
        <f>G10-C10</f>
        <v>7.8400000000000025E-2</v>
      </c>
      <c r="I10" s="150">
        <f>G10-D10</f>
        <v>5.0200000000000022E-2</v>
      </c>
      <c r="J10" s="150">
        <f>G10-E10</f>
        <v>1.6900000000000026E-2</v>
      </c>
      <c r="K10" s="150">
        <f>G10-F10</f>
        <v>1.6499999999999959E-2</v>
      </c>
      <c r="L10" s="157">
        <v>299698</v>
      </c>
      <c r="M10" s="244">
        <v>330133</v>
      </c>
      <c r="N10" s="244">
        <v>332698</v>
      </c>
      <c r="O10" s="244">
        <v>352269</v>
      </c>
      <c r="P10" s="244">
        <v>372836</v>
      </c>
      <c r="Q10" s="152">
        <f>(P10/L10)-100%</f>
        <v>0.24403899925925421</v>
      </c>
      <c r="R10" s="152">
        <f>(P10/M10)-100%</f>
        <v>0.12935089797142374</v>
      </c>
      <c r="S10" s="152">
        <f>(P10/N10)-100%</f>
        <v>0.12064394736367512</v>
      </c>
      <c r="T10" s="152">
        <f>(P10/O10)-100%</f>
        <v>5.8384359679676701E-2</v>
      </c>
    </row>
    <row r="11" spans="2:20" ht="15">
      <c r="B11" s="248" t="s">
        <v>215</v>
      </c>
      <c r="C11" s="153"/>
      <c r="D11" s="154"/>
      <c r="E11" s="154"/>
      <c r="F11" s="154"/>
      <c r="G11" s="154"/>
      <c r="H11" s="150"/>
      <c r="I11" s="150"/>
      <c r="J11" s="150"/>
      <c r="K11" s="150"/>
      <c r="L11" s="151"/>
      <c r="M11" s="151"/>
      <c r="N11" s="151"/>
      <c r="O11" s="151"/>
      <c r="P11" s="151"/>
      <c r="Q11" s="152"/>
      <c r="R11" s="152"/>
      <c r="S11" s="152"/>
      <c r="T11" s="152"/>
    </row>
    <row r="12" spans="2:20" ht="15">
      <c r="B12" s="248" t="s">
        <v>216</v>
      </c>
      <c r="C12" s="154"/>
      <c r="D12" s="154"/>
      <c r="E12" s="154"/>
      <c r="F12" s="154"/>
      <c r="G12" s="154"/>
      <c r="H12" s="150"/>
      <c r="I12" s="150"/>
      <c r="J12" s="150"/>
      <c r="K12" s="150"/>
      <c r="L12" s="151"/>
      <c r="M12" s="151"/>
      <c r="N12" s="151"/>
      <c r="O12" s="151"/>
      <c r="P12" s="151"/>
      <c r="Q12" s="152"/>
      <c r="R12" s="152"/>
      <c r="S12" s="152"/>
      <c r="T12" s="152"/>
    </row>
    <row r="13" spans="2:20" ht="15">
      <c r="B13" s="248" t="s">
        <v>217</v>
      </c>
      <c r="C13" s="154"/>
      <c r="D13" s="154"/>
      <c r="E13" s="154"/>
      <c r="F13" s="154"/>
      <c r="G13" s="154"/>
      <c r="H13" s="150"/>
      <c r="I13" s="150"/>
      <c r="J13" s="150"/>
      <c r="K13" s="150"/>
      <c r="L13" s="151"/>
      <c r="M13" s="151"/>
      <c r="N13" s="151"/>
      <c r="O13" s="151"/>
      <c r="P13" s="151"/>
      <c r="Q13" s="152"/>
      <c r="R13" s="152"/>
      <c r="S13" s="152"/>
      <c r="T13" s="152"/>
    </row>
    <row r="14" spans="2:20" ht="15">
      <c r="B14" s="248" t="s">
        <v>218</v>
      </c>
      <c r="C14" s="154"/>
      <c r="D14" s="154"/>
      <c r="E14" s="154"/>
      <c r="F14" s="154"/>
      <c r="G14" s="154"/>
      <c r="H14" s="150"/>
      <c r="I14" s="150"/>
      <c r="J14" s="150"/>
      <c r="K14" s="150"/>
      <c r="L14" s="151"/>
      <c r="M14" s="151"/>
      <c r="N14" s="151"/>
      <c r="O14" s="151"/>
      <c r="P14" s="151"/>
      <c r="Q14" s="152"/>
      <c r="R14" s="152"/>
      <c r="S14" s="152"/>
      <c r="T14" s="152"/>
    </row>
    <row r="15" spans="2:20" ht="15">
      <c r="B15" s="248" t="s">
        <v>220</v>
      </c>
      <c r="C15" s="154"/>
      <c r="D15" s="154"/>
      <c r="E15" s="154"/>
      <c r="F15" s="154"/>
      <c r="G15" s="154"/>
      <c r="H15" s="150"/>
      <c r="I15" s="150"/>
      <c r="J15" s="150"/>
      <c r="K15" s="150"/>
      <c r="L15" s="151"/>
      <c r="M15" s="151"/>
      <c r="N15" s="151"/>
      <c r="O15" s="151"/>
      <c r="P15" s="151"/>
      <c r="Q15" s="152"/>
      <c r="R15" s="152"/>
      <c r="S15" s="152"/>
      <c r="T15" s="152"/>
    </row>
    <row r="16" spans="2:20" ht="15">
      <c r="B16" s="248" t="s">
        <v>219</v>
      </c>
      <c r="C16" s="154"/>
      <c r="D16" s="154"/>
      <c r="E16" s="154"/>
      <c r="F16" s="154"/>
      <c r="G16" s="154"/>
      <c r="H16" s="150"/>
      <c r="I16" s="150"/>
      <c r="J16" s="150"/>
      <c r="K16" s="150"/>
      <c r="L16" s="151"/>
      <c r="M16" s="151"/>
      <c r="N16" s="151"/>
      <c r="O16" s="151"/>
      <c r="P16" s="151"/>
      <c r="Q16" s="152"/>
      <c r="R16" s="152"/>
      <c r="S16" s="152"/>
      <c r="T16" s="152"/>
    </row>
    <row r="17" spans="2:39" ht="15">
      <c r="B17" s="248" t="s">
        <v>221</v>
      </c>
      <c r="C17" s="149"/>
      <c r="D17" s="149"/>
      <c r="E17" s="149"/>
      <c r="F17" s="149"/>
      <c r="G17" s="149"/>
      <c r="H17" s="150"/>
      <c r="I17" s="150"/>
      <c r="J17" s="150"/>
      <c r="K17" s="150"/>
      <c r="L17" s="151"/>
      <c r="M17" s="151"/>
      <c r="N17" s="151"/>
      <c r="O17" s="151"/>
      <c r="P17" s="151"/>
      <c r="Q17" s="152"/>
      <c r="R17" s="152"/>
      <c r="S17" s="152"/>
      <c r="T17" s="152"/>
    </row>
    <row r="18" spans="2:39" ht="15">
      <c r="B18" s="248" t="s">
        <v>222</v>
      </c>
      <c r="C18" s="149"/>
      <c r="D18" s="149"/>
      <c r="E18" s="149"/>
      <c r="F18" s="149"/>
      <c r="G18" s="149"/>
      <c r="H18" s="150"/>
      <c r="I18" s="150"/>
      <c r="J18" s="150"/>
      <c r="K18" s="150"/>
      <c r="L18" s="151"/>
      <c r="M18" s="151"/>
      <c r="N18" s="151"/>
      <c r="O18" s="151"/>
      <c r="P18" s="151"/>
      <c r="Q18" s="152"/>
      <c r="R18" s="152"/>
      <c r="S18" s="152"/>
      <c r="T18" s="152"/>
    </row>
    <row r="19" spans="2:39" ht="15">
      <c r="B19" s="248" t="s">
        <v>223</v>
      </c>
      <c r="C19" s="149"/>
      <c r="D19" s="149"/>
      <c r="E19" s="149"/>
      <c r="F19" s="149"/>
      <c r="G19" s="149"/>
      <c r="H19" s="150"/>
      <c r="I19" s="150"/>
      <c r="J19" s="150"/>
      <c r="K19" s="150"/>
      <c r="L19" s="151"/>
      <c r="M19" s="151"/>
      <c r="N19" s="151"/>
      <c r="O19" s="151"/>
      <c r="P19" s="151"/>
      <c r="Q19" s="155"/>
      <c r="R19" s="155"/>
      <c r="S19" s="155"/>
      <c r="T19" s="155"/>
    </row>
    <row r="20" spans="2:39" ht="15">
      <c r="B20" s="248" t="s">
        <v>224</v>
      </c>
      <c r="C20" s="149"/>
      <c r="D20" s="149"/>
      <c r="E20" s="149"/>
      <c r="F20" s="149"/>
      <c r="G20" s="149"/>
      <c r="H20" s="150"/>
      <c r="I20" s="150"/>
      <c r="J20" s="150"/>
      <c r="K20" s="150"/>
      <c r="L20" s="151"/>
      <c r="M20" s="151"/>
      <c r="N20" s="151"/>
      <c r="O20" s="151"/>
      <c r="P20" s="151"/>
      <c r="Q20" s="155"/>
      <c r="R20" s="155"/>
      <c r="S20" s="155"/>
      <c r="T20" s="155"/>
    </row>
    <row r="21" spans="2:39" ht="15">
      <c r="B21" s="248" t="s">
        <v>225</v>
      </c>
      <c r="C21" s="149"/>
      <c r="D21" s="149"/>
      <c r="E21" s="149"/>
      <c r="F21" s="149"/>
      <c r="G21" s="149"/>
      <c r="H21" s="150"/>
      <c r="I21" s="150"/>
      <c r="J21" s="150"/>
      <c r="K21" s="150"/>
      <c r="L21" s="151"/>
      <c r="M21" s="151"/>
      <c r="N21" s="151"/>
      <c r="O21" s="151"/>
      <c r="P21" s="151"/>
      <c r="Q21" s="155"/>
      <c r="R21" s="155"/>
      <c r="S21" s="155"/>
      <c r="T21" s="155"/>
    </row>
    <row r="22" spans="2:39" s="27" customFormat="1" ht="15">
      <c r="B22" s="298" t="s">
        <v>226</v>
      </c>
      <c r="C22" s="299">
        <v>0.79779999999999995</v>
      </c>
      <c r="D22" s="299">
        <f>SUM(D10)</f>
        <v>0.82599999999999996</v>
      </c>
      <c r="E22" s="299">
        <v>0.85929999999999995</v>
      </c>
      <c r="F22" s="299">
        <v>0.85970000000000002</v>
      </c>
      <c r="G22" s="299">
        <v>0.87619999999999998</v>
      </c>
      <c r="H22" s="300">
        <f>G22-C22</f>
        <v>7.8400000000000025E-2</v>
      </c>
      <c r="I22" s="300">
        <f>G22-D22</f>
        <v>5.0200000000000022E-2</v>
      </c>
      <c r="J22" s="300">
        <f>G22-E22</f>
        <v>1.6900000000000026E-2</v>
      </c>
      <c r="K22" s="300">
        <f>G22-F22</f>
        <v>1.6499999999999959E-2</v>
      </c>
      <c r="L22" s="301">
        <f>SUM(L10:L21)</f>
        <v>299698</v>
      </c>
      <c r="M22" s="301">
        <f t="shared" ref="M22:P22" si="0">SUM(M10:M21)</f>
        <v>330133</v>
      </c>
      <c r="N22" s="301">
        <f t="shared" si="0"/>
        <v>332698</v>
      </c>
      <c r="O22" s="301">
        <f t="shared" si="0"/>
        <v>352269</v>
      </c>
      <c r="P22" s="301">
        <f t="shared" si="0"/>
        <v>372836</v>
      </c>
      <c r="Q22" s="302">
        <f>(P22/L22)-100%</f>
        <v>0.24403899925925421</v>
      </c>
      <c r="R22" s="302">
        <f>(P22/M22)-100%</f>
        <v>0.12935089797142374</v>
      </c>
      <c r="S22" s="302">
        <f>(P22/N22)-100%</f>
        <v>0.12064394736367512</v>
      </c>
      <c r="T22" s="302">
        <f>(P22/O22)-100%</f>
        <v>5.8384359679676701E-2</v>
      </c>
      <c r="AI22" s="21"/>
    </row>
    <row r="23" spans="2:39">
      <c r="B23" s="28"/>
      <c r="I23" s="5"/>
      <c r="J23" s="5"/>
      <c r="K23" s="5"/>
      <c r="AK23" s="18"/>
    </row>
    <row r="24" spans="2:39">
      <c r="AK24" s="18"/>
    </row>
    <row r="25" spans="2:39">
      <c r="AM25" s="18"/>
    </row>
    <row r="26" spans="2:39">
      <c r="AM26" s="18"/>
    </row>
    <row r="27" spans="2:39">
      <c r="AM27" s="18"/>
    </row>
    <row r="28" spans="2:39">
      <c r="AM28" s="18"/>
    </row>
    <row r="29" spans="2:39">
      <c r="AM29" s="18"/>
    </row>
    <row r="30" spans="2:39">
      <c r="AM30" s="18"/>
    </row>
    <row r="31" spans="2:39">
      <c r="AM31" s="18"/>
    </row>
  </sheetData>
  <mergeCells count="2">
    <mergeCell ref="B8:B9"/>
    <mergeCell ref="C8:T8"/>
  </mergeCells>
  <phoneticPr fontId="5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5:AM25"/>
  <sheetViews>
    <sheetView topLeftCell="A7" workbookViewId="0">
      <selection activeCell="B9" sqref="B9:B10"/>
    </sheetView>
  </sheetViews>
  <sheetFormatPr baseColWidth="10" defaultRowHeight="12.75"/>
  <cols>
    <col min="1" max="1" width="2.7109375" style="7" customWidth="1"/>
    <col min="2" max="2" width="9.7109375" style="12" customWidth="1"/>
    <col min="3" max="8" width="10.7109375" style="7" customWidth="1"/>
    <col min="9" max="11" width="9.7109375" style="7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5" spans="2:18" ht="21">
      <c r="F5" s="172" t="s">
        <v>298</v>
      </c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</row>
    <row r="6" spans="2:18" ht="18.75">
      <c r="B6" s="24"/>
      <c r="C6" s="5"/>
      <c r="D6" s="25"/>
      <c r="G6" s="389" t="s">
        <v>357</v>
      </c>
      <c r="H6" s="389"/>
      <c r="I6" s="25"/>
      <c r="J6" s="243"/>
      <c r="K6" s="25"/>
      <c r="L6" s="25"/>
      <c r="M6" s="25"/>
      <c r="N6" s="25"/>
      <c r="O6" s="25"/>
      <c r="P6" s="25"/>
      <c r="Q6" s="25"/>
      <c r="R6" s="162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8">
      <c r="B8" s="2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s="23" customFormat="1" ht="15">
      <c r="B9" s="388" t="s">
        <v>60</v>
      </c>
      <c r="C9" s="385" t="s">
        <v>297</v>
      </c>
      <c r="D9" s="386"/>
      <c r="E9" s="386"/>
      <c r="F9" s="386"/>
      <c r="G9" s="387"/>
      <c r="H9" s="385" t="s">
        <v>150</v>
      </c>
      <c r="I9" s="386"/>
      <c r="J9" s="386"/>
      <c r="K9" s="387"/>
      <c r="R9" s="26"/>
    </row>
    <row r="10" spans="2:18" s="23" customFormat="1" ht="15">
      <c r="B10" s="388"/>
      <c r="C10" s="303">
        <v>2011</v>
      </c>
      <c r="D10" s="304">
        <v>2012</v>
      </c>
      <c r="E10" s="365">
        <v>2013</v>
      </c>
      <c r="F10" s="304">
        <v>2014</v>
      </c>
      <c r="G10" s="365">
        <v>2015</v>
      </c>
      <c r="H10" s="366" t="s">
        <v>352</v>
      </c>
      <c r="I10" s="366" t="s">
        <v>353</v>
      </c>
      <c r="J10" s="366" t="s">
        <v>354</v>
      </c>
      <c r="K10" s="366" t="s">
        <v>355</v>
      </c>
      <c r="R10" s="26"/>
    </row>
    <row r="11" spans="2:18" ht="15">
      <c r="B11" s="163" t="s">
        <v>214</v>
      </c>
      <c r="C11" s="42">
        <v>943600</v>
      </c>
      <c r="D11" s="144">
        <v>1022135</v>
      </c>
      <c r="E11" s="144">
        <v>1070536</v>
      </c>
      <c r="F11" s="144">
        <v>1078745</v>
      </c>
      <c r="G11" s="144">
        <v>1134307</v>
      </c>
      <c r="H11" s="169">
        <f>(G11/C11)-100%</f>
        <v>0.20210576515472667</v>
      </c>
      <c r="I11" s="169">
        <f>(G11/D11)-100%</f>
        <v>0.10974284218816499</v>
      </c>
      <c r="J11" s="169">
        <f>(G11/E11)-100%</f>
        <v>5.9569225135819748E-2</v>
      </c>
      <c r="K11" s="169">
        <f>(G11/F11)-100%</f>
        <v>5.1506148348312131E-2</v>
      </c>
    </row>
    <row r="12" spans="2:18" ht="15">
      <c r="B12" s="163" t="s">
        <v>215</v>
      </c>
      <c r="C12" s="164"/>
      <c r="D12" s="164"/>
      <c r="E12" s="168"/>
      <c r="F12" s="146"/>
      <c r="G12" s="146"/>
      <c r="H12" s="223"/>
      <c r="I12" s="165"/>
      <c r="J12" s="165"/>
      <c r="K12" s="165"/>
    </row>
    <row r="13" spans="2:18" ht="15">
      <c r="B13" s="163" t="s">
        <v>216</v>
      </c>
      <c r="C13" s="164"/>
      <c r="D13" s="164"/>
      <c r="E13" s="168"/>
      <c r="F13" s="146"/>
      <c r="G13" s="146"/>
      <c r="H13" s="223"/>
      <c r="I13" s="165"/>
      <c r="J13" s="165"/>
      <c r="K13" s="165"/>
    </row>
    <row r="14" spans="2:18" ht="15">
      <c r="B14" s="163" t="s">
        <v>217</v>
      </c>
      <c r="C14" s="164"/>
      <c r="D14" s="164"/>
      <c r="E14" s="168"/>
      <c r="F14" s="246"/>
      <c r="G14" s="245"/>
      <c r="H14" s="223"/>
      <c r="I14" s="165"/>
      <c r="J14" s="165"/>
      <c r="K14" s="165"/>
    </row>
    <row r="15" spans="2:18" ht="15">
      <c r="B15" s="163" t="s">
        <v>218</v>
      </c>
      <c r="C15" s="164"/>
      <c r="D15" s="164"/>
      <c r="E15" s="168"/>
      <c r="F15" s="146"/>
      <c r="G15" s="223"/>
      <c r="H15" s="223"/>
      <c r="I15" s="165"/>
      <c r="J15" s="165"/>
      <c r="K15" s="165"/>
    </row>
    <row r="16" spans="2:18" ht="15">
      <c r="B16" s="163" t="s">
        <v>220</v>
      </c>
      <c r="C16" s="164"/>
      <c r="D16" s="164"/>
      <c r="E16" s="168"/>
      <c r="F16" s="146"/>
      <c r="G16" s="223"/>
      <c r="H16" s="223"/>
      <c r="I16" s="165"/>
      <c r="J16" s="165"/>
      <c r="K16" s="165"/>
    </row>
    <row r="17" spans="2:39" ht="15">
      <c r="B17" s="163" t="s">
        <v>219</v>
      </c>
      <c r="C17" s="164"/>
      <c r="D17" s="164"/>
      <c r="E17" s="168"/>
      <c r="F17" s="146"/>
      <c r="G17" s="223"/>
      <c r="H17" s="223"/>
      <c r="I17" s="165"/>
      <c r="J17" s="165"/>
      <c r="K17" s="165"/>
    </row>
    <row r="18" spans="2:39" ht="15">
      <c r="B18" s="163" t="s">
        <v>221</v>
      </c>
      <c r="C18" s="164"/>
      <c r="D18" s="164"/>
      <c r="E18" s="168"/>
      <c r="F18" s="146"/>
      <c r="G18" s="223"/>
      <c r="H18" s="223"/>
      <c r="I18" s="165"/>
      <c r="J18" s="165"/>
      <c r="K18" s="165"/>
    </row>
    <row r="19" spans="2:39" ht="15">
      <c r="B19" s="163" t="s">
        <v>222</v>
      </c>
      <c r="C19" s="166"/>
      <c r="D19" s="166"/>
      <c r="E19" s="166"/>
      <c r="F19" s="170"/>
      <c r="G19" s="170"/>
      <c r="H19" s="170"/>
      <c r="I19" s="167"/>
      <c r="J19" s="167"/>
      <c r="K19" s="167"/>
    </row>
    <row r="20" spans="2:39" ht="15">
      <c r="B20" s="163" t="s">
        <v>223</v>
      </c>
      <c r="C20" s="166"/>
      <c r="D20" s="166"/>
      <c r="E20" s="166"/>
      <c r="F20" s="166"/>
      <c r="G20" s="166"/>
      <c r="H20" s="166"/>
      <c r="I20" s="167"/>
      <c r="J20" s="167"/>
      <c r="K20" s="167"/>
    </row>
    <row r="21" spans="2:39" ht="15">
      <c r="B21" s="163" t="s">
        <v>224</v>
      </c>
      <c r="C21" s="166"/>
      <c r="D21" s="166"/>
      <c r="E21" s="166"/>
      <c r="F21" s="166"/>
      <c r="G21" s="166"/>
      <c r="H21" s="166"/>
      <c r="I21" s="167"/>
      <c r="J21" s="167"/>
      <c r="K21" s="167"/>
    </row>
    <row r="22" spans="2:39" ht="15">
      <c r="B22" s="163" t="s">
        <v>225</v>
      </c>
      <c r="C22" s="166"/>
      <c r="D22" s="166"/>
      <c r="E22" s="166"/>
      <c r="F22" s="166"/>
      <c r="G22" s="166"/>
      <c r="H22" s="166"/>
      <c r="I22" s="167"/>
      <c r="J22" s="167"/>
      <c r="K22" s="167"/>
    </row>
    <row r="23" spans="2:39">
      <c r="B23" s="28"/>
      <c r="C23" s="29"/>
      <c r="D23" s="5"/>
      <c r="I23" s="5"/>
      <c r="J23" s="5"/>
      <c r="K23" s="5"/>
      <c r="AK23" s="18"/>
    </row>
    <row r="24" spans="2:39" ht="18.75" customHeight="1">
      <c r="AK24" s="18"/>
    </row>
    <row r="25" spans="2:39" ht="18" customHeight="1">
      <c r="AM25" s="18"/>
    </row>
  </sheetData>
  <mergeCells count="4">
    <mergeCell ref="B9:B10"/>
    <mergeCell ref="G6:H6"/>
    <mergeCell ref="H9:K9"/>
    <mergeCell ref="C9:G9"/>
  </mergeCells>
  <pageMargins left="0.70866141732283472" right="0.70866141732283472" top="0.74803149606299213" bottom="0.74803149606299213" header="0.31496062992125984" footer="0.31496062992125984"/>
  <pageSetup scale="79" orientation="portrait" r:id="rId1"/>
  <headerFooter>
    <oddFooter>&amp;CBARÓMETRO TURÍSTICO DE LA RIVIERA MAYA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27"/>
  <sheetViews>
    <sheetView workbookViewId="0">
      <selection activeCell="J13" sqref="J13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16384" width="11.42578125" style="7"/>
  </cols>
  <sheetData>
    <row r="6" spans="2:12" ht="18.75">
      <c r="F6" s="30" t="s">
        <v>358</v>
      </c>
      <c r="G6" s="30"/>
      <c r="H6" s="30"/>
      <c r="I6" s="30"/>
      <c r="J6" s="30"/>
      <c r="K6" s="30"/>
      <c r="L6" s="30"/>
    </row>
    <row r="10" spans="2:12">
      <c r="B10" s="391" t="s">
        <v>60</v>
      </c>
      <c r="C10" s="393" t="s">
        <v>285</v>
      </c>
      <c r="D10" s="390" t="s">
        <v>57</v>
      </c>
      <c r="E10" s="390"/>
      <c r="F10" s="395" t="s">
        <v>287</v>
      </c>
      <c r="G10" s="390" t="s">
        <v>61</v>
      </c>
      <c r="H10" s="390"/>
      <c r="I10" s="390"/>
      <c r="J10" s="390"/>
      <c r="K10" s="390"/>
      <c r="L10" s="393" t="s">
        <v>286</v>
      </c>
    </row>
    <row r="11" spans="2:12">
      <c r="B11" s="392"/>
      <c r="C11" s="394"/>
      <c r="D11" s="305" t="s">
        <v>58</v>
      </c>
      <c r="E11" s="305" t="s">
        <v>59</v>
      </c>
      <c r="F11" s="396"/>
      <c r="G11" s="306" t="s">
        <v>62</v>
      </c>
      <c r="H11" s="306" t="s">
        <v>33</v>
      </c>
      <c r="I11" s="306" t="s">
        <v>63</v>
      </c>
      <c r="J11" s="306" t="s">
        <v>33</v>
      </c>
      <c r="K11" s="306" t="s">
        <v>6</v>
      </c>
      <c r="L11" s="394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56" t="s">
        <v>65</v>
      </c>
      <c r="C13" s="238">
        <v>42020</v>
      </c>
      <c r="D13" s="238">
        <v>1294534</v>
      </c>
      <c r="E13" s="238">
        <v>1134307</v>
      </c>
      <c r="F13" s="224">
        <f>E13/D13</f>
        <v>0.87622804808525689</v>
      </c>
      <c r="G13" s="238">
        <v>45956</v>
      </c>
      <c r="H13" s="239">
        <f>G13/K13*100%</f>
        <v>0.12326062933836861</v>
      </c>
      <c r="I13" s="237">
        <v>326880</v>
      </c>
      <c r="J13" s="239">
        <f>I13/K13*100%</f>
        <v>0.87673937066163143</v>
      </c>
      <c r="K13" s="238">
        <f>SUM(I13,G13,)</f>
        <v>372836</v>
      </c>
      <c r="L13" s="240">
        <v>6.42</v>
      </c>
    </row>
    <row r="14" spans="2:12" ht="15">
      <c r="B14" s="156" t="s">
        <v>66</v>
      </c>
      <c r="C14" s="238"/>
      <c r="D14" s="238"/>
      <c r="E14" s="238"/>
      <c r="F14" s="224"/>
      <c r="G14" s="238"/>
      <c r="H14" s="239"/>
      <c r="I14" s="238"/>
      <c r="J14" s="239"/>
      <c r="K14" s="238"/>
      <c r="L14" s="240"/>
    </row>
    <row r="15" spans="2:12" ht="15">
      <c r="B15" s="156" t="s">
        <v>67</v>
      </c>
      <c r="C15" s="238"/>
      <c r="D15" s="238"/>
      <c r="E15" s="238"/>
      <c r="F15" s="239"/>
      <c r="G15" s="238"/>
      <c r="H15" s="239"/>
      <c r="I15" s="238"/>
      <c r="J15" s="239"/>
      <c r="K15" s="238"/>
      <c r="L15" s="240"/>
    </row>
    <row r="16" spans="2:12" ht="15">
      <c r="B16" s="156" t="s">
        <v>68</v>
      </c>
      <c r="C16" s="238"/>
      <c r="D16" s="238"/>
      <c r="E16" s="238"/>
      <c r="F16" s="239"/>
      <c r="G16" s="238"/>
      <c r="H16" s="239"/>
      <c r="I16" s="238"/>
      <c r="J16" s="239"/>
      <c r="K16" s="238"/>
      <c r="L16" s="240"/>
    </row>
    <row r="17" spans="2:12" ht="15">
      <c r="B17" s="156" t="s">
        <v>69</v>
      </c>
      <c r="C17" s="238"/>
      <c r="D17" s="238"/>
      <c r="E17" s="238"/>
      <c r="F17" s="239"/>
      <c r="G17" s="238"/>
      <c r="H17" s="239"/>
      <c r="I17" s="238"/>
      <c r="J17" s="239"/>
      <c r="K17" s="238"/>
      <c r="L17" s="240"/>
    </row>
    <row r="18" spans="2:12" ht="15">
      <c r="B18" s="156" t="s">
        <v>70</v>
      </c>
      <c r="C18" s="238"/>
      <c r="D18" s="238"/>
      <c r="E18" s="238"/>
      <c r="F18" s="239"/>
      <c r="G18" s="238"/>
      <c r="H18" s="239"/>
      <c r="I18" s="238"/>
      <c r="J18" s="239"/>
      <c r="K18" s="238"/>
      <c r="L18" s="240"/>
    </row>
    <row r="19" spans="2:12" ht="15">
      <c r="B19" s="156" t="s">
        <v>71</v>
      </c>
      <c r="C19" s="238"/>
      <c r="D19" s="238"/>
      <c r="E19" s="238"/>
      <c r="F19" s="239"/>
      <c r="G19" s="238"/>
      <c r="H19" s="239"/>
      <c r="I19" s="238"/>
      <c r="J19" s="239"/>
      <c r="K19" s="238"/>
      <c r="L19" s="240"/>
    </row>
    <row r="20" spans="2:12" ht="15">
      <c r="B20" s="156" t="s">
        <v>51</v>
      </c>
      <c r="C20" s="238"/>
      <c r="D20" s="238"/>
      <c r="E20" s="238"/>
      <c r="F20" s="239"/>
      <c r="G20" s="238"/>
      <c r="H20" s="239"/>
      <c r="I20" s="238"/>
      <c r="J20" s="239"/>
      <c r="K20" s="238"/>
      <c r="L20" s="240"/>
    </row>
    <row r="21" spans="2:12" ht="15">
      <c r="B21" s="156" t="s">
        <v>52</v>
      </c>
      <c r="C21" s="238"/>
      <c r="D21" s="238"/>
      <c r="E21" s="238"/>
      <c r="F21" s="239"/>
      <c r="G21" s="238"/>
      <c r="H21" s="239"/>
      <c r="I21" s="238"/>
      <c r="J21" s="239"/>
      <c r="K21" s="238"/>
      <c r="L21" s="240"/>
    </row>
    <row r="22" spans="2:12" ht="15">
      <c r="B22" s="156" t="s">
        <v>43</v>
      </c>
      <c r="C22" s="238"/>
      <c r="D22" s="238"/>
      <c r="E22" s="238"/>
      <c r="F22" s="239"/>
      <c r="G22" s="238"/>
      <c r="H22" s="239"/>
      <c r="I22" s="238"/>
      <c r="J22" s="239"/>
      <c r="K22" s="238"/>
      <c r="L22" s="240"/>
    </row>
    <row r="23" spans="2:12" ht="15">
      <c r="B23" s="156" t="s">
        <v>44</v>
      </c>
      <c r="C23" s="238"/>
      <c r="D23" s="238"/>
      <c r="E23" s="238"/>
      <c r="F23" s="239"/>
      <c r="G23" s="238"/>
      <c r="H23" s="239"/>
      <c r="I23" s="238"/>
      <c r="J23" s="239"/>
      <c r="K23" s="238"/>
      <c r="L23" s="240"/>
    </row>
    <row r="24" spans="2:12" ht="15">
      <c r="B24" s="156" t="s">
        <v>50</v>
      </c>
      <c r="C24" s="151"/>
      <c r="D24" s="238"/>
      <c r="E24" s="238"/>
      <c r="F24" s="239"/>
      <c r="G24" s="238"/>
      <c r="H24" s="239"/>
      <c r="I24" s="238"/>
      <c r="J24" s="239"/>
      <c r="K24" s="238"/>
      <c r="L24" s="240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L27" s="5"/>
    </row>
  </sheetData>
  <mergeCells count="6"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J73"/>
  <sheetViews>
    <sheetView topLeftCell="A7" zoomScaleNormal="100" workbookViewId="0">
      <selection activeCell="A9" sqref="A9"/>
    </sheetView>
  </sheetViews>
  <sheetFormatPr baseColWidth="10" defaultRowHeight="12.75"/>
  <cols>
    <col min="1" max="1" width="40.28515625" style="113" customWidth="1"/>
    <col min="2" max="2" width="10.140625" customWidth="1"/>
    <col min="3" max="4" width="9.28515625" bestFit="1" customWidth="1"/>
    <col min="5" max="5" width="7.5703125" bestFit="1" customWidth="1"/>
    <col min="6" max="7" width="10.140625" bestFit="1" customWidth="1"/>
    <col min="8" max="8" width="8" bestFit="1" customWidth="1"/>
    <col min="9" max="9" width="8.85546875" bestFit="1" customWidth="1"/>
    <col min="10" max="11" width="9.28515625" bestFit="1" customWidth="1"/>
    <col min="12" max="12" width="7.42578125" customWidth="1"/>
    <col min="13" max="13" width="9" customWidth="1"/>
    <col min="14" max="14" width="9.140625" customWidth="1"/>
    <col min="15" max="15" width="7.42578125" customWidth="1"/>
    <col min="16" max="16" width="9.140625" customWidth="1"/>
    <col min="17" max="18" width="9.28515625" bestFit="1" customWidth="1"/>
    <col min="19" max="19" width="7.5703125" bestFit="1" customWidth="1"/>
    <col min="20" max="21" width="10.140625" bestFit="1" customWidth="1"/>
    <col min="22" max="22" width="8" bestFit="1" customWidth="1"/>
    <col min="23" max="23" width="9.42578125" customWidth="1"/>
    <col min="24" max="24" width="9.28515625" bestFit="1" customWidth="1"/>
    <col min="25" max="25" width="6.7109375" bestFit="1" customWidth="1"/>
    <col min="26" max="26" width="7.5703125" bestFit="1" customWidth="1"/>
    <col min="27" max="27" width="10.140625" bestFit="1" customWidth="1"/>
    <col min="28" max="28" width="7.140625" bestFit="1" customWidth="1"/>
    <col min="29" max="29" width="8" bestFit="1" customWidth="1"/>
    <col min="30" max="30" width="9.5703125" customWidth="1"/>
    <col min="31" max="31" width="9.28515625" bestFit="1" customWidth="1"/>
    <col min="32" max="32" width="6.7109375" bestFit="1" customWidth="1"/>
    <col min="33" max="33" width="10.140625" style="114" bestFit="1" customWidth="1"/>
  </cols>
  <sheetData>
    <row r="1" spans="1:36" ht="26.25">
      <c r="P1" s="129" t="s">
        <v>296</v>
      </c>
    </row>
    <row r="2" spans="1:36" s="115" customFormat="1" ht="26.25">
      <c r="F2" s="116"/>
      <c r="G2" s="116"/>
      <c r="H2" s="116"/>
      <c r="P2" s="130"/>
    </row>
    <row r="3" spans="1:36" s="117" customFormat="1" ht="26.25">
      <c r="F3" s="118"/>
      <c r="G3" s="118"/>
      <c r="H3" s="118"/>
      <c r="P3" s="129" t="s">
        <v>276</v>
      </c>
    </row>
    <row r="4" spans="1:36" s="115" customFormat="1" ht="26.25">
      <c r="F4" s="116"/>
      <c r="G4" s="116"/>
      <c r="H4" s="116"/>
      <c r="P4" s="131"/>
    </row>
    <row r="5" spans="1:36" s="117" customFormat="1" ht="23.25">
      <c r="E5" s="118"/>
      <c r="F5" s="118"/>
      <c r="G5" s="118"/>
      <c r="H5" s="118"/>
      <c r="I5" s="118"/>
      <c r="P5" s="130" t="s">
        <v>359</v>
      </c>
    </row>
    <row r="6" spans="1:36" s="117" customFormat="1" ht="23.25">
      <c r="C6" s="397" t="s">
        <v>338</v>
      </c>
      <c r="D6" s="397"/>
      <c r="E6" s="397"/>
      <c r="F6" s="397"/>
      <c r="G6" s="118"/>
      <c r="H6" s="118"/>
      <c r="P6" s="124"/>
    </row>
    <row r="7" spans="1:36"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</row>
    <row r="8" spans="1:36" s="133" customFormat="1" ht="16.5" thickBot="1">
      <c r="A8" s="132"/>
      <c r="B8" s="68" t="s">
        <v>316</v>
      </c>
      <c r="C8" s="68" t="s">
        <v>317</v>
      </c>
      <c r="D8" s="68" t="s">
        <v>318</v>
      </c>
      <c r="E8" s="68" t="s">
        <v>319</v>
      </c>
      <c r="F8" s="68" t="s">
        <v>320</v>
      </c>
      <c r="G8" s="68" t="s">
        <v>314</v>
      </c>
      <c r="H8" s="68" t="s">
        <v>315</v>
      </c>
      <c r="I8" s="68" t="s">
        <v>316</v>
      </c>
      <c r="J8" s="68" t="s">
        <v>317</v>
      </c>
      <c r="K8" s="68" t="s">
        <v>318</v>
      </c>
      <c r="L8" s="68" t="s">
        <v>319</v>
      </c>
      <c r="M8" s="68" t="s">
        <v>320</v>
      </c>
      <c r="N8" s="68" t="s">
        <v>314</v>
      </c>
      <c r="O8" s="68" t="s">
        <v>315</v>
      </c>
      <c r="P8" s="68" t="s">
        <v>316</v>
      </c>
      <c r="Q8" s="68" t="s">
        <v>317</v>
      </c>
      <c r="R8" s="68" t="s">
        <v>318</v>
      </c>
      <c r="S8" s="68" t="s">
        <v>319</v>
      </c>
      <c r="T8" s="68" t="s">
        <v>320</v>
      </c>
      <c r="U8" s="68" t="s">
        <v>314</v>
      </c>
      <c r="V8" s="68" t="s">
        <v>315</v>
      </c>
      <c r="W8" s="68" t="s">
        <v>316</v>
      </c>
      <c r="X8" s="68" t="s">
        <v>317</v>
      </c>
      <c r="Y8" s="68" t="s">
        <v>318</v>
      </c>
      <c r="Z8" s="68" t="s">
        <v>319</v>
      </c>
      <c r="AA8" s="68" t="s">
        <v>320</v>
      </c>
      <c r="AB8" s="68" t="s">
        <v>314</v>
      </c>
      <c r="AC8" s="68" t="s">
        <v>315</v>
      </c>
      <c r="AD8" s="68" t="s">
        <v>316</v>
      </c>
      <c r="AE8" s="68" t="s">
        <v>317</v>
      </c>
      <c r="AF8" s="68" t="s">
        <v>318</v>
      </c>
      <c r="AG8" s="226"/>
    </row>
    <row r="9" spans="1:36" s="135" customFormat="1" ht="17.25" thickTop="1" thickBot="1">
      <c r="A9" s="307" t="s">
        <v>277</v>
      </c>
      <c r="B9" s="308">
        <v>1</v>
      </c>
      <c r="C9" s="308">
        <v>2</v>
      </c>
      <c r="D9" s="308">
        <v>3</v>
      </c>
      <c r="E9" s="308">
        <v>4</v>
      </c>
      <c r="F9" s="308">
        <v>5</v>
      </c>
      <c r="G9" s="308">
        <v>6</v>
      </c>
      <c r="H9" s="308">
        <v>7</v>
      </c>
      <c r="I9" s="308">
        <v>8</v>
      </c>
      <c r="J9" s="308">
        <v>9</v>
      </c>
      <c r="K9" s="308">
        <v>10</v>
      </c>
      <c r="L9" s="308">
        <v>11</v>
      </c>
      <c r="M9" s="308">
        <v>12</v>
      </c>
      <c r="N9" s="308">
        <v>13</v>
      </c>
      <c r="O9" s="308">
        <v>14</v>
      </c>
      <c r="P9" s="308">
        <v>15</v>
      </c>
      <c r="Q9" s="308">
        <v>16</v>
      </c>
      <c r="R9" s="308">
        <v>17</v>
      </c>
      <c r="S9" s="308">
        <v>18</v>
      </c>
      <c r="T9" s="308">
        <v>19</v>
      </c>
      <c r="U9" s="308">
        <v>20</v>
      </c>
      <c r="V9" s="308">
        <v>21</v>
      </c>
      <c r="W9" s="308">
        <v>22</v>
      </c>
      <c r="X9" s="308">
        <v>23</v>
      </c>
      <c r="Y9" s="308">
        <v>24</v>
      </c>
      <c r="Z9" s="308">
        <v>25</v>
      </c>
      <c r="AA9" s="308">
        <v>26</v>
      </c>
      <c r="AB9" s="308">
        <v>27</v>
      </c>
      <c r="AC9" s="308">
        <v>28</v>
      </c>
      <c r="AD9" s="308">
        <v>29</v>
      </c>
      <c r="AE9" s="308">
        <v>30</v>
      </c>
      <c r="AF9" s="308">
        <v>31</v>
      </c>
      <c r="AG9" s="309" t="s">
        <v>64</v>
      </c>
      <c r="AH9" s="134"/>
      <c r="AI9" s="134"/>
      <c r="AJ9" s="134"/>
    </row>
    <row r="10" spans="1:36" s="133" customFormat="1" ht="16.5" thickTop="1">
      <c r="A10" s="136" t="s">
        <v>278</v>
      </c>
      <c r="B10" s="367">
        <v>0.97489999999999999</v>
      </c>
      <c r="C10" s="367">
        <v>0.94390000000000007</v>
      </c>
      <c r="D10" s="367">
        <v>0.91290000000000004</v>
      </c>
      <c r="E10" s="367">
        <v>0.8669</v>
      </c>
      <c r="F10" s="367">
        <v>0.83889999999999998</v>
      </c>
      <c r="G10" s="367">
        <v>0.82789999999999997</v>
      </c>
      <c r="H10" s="367">
        <v>0.82789999999999997</v>
      </c>
      <c r="I10" s="367">
        <v>0.84789999999999999</v>
      </c>
      <c r="J10" s="367">
        <v>0.87090000000000001</v>
      </c>
      <c r="K10" s="367">
        <v>0.8599</v>
      </c>
      <c r="L10" s="367">
        <v>0.85489999999999999</v>
      </c>
      <c r="M10" s="367">
        <v>0.81390000000000007</v>
      </c>
      <c r="N10" s="367">
        <v>0.82789999999999997</v>
      </c>
      <c r="O10" s="367">
        <v>0.84289999999999998</v>
      </c>
      <c r="P10" s="367">
        <v>0.8569</v>
      </c>
      <c r="Q10" s="367">
        <v>0.86930000000000007</v>
      </c>
      <c r="R10" s="367">
        <v>0.8861</v>
      </c>
      <c r="S10" s="367">
        <v>0.8931</v>
      </c>
      <c r="T10" s="367">
        <v>0.88270000000000004</v>
      </c>
      <c r="U10" s="367">
        <v>0.86750000000000005</v>
      </c>
      <c r="V10" s="367">
        <v>0.86009999999999998</v>
      </c>
      <c r="W10" s="367">
        <v>0.86509999999999998</v>
      </c>
      <c r="X10" s="367">
        <v>0.88890000000000002</v>
      </c>
      <c r="Y10" s="367">
        <v>0.91020000000000001</v>
      </c>
      <c r="Z10" s="367">
        <v>0.91959999999999997</v>
      </c>
      <c r="AA10" s="367">
        <v>0.90300000000000002</v>
      </c>
      <c r="AB10" s="367">
        <v>0.89339999999999997</v>
      </c>
      <c r="AC10" s="367">
        <v>0.86340000000000006</v>
      </c>
      <c r="AD10" s="367">
        <v>0.86440000000000006</v>
      </c>
      <c r="AE10" s="367">
        <v>0.89960000000000007</v>
      </c>
      <c r="AF10" s="367">
        <v>0.9264</v>
      </c>
      <c r="AG10" s="368">
        <f>AVERAGE(B10:AF10)</f>
        <v>0.87617096774193526</v>
      </c>
    </row>
    <row r="11" spans="1:36" s="133" customFormat="1" ht="15.75">
      <c r="A11" s="137" t="s">
        <v>279</v>
      </c>
      <c r="B11" s="227">
        <v>0.97629999999999995</v>
      </c>
      <c r="C11" s="228">
        <v>0.95789999999999997</v>
      </c>
      <c r="D11" s="227">
        <v>0.91930000000000001</v>
      </c>
      <c r="E11" s="228">
        <v>0.8821</v>
      </c>
      <c r="F11" s="227">
        <v>0.84409999999999996</v>
      </c>
      <c r="G11" s="228">
        <v>0.85270000000000001</v>
      </c>
      <c r="H11" s="227">
        <v>0.86670000000000003</v>
      </c>
      <c r="I11" s="228">
        <v>0.88719999999999999</v>
      </c>
      <c r="J11" s="227">
        <v>0.91069999999999995</v>
      </c>
      <c r="K11" s="228">
        <v>0.91610000000000003</v>
      </c>
      <c r="L11" s="227">
        <v>0.93279999999999996</v>
      </c>
      <c r="M11" s="228">
        <v>0.9032</v>
      </c>
      <c r="N11" s="227">
        <v>0.8821</v>
      </c>
      <c r="O11" s="228">
        <v>0.90369999999999995</v>
      </c>
      <c r="P11" s="227">
        <v>0.91369999999999996</v>
      </c>
      <c r="Q11" s="228">
        <v>0.92849999999999999</v>
      </c>
      <c r="R11" s="227">
        <v>0.95089999999999997</v>
      </c>
      <c r="S11" s="228">
        <v>0.95089999999999997</v>
      </c>
      <c r="T11" s="227">
        <v>0.94279999999999997</v>
      </c>
      <c r="U11" s="228">
        <v>0.93820000000000003</v>
      </c>
      <c r="V11" s="227">
        <v>0.92500000000000004</v>
      </c>
      <c r="W11" s="228">
        <v>0.91290000000000004</v>
      </c>
      <c r="X11" s="227">
        <v>0.9415</v>
      </c>
      <c r="Y11" s="228">
        <v>0.9587</v>
      </c>
      <c r="Z11" s="227">
        <v>0.93899999999999995</v>
      </c>
      <c r="AA11" s="228">
        <v>0.93899999999999995</v>
      </c>
      <c r="AB11" s="227">
        <v>0.95499999999999996</v>
      </c>
      <c r="AC11" s="228">
        <v>0.9425</v>
      </c>
      <c r="AD11" s="227">
        <v>0.94740000000000002</v>
      </c>
      <c r="AE11" s="227">
        <v>0.94089999999999996</v>
      </c>
      <c r="AF11" s="227">
        <v>0.94979999999999998</v>
      </c>
      <c r="AG11" s="369">
        <f>AVERAGE(B11:AF11)</f>
        <v>0.92295483870967743</v>
      </c>
    </row>
    <row r="12" spans="1:36" s="133" customFormat="1" ht="15.75">
      <c r="A12" s="138" t="s">
        <v>280</v>
      </c>
      <c r="B12" s="227">
        <v>0.96919999999999995</v>
      </c>
      <c r="C12" s="228">
        <v>0.93779999999999997</v>
      </c>
      <c r="D12" s="227">
        <v>0.88249999999999995</v>
      </c>
      <c r="E12" s="228">
        <v>0.80840000000000001</v>
      </c>
      <c r="F12" s="227">
        <v>0.75990000000000002</v>
      </c>
      <c r="G12" s="228">
        <v>0.7006</v>
      </c>
      <c r="H12" s="227">
        <v>0.70879999999999999</v>
      </c>
      <c r="I12" s="228">
        <v>0.78539999999999999</v>
      </c>
      <c r="J12" s="227">
        <v>0.90800000000000003</v>
      </c>
      <c r="K12" s="228">
        <v>0.90459999999999996</v>
      </c>
      <c r="L12" s="227">
        <v>0.83120000000000005</v>
      </c>
      <c r="M12" s="228">
        <v>0.78410000000000002</v>
      </c>
      <c r="N12" s="227">
        <v>0.79779999999999995</v>
      </c>
      <c r="O12" s="228">
        <v>0.79979999999999996</v>
      </c>
      <c r="P12" s="227">
        <v>0.83440000000000003</v>
      </c>
      <c r="Q12" s="228">
        <v>0.92849999999999999</v>
      </c>
      <c r="R12" s="227">
        <v>0.95630000000000004</v>
      </c>
      <c r="S12" s="228">
        <v>0.92879999999999996</v>
      </c>
      <c r="T12" s="227">
        <v>0.9133</v>
      </c>
      <c r="U12" s="228">
        <v>0.80059999999999998</v>
      </c>
      <c r="V12" s="227">
        <v>0.77859999999999996</v>
      </c>
      <c r="W12" s="228">
        <v>0.80310000000000004</v>
      </c>
      <c r="X12" s="227">
        <v>0.88539999999999996</v>
      </c>
      <c r="Y12" s="228">
        <v>0.91059999999999997</v>
      </c>
      <c r="Z12" s="227">
        <v>0.90310000000000001</v>
      </c>
      <c r="AA12" s="228">
        <v>0.87909999999999999</v>
      </c>
      <c r="AB12" s="227">
        <v>0.85160000000000002</v>
      </c>
      <c r="AC12" s="228">
        <v>0.84109999999999996</v>
      </c>
      <c r="AD12" s="227">
        <v>0.82030000000000003</v>
      </c>
      <c r="AE12" s="227">
        <v>0.86180000000000001</v>
      </c>
      <c r="AF12" s="227">
        <v>0.92369999999999997</v>
      </c>
      <c r="AG12" s="369">
        <f t="shared" ref="AG12:AG15" si="0">AVERAGE(B12:AF12)</f>
        <v>0.85156129032258077</v>
      </c>
    </row>
    <row r="13" spans="1:36" s="133" customFormat="1" ht="15.75">
      <c r="A13" s="139" t="s">
        <v>281</v>
      </c>
      <c r="B13" s="227">
        <v>0.96199999999999997</v>
      </c>
      <c r="C13" s="228">
        <v>0.92930000000000001</v>
      </c>
      <c r="D13" s="227">
        <v>0.88819999999999999</v>
      </c>
      <c r="E13" s="228">
        <v>0.83779999999999999</v>
      </c>
      <c r="F13" s="227">
        <v>0.80569999999999997</v>
      </c>
      <c r="G13" s="228">
        <v>0.81389999999999996</v>
      </c>
      <c r="H13" s="227">
        <v>0.79690000000000005</v>
      </c>
      <c r="I13" s="228">
        <v>0.80089999999999995</v>
      </c>
      <c r="J13" s="227">
        <v>0.8246</v>
      </c>
      <c r="K13" s="228">
        <v>0.84860000000000002</v>
      </c>
      <c r="L13" s="227">
        <v>0.86299999999999999</v>
      </c>
      <c r="M13" s="228">
        <v>0.84160000000000001</v>
      </c>
      <c r="N13" s="227">
        <v>0.81899999999999995</v>
      </c>
      <c r="O13" s="228">
        <v>0.83</v>
      </c>
      <c r="P13" s="227">
        <v>0.82489999999999997</v>
      </c>
      <c r="Q13" s="228">
        <v>0.88019999999999998</v>
      </c>
      <c r="R13" s="227">
        <v>0.91210000000000002</v>
      </c>
      <c r="S13" s="228">
        <v>0.92290000000000005</v>
      </c>
      <c r="T13" s="227">
        <v>0.8861</v>
      </c>
      <c r="U13" s="228">
        <v>0.82130000000000003</v>
      </c>
      <c r="V13" s="227">
        <v>0.80869999999999997</v>
      </c>
      <c r="W13" s="228">
        <v>0.80620000000000003</v>
      </c>
      <c r="X13" s="227">
        <v>0.82599999999999996</v>
      </c>
      <c r="Y13" s="228">
        <v>0.82889999999999997</v>
      </c>
      <c r="Z13" s="227">
        <v>0.80520000000000003</v>
      </c>
      <c r="AA13" s="228">
        <v>0.75419999999999998</v>
      </c>
      <c r="AB13" s="227">
        <v>0.74480000000000002</v>
      </c>
      <c r="AC13" s="228">
        <v>0.75270000000000004</v>
      </c>
      <c r="AD13" s="227">
        <v>0.7621</v>
      </c>
      <c r="AE13" s="227">
        <v>0.79990000000000006</v>
      </c>
      <c r="AF13" s="227">
        <v>0.85929999999999995</v>
      </c>
      <c r="AG13" s="369">
        <f t="shared" si="0"/>
        <v>0.83409677419354844</v>
      </c>
    </row>
    <row r="14" spans="1:36" s="133" customFormat="1" ht="15.75">
      <c r="A14" s="141" t="s">
        <v>282</v>
      </c>
      <c r="B14" s="227">
        <v>0.97930000000000006</v>
      </c>
      <c r="C14" s="228">
        <v>0.94829999999999992</v>
      </c>
      <c r="D14" s="227">
        <v>0.91930000000000001</v>
      </c>
      <c r="E14" s="228">
        <v>0.87329999999999997</v>
      </c>
      <c r="F14" s="227">
        <v>0.8459000000000001</v>
      </c>
      <c r="G14" s="228">
        <v>0.83149999999999991</v>
      </c>
      <c r="H14" s="227">
        <v>0.83109999999999995</v>
      </c>
      <c r="I14" s="228">
        <v>0.85440000000000005</v>
      </c>
      <c r="J14" s="227">
        <v>0.87680000000000002</v>
      </c>
      <c r="K14" s="228">
        <v>0.86070000000000002</v>
      </c>
      <c r="L14" s="227">
        <v>0.85230000000000006</v>
      </c>
      <c r="M14" s="228">
        <v>0.8085</v>
      </c>
      <c r="N14" s="227">
        <v>0.82830000000000004</v>
      </c>
      <c r="O14" s="228">
        <v>0.84410000000000007</v>
      </c>
      <c r="P14" s="227">
        <v>0.86159999999999992</v>
      </c>
      <c r="Q14" s="228">
        <v>0.86640000000000006</v>
      </c>
      <c r="R14" s="227">
        <v>0.88080000000000003</v>
      </c>
      <c r="S14" s="228">
        <v>0.88729999999999998</v>
      </c>
      <c r="T14" s="227">
        <v>0.88109999999999999</v>
      </c>
      <c r="U14" s="228">
        <v>0.87400000000000011</v>
      </c>
      <c r="V14" s="227">
        <v>0.86739999999999995</v>
      </c>
      <c r="W14" s="228">
        <v>0.87359999999999993</v>
      </c>
      <c r="X14" s="227">
        <v>0.8980999999999999</v>
      </c>
      <c r="Y14" s="228">
        <v>0.92240000000000011</v>
      </c>
      <c r="Z14" s="227">
        <v>0.93730000000000002</v>
      </c>
      <c r="AA14" s="228">
        <v>0.92639999999999989</v>
      </c>
      <c r="AB14" s="227">
        <v>0.91670000000000007</v>
      </c>
      <c r="AC14" s="228">
        <v>0.88050000000000006</v>
      </c>
      <c r="AD14" s="227">
        <v>0.87999999999999989</v>
      </c>
      <c r="AE14" s="227">
        <v>0.91490000000000005</v>
      </c>
      <c r="AF14" s="227">
        <v>0.93619999999999992</v>
      </c>
      <c r="AG14" s="369">
        <f t="shared" si="0"/>
        <v>0.88253225806451596</v>
      </c>
    </row>
    <row r="15" spans="1:36" s="133" customFormat="1" ht="15.75">
      <c r="A15" s="140" t="s">
        <v>284</v>
      </c>
      <c r="B15" s="227">
        <v>0.89490000000000003</v>
      </c>
      <c r="C15" s="228">
        <v>0.88190000000000002</v>
      </c>
      <c r="D15" s="227">
        <v>0.82509999999999994</v>
      </c>
      <c r="E15" s="228">
        <v>0.75190000000000001</v>
      </c>
      <c r="F15" s="227">
        <v>0.68979999999999997</v>
      </c>
      <c r="G15" s="228">
        <v>0.68479999999999996</v>
      </c>
      <c r="H15" s="227">
        <v>0.67330000000000001</v>
      </c>
      <c r="I15" s="228">
        <v>0.67700000000000005</v>
      </c>
      <c r="J15" s="227">
        <v>0.73580000000000001</v>
      </c>
      <c r="K15" s="228">
        <v>0.79549999999999998</v>
      </c>
      <c r="L15" s="227">
        <v>0.82899999999999996</v>
      </c>
      <c r="M15" s="228">
        <v>0.78590000000000004</v>
      </c>
      <c r="N15" s="227">
        <v>0.74980000000000002</v>
      </c>
      <c r="O15" s="228">
        <v>0.74709999999999999</v>
      </c>
      <c r="P15" s="227">
        <v>0.77059999999999995</v>
      </c>
      <c r="Q15" s="228">
        <v>0.83450000000000002</v>
      </c>
      <c r="R15" s="227">
        <v>0.89129999999999998</v>
      </c>
      <c r="S15" s="228">
        <v>0.89429999999999998</v>
      </c>
      <c r="T15" s="227">
        <v>0.83819999999999995</v>
      </c>
      <c r="U15" s="228">
        <v>0.70240000000000002</v>
      </c>
      <c r="V15" s="227">
        <v>0.69189999999999996</v>
      </c>
      <c r="W15" s="228">
        <v>0.68569999999999998</v>
      </c>
      <c r="X15" s="227">
        <v>0.74280000000000002</v>
      </c>
      <c r="Y15" s="228">
        <v>0.75460000000000005</v>
      </c>
      <c r="Z15" s="227">
        <v>0.76060000000000005</v>
      </c>
      <c r="AA15" s="228">
        <v>0.69720000000000004</v>
      </c>
      <c r="AB15" s="227">
        <v>0.68200000000000005</v>
      </c>
      <c r="AC15" s="228">
        <v>0.69289999999999996</v>
      </c>
      <c r="AD15" s="227">
        <v>0.68340000000000001</v>
      </c>
      <c r="AE15" s="227">
        <v>0.75049999999999994</v>
      </c>
      <c r="AF15" s="227">
        <v>0.82669999999999999</v>
      </c>
      <c r="AG15" s="369">
        <f t="shared" si="0"/>
        <v>0.76198064516129016</v>
      </c>
    </row>
    <row r="16" spans="1:36" s="121" customFormat="1" ht="14.85" customHeight="1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</row>
    <row r="17" spans="3:24" ht="14.85" customHeight="1">
      <c r="C17" s="109"/>
      <c r="G17" s="109"/>
      <c r="X17" s="110"/>
    </row>
    <row r="18" spans="3:24" ht="14.25">
      <c r="C18" s="109"/>
    </row>
    <row r="40" spans="1:33" s="1" customFormat="1">
      <c r="A40" s="122"/>
      <c r="AG40" s="123"/>
    </row>
    <row r="41" spans="1:33" s="1" customFormat="1">
      <c r="A41" s="122"/>
      <c r="AG41" s="123"/>
    </row>
    <row r="42" spans="1:33" s="1" customFormat="1">
      <c r="A42" s="122"/>
      <c r="AG42" s="123"/>
    </row>
    <row r="43" spans="1:33" s="1" customFormat="1">
      <c r="A43" s="122"/>
      <c r="AG43" s="123"/>
    </row>
    <row r="44" spans="1:33" s="1" customFormat="1">
      <c r="A44" s="122"/>
      <c r="AG44" s="123"/>
    </row>
    <row r="45" spans="1:33" s="1" customFormat="1">
      <c r="A45" s="122"/>
      <c r="AG45" s="123"/>
    </row>
    <row r="46" spans="1:33" s="1" customFormat="1">
      <c r="A46" s="122"/>
      <c r="AG46" s="123"/>
    </row>
    <row r="47" spans="1:33" s="1" customFormat="1">
      <c r="A47" s="122"/>
      <c r="AG47" s="123"/>
    </row>
    <row r="48" spans="1:33" s="1" customFormat="1">
      <c r="A48" s="122"/>
      <c r="AG48" s="123"/>
    </row>
    <row r="49" spans="1:33" s="1" customFormat="1">
      <c r="A49" s="122"/>
      <c r="AG49" s="123"/>
    </row>
    <row r="50" spans="1:33" s="1" customFormat="1">
      <c r="A50" s="122"/>
      <c r="AG50" s="123"/>
    </row>
    <row r="51" spans="1:33" s="1" customFormat="1">
      <c r="A51" s="122"/>
      <c r="AG51" s="123"/>
    </row>
    <row r="52" spans="1:33" s="1" customFormat="1">
      <c r="A52" s="122"/>
      <c r="AG52" s="123"/>
    </row>
    <row r="53" spans="1:33" s="1" customFormat="1">
      <c r="A53" s="122"/>
      <c r="AG53" s="123"/>
    </row>
    <row r="54" spans="1:33" s="1" customFormat="1">
      <c r="A54" s="122"/>
      <c r="AG54" s="123"/>
    </row>
    <row r="55" spans="1:33" s="1" customFormat="1">
      <c r="A55" s="122"/>
      <c r="AG55" s="123"/>
    </row>
    <row r="56" spans="1:33" s="1" customFormat="1">
      <c r="A56" s="122"/>
      <c r="AG56" s="123"/>
    </row>
    <row r="57" spans="1:33" s="1" customFormat="1">
      <c r="A57" s="122"/>
      <c r="AG57" s="123"/>
    </row>
    <row r="58" spans="1:33" s="1" customFormat="1">
      <c r="A58" s="122"/>
      <c r="AG58" s="123"/>
    </row>
    <row r="59" spans="1:33" s="1" customFormat="1">
      <c r="A59" s="122"/>
      <c r="AG59" s="123"/>
    </row>
    <row r="60" spans="1:33" s="1" customFormat="1">
      <c r="A60" s="122"/>
      <c r="AG60" s="123"/>
    </row>
    <row r="61" spans="1:33" s="1" customFormat="1">
      <c r="A61" s="122"/>
      <c r="AG61" s="123"/>
    </row>
    <row r="62" spans="1:33" s="1" customFormat="1">
      <c r="A62" s="122"/>
      <c r="AG62" s="123"/>
    </row>
    <row r="63" spans="1:33" s="1" customFormat="1">
      <c r="A63" s="122"/>
      <c r="AG63" s="123"/>
    </row>
    <row r="64" spans="1:33" s="1" customFormat="1">
      <c r="A64" s="122"/>
      <c r="AG64" s="123"/>
    </row>
    <row r="65" spans="1:33" s="1" customFormat="1">
      <c r="A65" s="122"/>
      <c r="AG65" s="123"/>
    </row>
    <row r="66" spans="1:33" s="1" customFormat="1">
      <c r="A66" s="122"/>
      <c r="AG66" s="123"/>
    </row>
    <row r="67" spans="1:33" s="1" customFormat="1">
      <c r="A67" s="122"/>
      <c r="AG67" s="123"/>
    </row>
    <row r="68" spans="1:33" s="1" customFormat="1">
      <c r="A68" s="122"/>
      <c r="AG68" s="123"/>
    </row>
    <row r="69" spans="1:33" s="1" customFormat="1">
      <c r="A69" s="122"/>
      <c r="AG69" s="123"/>
    </row>
    <row r="70" spans="1:33" s="1" customFormat="1">
      <c r="A70" s="122"/>
      <c r="AG70" s="123"/>
    </row>
    <row r="71" spans="1:33" s="1" customFormat="1">
      <c r="A71" s="122"/>
      <c r="AG71" s="123"/>
    </row>
    <row r="72" spans="1:33" s="1" customFormat="1">
      <c r="A72" s="122"/>
      <c r="AG72" s="123"/>
    </row>
    <row r="73" spans="1:33" s="1" customFormat="1">
      <c r="A73" s="122"/>
      <c r="AG73" s="123"/>
    </row>
  </sheetData>
  <mergeCells count="1">
    <mergeCell ref="C6:F6"/>
  </mergeCells>
  <phoneticPr fontId="0" type="noConversion"/>
  <pageMargins left="0.31496062992125984" right="0.55118110236220474" top="0" bottom="0.55118110236220474" header="0" footer="0.6692913385826772"/>
  <pageSetup scale="39" orientation="landscape" r:id="rId1"/>
  <headerFooter alignWithMargins="0">
    <oddFooter>&amp;C&amp;12BARÓMETRO TURÍSTICO DE LA RIVIERA MAYA
FIDEICOMISO DE PROMOCIÓN TURÍSTICA DE LA RIVIERA MAYA&amp;R&amp;12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2:P14"/>
  <sheetViews>
    <sheetView workbookViewId="0">
      <selection activeCell="G10" sqref="G10"/>
    </sheetView>
  </sheetViews>
  <sheetFormatPr baseColWidth="10" defaultRowHeight="12.75"/>
  <cols>
    <col min="1" max="1" width="4.7109375" style="7" customWidth="1"/>
    <col min="2" max="2" width="16.7109375" style="7" customWidth="1"/>
    <col min="3" max="4" width="9.140625" style="7" customWidth="1"/>
    <col min="5" max="5" width="8.42578125" style="7" bestFit="1" customWidth="1"/>
    <col min="6" max="6" width="9.140625" style="7" customWidth="1"/>
    <col min="7" max="7" width="7.5703125" style="7" bestFit="1" customWidth="1"/>
    <col min="8" max="8" width="8.85546875" style="7" customWidth="1"/>
    <col min="9" max="9" width="7.5703125" style="7" bestFit="1" customWidth="1"/>
    <col min="10" max="12" width="9.140625" style="7" customWidth="1"/>
    <col min="13" max="16384" width="11.42578125" style="7"/>
  </cols>
  <sheetData>
    <row r="2" spans="1:16">
      <c r="A2" s="37"/>
    </row>
    <row r="3" spans="1:16" ht="18.75">
      <c r="A3" s="37"/>
      <c r="E3" s="38"/>
      <c r="F3" s="38"/>
      <c r="G3" s="38"/>
      <c r="H3" s="38"/>
      <c r="I3" s="38"/>
      <c r="J3" s="38"/>
      <c r="K3" s="241"/>
      <c r="L3" s="241"/>
      <c r="M3" s="38"/>
    </row>
    <row r="4" spans="1:16" ht="18.75">
      <c r="A4" s="37"/>
      <c r="B4" s="39"/>
      <c r="C4" s="39"/>
      <c r="D4" s="39"/>
      <c r="E4" s="39"/>
      <c r="F4" s="39"/>
      <c r="G4" s="39"/>
      <c r="H4" s="39"/>
    </row>
    <row r="5" spans="1:16" ht="28.5">
      <c r="E5" s="40"/>
      <c r="F5" s="229" t="s">
        <v>283</v>
      </c>
      <c r="G5" s="40"/>
      <c r="H5" s="40"/>
      <c r="I5" s="229" t="s">
        <v>360</v>
      </c>
      <c r="J5" s="263"/>
      <c r="K5" s="40"/>
      <c r="L5" s="40"/>
      <c r="M5" s="40"/>
    </row>
    <row r="7" spans="1:16" ht="15">
      <c r="B7" s="400" t="s">
        <v>35</v>
      </c>
      <c r="C7" s="399">
        <v>2011</v>
      </c>
      <c r="D7" s="387"/>
      <c r="E7" s="399">
        <v>2012</v>
      </c>
      <c r="F7" s="387"/>
      <c r="G7" s="399">
        <v>2013</v>
      </c>
      <c r="H7" s="387"/>
      <c r="I7" s="399">
        <v>2014</v>
      </c>
      <c r="J7" s="387"/>
      <c r="K7" s="399">
        <v>2015</v>
      </c>
      <c r="L7" s="387"/>
      <c r="M7" s="398" t="s">
        <v>150</v>
      </c>
      <c r="N7" s="398"/>
      <c r="O7" s="398"/>
      <c r="P7" s="398"/>
    </row>
    <row r="8" spans="1:16" ht="15">
      <c r="B8" s="401"/>
      <c r="C8" s="303" t="s">
        <v>53</v>
      </c>
      <c r="D8" s="303" t="s">
        <v>33</v>
      </c>
      <c r="E8" s="303" t="s">
        <v>53</v>
      </c>
      <c r="F8" s="303" t="s">
        <v>33</v>
      </c>
      <c r="G8" s="303" t="s">
        <v>53</v>
      </c>
      <c r="H8" s="303" t="s">
        <v>33</v>
      </c>
      <c r="I8" s="303" t="s">
        <v>53</v>
      </c>
      <c r="J8" s="303" t="s">
        <v>33</v>
      </c>
      <c r="K8" s="303" t="s">
        <v>53</v>
      </c>
      <c r="L8" s="303" t="s">
        <v>33</v>
      </c>
      <c r="M8" s="366" t="s">
        <v>352</v>
      </c>
      <c r="N8" s="366" t="s">
        <v>353</v>
      </c>
      <c r="O8" s="366" t="s">
        <v>354</v>
      </c>
      <c r="P8" s="366" t="s">
        <v>355</v>
      </c>
    </row>
    <row r="9" spans="1:16" ht="15">
      <c r="B9" s="41" t="s">
        <v>6</v>
      </c>
      <c r="C9" s="147">
        <v>299698</v>
      </c>
      <c r="D9" s="225">
        <f>SUM(D10:D11)</f>
        <v>1</v>
      </c>
      <c r="E9" s="147">
        <v>330133</v>
      </c>
      <c r="F9" s="225">
        <f>SUM(F10:F11)</f>
        <v>1</v>
      </c>
      <c r="G9" s="147">
        <v>332698</v>
      </c>
      <c r="H9" s="225">
        <f>SUM(H10:H11)</f>
        <v>1</v>
      </c>
      <c r="I9" s="147">
        <f>'RESUMEN ENERO'!C25</f>
        <v>352269</v>
      </c>
      <c r="J9" s="225">
        <f>SUM(J10:J11)</f>
        <v>1</v>
      </c>
      <c r="K9" s="147">
        <f>'RESUMEN ENERO'!D25</f>
        <v>372836</v>
      </c>
      <c r="L9" s="225">
        <f>SUM(L10:L11)</f>
        <v>1</v>
      </c>
      <c r="M9" s="165">
        <f>(K9/C9)-100%</f>
        <v>0.24403899925925421</v>
      </c>
      <c r="N9" s="165">
        <f>(K9/E9)-100%</f>
        <v>0.12935089797142374</v>
      </c>
      <c r="O9" s="165">
        <f>(K9/G9)-100%</f>
        <v>0.12064394736367512</v>
      </c>
      <c r="P9" s="165">
        <f>(K9/I9)-100%</f>
        <v>5.8384359679676701E-2</v>
      </c>
    </row>
    <row r="10" spans="1:16" ht="15">
      <c r="B10" s="41" t="s">
        <v>7</v>
      </c>
      <c r="C10" s="144">
        <v>28963</v>
      </c>
      <c r="D10" s="225">
        <f>C10/$C$9</f>
        <v>9.6640618222343821E-2</v>
      </c>
      <c r="E10" s="144">
        <v>36475</v>
      </c>
      <c r="F10" s="225">
        <f>E10/$E$9</f>
        <v>0.11048577391536138</v>
      </c>
      <c r="G10" s="144">
        <v>45101</v>
      </c>
      <c r="H10" s="225">
        <f>G10/$G$9</f>
        <v>0.13556137999026144</v>
      </c>
      <c r="I10" s="147">
        <f>'RESUMEN ENERO'!C26</f>
        <v>44878</v>
      </c>
      <c r="J10" s="225">
        <f>I10/$I$9</f>
        <v>0.12739696084526314</v>
      </c>
      <c r="K10" s="147">
        <f>'RESUMEN ENERO'!D26</f>
        <v>45956</v>
      </c>
      <c r="L10" s="225">
        <f>K10/$K$9</f>
        <v>0.12326062933836861</v>
      </c>
      <c r="M10" s="165">
        <f>(K10/C10)-100%</f>
        <v>0.58671408348582665</v>
      </c>
      <c r="N10" s="165">
        <f>(K10/E10)-100%</f>
        <v>0.25993145990404387</v>
      </c>
      <c r="O10" s="165">
        <f>(K10/G10)-100%</f>
        <v>1.8957451054300245E-2</v>
      </c>
      <c r="P10" s="165">
        <f>(K10/I10)-100%</f>
        <v>2.4020678283345864E-2</v>
      </c>
    </row>
    <row r="11" spans="1:16" ht="15">
      <c r="B11" s="41" t="s">
        <v>8</v>
      </c>
      <c r="C11" s="144">
        <v>270735</v>
      </c>
      <c r="D11" s="225">
        <f>C11/$C$9</f>
        <v>0.90335938177765618</v>
      </c>
      <c r="E11" s="144">
        <v>293658</v>
      </c>
      <c r="F11" s="225">
        <f>E11/$E$9</f>
        <v>0.88951422608463859</v>
      </c>
      <c r="G11" s="144">
        <v>287597</v>
      </c>
      <c r="H11" s="225">
        <f>G11/$G$9</f>
        <v>0.86443862000973859</v>
      </c>
      <c r="I11" s="147">
        <f>'RESUMEN ENERO'!C27</f>
        <v>307391</v>
      </c>
      <c r="J11" s="225">
        <f>I11/$I$9</f>
        <v>0.87260303915473691</v>
      </c>
      <c r="K11" s="147">
        <f>'RESUMEN ENERO'!D27</f>
        <v>326880</v>
      </c>
      <c r="L11" s="225">
        <f>K11/$K$9</f>
        <v>0.87673937066163143</v>
      </c>
      <c r="M11" s="165">
        <f>(K11/C11)-100%</f>
        <v>0.20737991024433478</v>
      </c>
      <c r="N11" s="165">
        <f>(K11/E11)-100%</f>
        <v>0.11313160206771133</v>
      </c>
      <c r="O11" s="165">
        <f>(K11/G11)-100%</f>
        <v>0.13659043731332376</v>
      </c>
      <c r="P11" s="165">
        <f>(K11/I11)-100%</f>
        <v>6.3401335758040966E-2</v>
      </c>
    </row>
    <row r="14" spans="1:16">
      <c r="E14" s="43"/>
    </row>
  </sheetData>
  <mergeCells count="7">
    <mergeCell ref="M7:P7"/>
    <mergeCell ref="G7:H7"/>
    <mergeCell ref="C7:D7"/>
    <mergeCell ref="B7:B8"/>
    <mergeCell ref="E7:F7"/>
    <mergeCell ref="I7:J7"/>
    <mergeCell ref="K7:L7"/>
  </mergeCells>
  <phoneticPr fontId="0" type="noConversion"/>
  <printOptions horizontalCentered="1"/>
  <pageMargins left="0" right="0" top="0.39370078740157483" bottom="1.4173228346456694" header="0" footer="0.94488188976377963"/>
  <pageSetup scale="84" orientation="landscape" r:id="rId1"/>
  <headerFooter alignWithMargins="0">
    <oddFooter>&amp;CBARÓMETRO TURÍSTICO DE LA RIVIERA MAYA
FIDEICOMISO DE PROMOCIÓN TURÍSTICA DE LA RIVIERA MAYA&amp;R6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workbookViewId="0">
      <selection activeCell="G24" sqref="G24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.28515625" style="7" customWidth="1"/>
    <col min="6" max="6" width="16.7109375" style="7" customWidth="1"/>
    <col min="7" max="7" width="11.28515625" style="7" bestFit="1" customWidth="1"/>
    <col min="8" max="8" width="7.285156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129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08"/>
      <c r="D3" s="108"/>
      <c r="E3" s="108"/>
      <c r="F3" s="108"/>
      <c r="G3" s="30" t="s">
        <v>130</v>
      </c>
      <c r="H3" s="108"/>
      <c r="I3" s="108"/>
      <c r="J3" s="108"/>
      <c r="K3" s="108"/>
      <c r="L3" s="108"/>
    </row>
    <row r="4" spans="2:17" ht="18.75">
      <c r="C4" s="44"/>
      <c r="D4" s="44"/>
      <c r="E4" s="44"/>
      <c r="F4" s="44"/>
      <c r="G4" s="45" t="s">
        <v>361</v>
      </c>
      <c r="H4" s="44"/>
      <c r="I4" s="44"/>
      <c r="J4" s="44"/>
      <c r="K4" s="44"/>
      <c r="L4" s="108"/>
    </row>
    <row r="5" spans="2:17" ht="18.7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7" ht="15" customHeight="1">
      <c r="B6" s="405" t="s">
        <v>32</v>
      </c>
      <c r="C6" s="388" t="s">
        <v>260</v>
      </c>
      <c r="D6" s="405" t="s">
        <v>33</v>
      </c>
      <c r="E6" s="36"/>
      <c r="F6" s="405" t="s">
        <v>32</v>
      </c>
      <c r="G6" s="388" t="s">
        <v>260</v>
      </c>
      <c r="H6" s="405" t="s">
        <v>33</v>
      </c>
      <c r="I6" s="47"/>
      <c r="J6" s="405" t="s">
        <v>32</v>
      </c>
      <c r="K6" s="388" t="s">
        <v>260</v>
      </c>
      <c r="L6" s="405" t="s">
        <v>33</v>
      </c>
    </row>
    <row r="7" spans="2:17" ht="15" customHeight="1">
      <c r="B7" s="405"/>
      <c r="C7" s="388"/>
      <c r="D7" s="405"/>
      <c r="E7" s="36"/>
      <c r="F7" s="405"/>
      <c r="G7" s="388"/>
      <c r="H7" s="405"/>
      <c r="I7" s="47"/>
      <c r="J7" s="405"/>
      <c r="K7" s="388"/>
      <c r="L7" s="405"/>
    </row>
    <row r="8" spans="2:17" s="15" customFormat="1" ht="15" customHeight="1">
      <c r="C8" s="46"/>
      <c r="D8" s="46"/>
      <c r="G8" s="46"/>
      <c r="H8" s="46"/>
      <c r="I8" s="46"/>
      <c r="K8" s="46"/>
      <c r="L8" s="46"/>
    </row>
    <row r="9" spans="2:17" s="15" customFormat="1" ht="15" customHeight="1">
      <c r="B9" s="402" t="s">
        <v>72</v>
      </c>
      <c r="C9" s="402"/>
      <c r="D9" s="404"/>
      <c r="E9" s="36"/>
      <c r="F9" s="402" t="s">
        <v>300</v>
      </c>
      <c r="G9" s="402"/>
      <c r="H9" s="404"/>
      <c r="I9" s="47"/>
      <c r="J9" s="402" t="s">
        <v>304</v>
      </c>
      <c r="K9" s="402"/>
      <c r="L9" s="403"/>
    </row>
    <row r="10" spans="2:17" s="15" customFormat="1" ht="15" customHeight="1">
      <c r="B10" s="142"/>
      <c r="C10" s="143"/>
      <c r="D10" s="143"/>
      <c r="F10" s="143" t="s">
        <v>73</v>
      </c>
      <c r="G10" s="143">
        <v>20</v>
      </c>
      <c r="H10" s="145">
        <f>(G10/$K$42)*100</f>
        <v>5.3642888562263295E-3</v>
      </c>
      <c r="I10" s="36"/>
      <c r="J10" s="143" t="s">
        <v>19</v>
      </c>
      <c r="K10" s="144">
        <v>11700</v>
      </c>
      <c r="L10" s="145">
        <f>(K10/$K$42)*100</f>
        <v>3.1381089808924032</v>
      </c>
      <c r="N10" s="125"/>
    </row>
    <row r="11" spans="2:17" s="15" customFormat="1" ht="15" customHeight="1">
      <c r="B11" s="143" t="s">
        <v>134</v>
      </c>
      <c r="C11" s="144">
        <v>93591</v>
      </c>
      <c r="D11" s="145">
        <f>(C11/$K$42)*100</f>
        <v>25.102457917153924</v>
      </c>
      <c r="E11" s="47"/>
      <c r="F11" s="143" t="s">
        <v>74</v>
      </c>
      <c r="G11" s="143">
        <v>3</v>
      </c>
      <c r="H11" s="145">
        <f t="shared" ref="H11:H19" si="0">(G11/$K$42)*100</f>
        <v>8.0464332843394959E-4</v>
      </c>
      <c r="I11" s="36"/>
      <c r="J11" s="143" t="s">
        <v>20</v>
      </c>
      <c r="K11" s="144">
        <v>413</v>
      </c>
      <c r="L11" s="145">
        <f t="shared" ref="L11:L37" si="1">(K11/$K$42)*100</f>
        <v>0.1107725648810737</v>
      </c>
      <c r="N11" s="125"/>
    </row>
    <row r="12" spans="2:17" s="15" customFormat="1" ht="15" customHeight="1">
      <c r="B12" s="146" t="s">
        <v>75</v>
      </c>
      <c r="C12" s="144">
        <v>131554</v>
      </c>
      <c r="D12" s="145">
        <f>(C12/$K$42)*100</f>
        <v>35.284682809599929</v>
      </c>
      <c r="E12" s="36"/>
      <c r="F12" s="143" t="s">
        <v>76</v>
      </c>
      <c r="G12" s="143">
        <v>34</v>
      </c>
      <c r="H12" s="145">
        <f t="shared" si="0"/>
        <v>9.1192910555847623E-3</v>
      </c>
      <c r="I12" s="36"/>
      <c r="J12" s="143" t="s">
        <v>133</v>
      </c>
      <c r="K12" s="144">
        <v>916</v>
      </c>
      <c r="L12" s="145">
        <f t="shared" si="1"/>
        <v>0.24568442961516593</v>
      </c>
      <c r="N12" s="125"/>
    </row>
    <row r="13" spans="2:17" s="15" customFormat="1" ht="15" customHeight="1">
      <c r="B13" s="143" t="s">
        <v>77</v>
      </c>
      <c r="C13" s="144">
        <v>45956</v>
      </c>
      <c r="D13" s="145">
        <f>(C13/$K$42)*100</f>
        <v>12.326062933836861</v>
      </c>
      <c r="E13" s="36"/>
      <c r="F13" s="143" t="s">
        <v>78</v>
      </c>
      <c r="G13" s="143"/>
      <c r="H13" s="145">
        <f t="shared" si="0"/>
        <v>0</v>
      </c>
      <c r="I13" s="36"/>
      <c r="J13" s="143" t="s">
        <v>79</v>
      </c>
      <c r="K13" s="144">
        <v>31</v>
      </c>
      <c r="L13" s="145">
        <f t="shared" si="1"/>
        <v>8.3146477271508114E-3</v>
      </c>
      <c r="N13" s="125"/>
    </row>
    <row r="14" spans="2:17" s="15" customFormat="1" ht="15" customHeight="1">
      <c r="B14" s="142" t="s">
        <v>34</v>
      </c>
      <c r="C14" s="147">
        <f>SUM(C11:C13)</f>
        <v>271101</v>
      </c>
      <c r="D14" s="148">
        <f>(C14/$K$42)*100</f>
        <v>72.713203660590722</v>
      </c>
      <c r="E14" s="36"/>
      <c r="F14" s="143" t="s">
        <v>80</v>
      </c>
      <c r="G14" s="143"/>
      <c r="H14" s="145">
        <f t="shared" si="0"/>
        <v>0</v>
      </c>
      <c r="I14" s="36"/>
      <c r="J14" s="143" t="s">
        <v>21</v>
      </c>
      <c r="K14" s="144">
        <v>242</v>
      </c>
      <c r="L14" s="145">
        <f t="shared" si="1"/>
        <v>6.4907895160338597E-2</v>
      </c>
      <c r="N14" s="125"/>
    </row>
    <row r="15" spans="2:17" s="15" customFormat="1" ht="15" customHeight="1">
      <c r="D15" s="36"/>
      <c r="E15" s="36"/>
      <c r="F15" s="143" t="s">
        <v>81</v>
      </c>
      <c r="G15" s="143">
        <v>20</v>
      </c>
      <c r="H15" s="145">
        <f t="shared" si="0"/>
        <v>5.3642888562263295E-3</v>
      </c>
      <c r="I15" s="36"/>
      <c r="J15" s="143" t="s">
        <v>22</v>
      </c>
      <c r="K15" s="144">
        <v>6263</v>
      </c>
      <c r="L15" s="145">
        <f t="shared" si="1"/>
        <v>1.6798270553272752</v>
      </c>
      <c r="N15" s="125"/>
    </row>
    <row r="16" spans="2:17" s="15" customFormat="1" ht="15" customHeight="1">
      <c r="D16" s="36"/>
      <c r="E16" s="36"/>
      <c r="F16" s="143" t="s">
        <v>82</v>
      </c>
      <c r="G16" s="143">
        <v>64</v>
      </c>
      <c r="H16" s="145">
        <f t="shared" si="0"/>
        <v>1.7165724339924256E-2</v>
      </c>
      <c r="I16" s="36"/>
      <c r="J16" s="143" t="s">
        <v>23</v>
      </c>
      <c r="K16" s="144">
        <v>221</v>
      </c>
      <c r="L16" s="145">
        <f t="shared" si="1"/>
        <v>5.9275391861300944E-2</v>
      </c>
      <c r="N16" s="125"/>
    </row>
    <row r="17" spans="2:14" s="15" customFormat="1" ht="15" customHeight="1">
      <c r="D17" s="36"/>
      <c r="E17" s="36"/>
      <c r="F17" s="143" t="s">
        <v>83</v>
      </c>
      <c r="G17" s="143">
        <v>71</v>
      </c>
      <c r="H17" s="145">
        <f t="shared" si="0"/>
        <v>1.9043225439603472E-2</v>
      </c>
      <c r="I17" s="36"/>
      <c r="J17" s="143" t="s">
        <v>24</v>
      </c>
      <c r="K17" s="144">
        <v>8504</v>
      </c>
      <c r="L17" s="145">
        <f t="shared" si="1"/>
        <v>2.2808956216674354</v>
      </c>
      <c r="N17" s="125"/>
    </row>
    <row r="18" spans="2:14" s="15" customFormat="1" ht="15" customHeight="1">
      <c r="B18" s="402" t="s">
        <v>84</v>
      </c>
      <c r="C18" s="402"/>
      <c r="D18" s="403"/>
      <c r="E18" s="36"/>
      <c r="F18" s="143" t="s">
        <v>85</v>
      </c>
      <c r="G18" s="143">
        <v>35</v>
      </c>
      <c r="H18" s="145">
        <f t="shared" si="0"/>
        <v>9.387505498396077E-3</v>
      </c>
      <c r="I18" s="36"/>
      <c r="J18" s="146" t="s">
        <v>25</v>
      </c>
      <c r="K18" s="144">
        <v>15502</v>
      </c>
      <c r="L18" s="145">
        <f t="shared" si="1"/>
        <v>4.1578602924610282</v>
      </c>
      <c r="N18" s="125"/>
    </row>
    <row r="19" spans="2:14" s="15" customFormat="1" ht="15" customHeight="1">
      <c r="B19" s="143" t="s">
        <v>86</v>
      </c>
      <c r="C19" s="143">
        <v>260</v>
      </c>
      <c r="D19" s="145">
        <f>(C19/$K$42)*100</f>
        <v>6.9735755130942295E-2</v>
      </c>
      <c r="E19" s="36"/>
      <c r="F19" s="142" t="s">
        <v>34</v>
      </c>
      <c r="G19" s="142">
        <f>SUM(G10:G18)</f>
        <v>247</v>
      </c>
      <c r="H19" s="148">
        <f t="shared" si="0"/>
        <v>6.6248967374395173E-2</v>
      </c>
      <c r="I19" s="36"/>
      <c r="J19" s="143" t="s">
        <v>55</v>
      </c>
      <c r="K19" s="144">
        <v>17</v>
      </c>
      <c r="L19" s="145">
        <f t="shared" si="1"/>
        <v>4.5596455277923812E-3</v>
      </c>
      <c r="N19" s="125"/>
    </row>
    <row r="20" spans="2:14" s="15" customFormat="1" ht="15" customHeight="1">
      <c r="B20" s="143" t="s">
        <v>87</v>
      </c>
      <c r="C20" s="143">
        <v>77</v>
      </c>
      <c r="D20" s="145">
        <f t="shared" ref="D20:D26" si="2">(C20/$K$42)*100</f>
        <v>2.065251209647137E-2</v>
      </c>
      <c r="H20" s="36"/>
      <c r="I20" s="36"/>
      <c r="J20" s="143" t="s">
        <v>26</v>
      </c>
      <c r="K20" s="144">
        <v>3140</v>
      </c>
      <c r="L20" s="145">
        <f t="shared" si="1"/>
        <v>0.84219335042753385</v>
      </c>
      <c r="N20" s="125"/>
    </row>
    <row r="21" spans="2:14" s="15" customFormat="1" ht="15" customHeight="1">
      <c r="B21" s="143" t="s">
        <v>88</v>
      </c>
      <c r="C21" s="143">
        <v>36</v>
      </c>
      <c r="D21" s="145">
        <f t="shared" si="2"/>
        <v>9.6557199412073951E-3</v>
      </c>
      <c r="E21" s="47"/>
      <c r="F21" s="402" t="s">
        <v>301</v>
      </c>
      <c r="G21" s="402"/>
      <c r="H21" s="403"/>
      <c r="I21" s="36"/>
      <c r="J21" s="143" t="s">
        <v>89</v>
      </c>
      <c r="K21" s="144">
        <v>145</v>
      </c>
      <c r="L21" s="145">
        <f t="shared" si="1"/>
        <v>3.8891094207640892E-2</v>
      </c>
      <c r="N21" s="125"/>
    </row>
    <row r="22" spans="2:14" s="15" customFormat="1" ht="15" customHeight="1">
      <c r="B22" s="143" t="s">
        <v>90</v>
      </c>
      <c r="C22" s="143">
        <v>75</v>
      </c>
      <c r="D22" s="145">
        <f t="shared" si="2"/>
        <v>2.0116083210848738E-2</v>
      </c>
      <c r="E22" s="36"/>
      <c r="F22" s="143" t="s">
        <v>91</v>
      </c>
      <c r="G22" s="143">
        <v>1253</v>
      </c>
      <c r="H22" s="145">
        <f>(G22/$K$42)*100</f>
        <v>0.33607269684257957</v>
      </c>
      <c r="J22" s="143" t="s">
        <v>42</v>
      </c>
      <c r="K22" s="144">
        <v>138</v>
      </c>
      <c r="L22" s="145">
        <f t="shared" si="1"/>
        <v>3.7013593107961679E-2</v>
      </c>
      <c r="N22" s="125"/>
    </row>
    <row r="23" spans="2:14" s="15" customFormat="1" ht="15" customHeight="1">
      <c r="B23" s="143" t="s">
        <v>92</v>
      </c>
      <c r="C23" s="143"/>
      <c r="D23" s="145">
        <f t="shared" si="2"/>
        <v>0</v>
      </c>
      <c r="E23" s="36"/>
      <c r="F23" s="143" t="s">
        <v>93</v>
      </c>
      <c r="G23" s="143">
        <v>29</v>
      </c>
      <c r="H23" s="145">
        <f>(G23/$K$42)*100</f>
        <v>7.7782188415281787E-3</v>
      </c>
      <c r="I23" s="47"/>
      <c r="J23" s="143" t="s">
        <v>94</v>
      </c>
      <c r="K23" s="144">
        <v>13</v>
      </c>
      <c r="L23" s="145">
        <f t="shared" si="1"/>
        <v>3.4867877565471148E-3</v>
      </c>
      <c r="N23" s="125"/>
    </row>
    <row r="24" spans="2:14" s="15" customFormat="1" ht="15" customHeight="1">
      <c r="B24" s="143" t="s">
        <v>229</v>
      </c>
      <c r="C24" s="143">
        <v>648</v>
      </c>
      <c r="D24" s="145">
        <f t="shared" si="2"/>
        <v>0.17380295894173309</v>
      </c>
      <c r="E24" s="36"/>
      <c r="F24" s="142" t="s">
        <v>34</v>
      </c>
      <c r="G24" s="147">
        <f>SUM(G22:G23)</f>
        <v>1282</v>
      </c>
      <c r="H24" s="148">
        <f>(G24/$K$42)*100</f>
        <v>0.34385091568410775</v>
      </c>
      <c r="I24" s="36"/>
      <c r="J24" s="143" t="s">
        <v>27</v>
      </c>
      <c r="K24" s="144">
        <v>7099</v>
      </c>
      <c r="L24" s="145">
        <f t="shared" si="1"/>
        <v>1.9040543295175361</v>
      </c>
      <c r="N24" s="125"/>
    </row>
    <row r="25" spans="2:14" s="15" customFormat="1" ht="15" customHeight="1">
      <c r="B25" s="143" t="s">
        <v>85</v>
      </c>
      <c r="C25" s="143">
        <v>24</v>
      </c>
      <c r="D25" s="145">
        <f t="shared" si="2"/>
        <v>6.4371466274715967E-3</v>
      </c>
      <c r="E25" s="36"/>
      <c r="H25" s="36"/>
      <c r="I25" s="36"/>
      <c r="J25" s="146" t="s">
        <v>56</v>
      </c>
      <c r="K25" s="144">
        <v>27</v>
      </c>
      <c r="L25" s="145">
        <f t="shared" si="1"/>
        <v>7.241789955905545E-3</v>
      </c>
      <c r="N25" s="125"/>
    </row>
    <row r="26" spans="2:14" s="15" customFormat="1" ht="15" customHeight="1">
      <c r="B26" s="142" t="s">
        <v>34</v>
      </c>
      <c r="C26" s="147">
        <f>SUM(C19:C25)</f>
        <v>1120</v>
      </c>
      <c r="D26" s="148">
        <f t="shared" si="2"/>
        <v>0.30040017594867446</v>
      </c>
      <c r="E26" s="36"/>
      <c r="F26" s="402" t="s">
        <v>302</v>
      </c>
      <c r="G26" s="402"/>
      <c r="H26" s="403"/>
      <c r="I26" s="36"/>
      <c r="J26" s="143" t="s">
        <v>95</v>
      </c>
      <c r="K26" s="144">
        <v>6</v>
      </c>
      <c r="L26" s="145">
        <f t="shared" si="1"/>
        <v>1.6092866568678992E-3</v>
      </c>
      <c r="N26" s="125"/>
    </row>
    <row r="27" spans="2:14" s="15" customFormat="1" ht="15" customHeight="1">
      <c r="D27" s="36"/>
      <c r="E27" s="36"/>
      <c r="F27" s="143" t="s">
        <v>98</v>
      </c>
      <c r="G27" s="143">
        <v>15</v>
      </c>
      <c r="H27" s="145">
        <f t="shared" ref="H27:H28" si="3">(G27/$K$42)*100</f>
        <v>4.0232166421697475E-3</v>
      </c>
      <c r="I27" s="36"/>
      <c r="J27" s="143" t="s">
        <v>28</v>
      </c>
      <c r="K27" s="144">
        <v>670</v>
      </c>
      <c r="L27" s="145">
        <f t="shared" si="1"/>
        <v>0.17970367668358206</v>
      </c>
      <c r="N27" s="125"/>
    </row>
    <row r="28" spans="2:14" s="15" customFormat="1" ht="15" customHeight="1">
      <c r="D28" s="36"/>
      <c r="E28" s="36"/>
      <c r="F28" s="143" t="s">
        <v>96</v>
      </c>
      <c r="G28" s="143">
        <v>176</v>
      </c>
      <c r="H28" s="145">
        <f t="shared" si="3"/>
        <v>4.7205741934791705E-2</v>
      </c>
      <c r="I28" s="36"/>
      <c r="J28" s="143" t="s">
        <v>46</v>
      </c>
      <c r="K28" s="144">
        <v>1745</v>
      </c>
      <c r="L28" s="145">
        <f t="shared" si="1"/>
        <v>0.4680342027057473</v>
      </c>
      <c r="N28" s="125"/>
    </row>
    <row r="29" spans="2:14" s="15" customFormat="1" ht="15" customHeight="1">
      <c r="B29" s="402" t="s">
        <v>299</v>
      </c>
      <c r="C29" s="402"/>
      <c r="D29" s="403"/>
      <c r="E29" s="36"/>
      <c r="F29" s="143" t="s">
        <v>332</v>
      </c>
      <c r="G29" s="143">
        <v>148</v>
      </c>
      <c r="H29" s="145">
        <f t="shared" ref="H29" si="4">(G29/$K$42)*100</f>
        <v>3.9695737536074846E-2</v>
      </c>
      <c r="I29" s="36"/>
      <c r="J29" s="143" t="s">
        <v>29</v>
      </c>
      <c r="K29" s="144">
        <v>78</v>
      </c>
      <c r="L29" s="145">
        <f t="shared" si="1"/>
        <v>2.0920726539282689E-2</v>
      </c>
      <c r="N29" s="125"/>
    </row>
    <row r="30" spans="2:14" s="15" customFormat="1" ht="15" customHeight="1">
      <c r="B30" s="143" t="s">
        <v>99</v>
      </c>
      <c r="C30" s="144">
        <v>12779</v>
      </c>
      <c r="D30" s="145">
        <f t="shared" ref="D30:D41" si="5">(C30/$K$42)*100</f>
        <v>3.4275123646858132</v>
      </c>
      <c r="E30" s="36"/>
      <c r="F30" s="143" t="s">
        <v>97</v>
      </c>
      <c r="G30" s="143">
        <v>13</v>
      </c>
      <c r="H30" s="145">
        <f t="shared" ref="H30:H37" si="6">(G30/$K$42)*100</f>
        <v>3.4867877565471148E-3</v>
      </c>
      <c r="I30" s="36"/>
      <c r="J30" s="143" t="s">
        <v>45</v>
      </c>
      <c r="K30" s="144">
        <v>133</v>
      </c>
      <c r="L30" s="145">
        <f t="shared" si="1"/>
        <v>3.5672520893905095E-2</v>
      </c>
      <c r="N30" s="125"/>
    </row>
    <row r="31" spans="2:14" s="15" customFormat="1" ht="15" customHeight="1">
      <c r="B31" s="143" t="s">
        <v>101</v>
      </c>
      <c r="C31" s="144">
        <v>52</v>
      </c>
      <c r="D31" s="145">
        <f t="shared" si="5"/>
        <v>1.3947151026188459E-2</v>
      </c>
      <c r="E31" s="36"/>
      <c r="F31" s="143" t="s">
        <v>100</v>
      </c>
      <c r="G31" s="143">
        <v>40</v>
      </c>
      <c r="H31" s="145">
        <f t="shared" si="6"/>
        <v>1.0728577712452659E-2</v>
      </c>
      <c r="I31" s="36"/>
      <c r="J31" s="143" t="s">
        <v>103</v>
      </c>
      <c r="K31" s="144">
        <v>61</v>
      </c>
      <c r="L31" s="145">
        <f t="shared" si="1"/>
        <v>1.6361081011490308E-2</v>
      </c>
      <c r="N31" s="125"/>
    </row>
    <row r="32" spans="2:14" s="15" customFormat="1" ht="15" customHeight="1">
      <c r="B32" s="143" t="s">
        <v>104</v>
      </c>
      <c r="C32" s="144">
        <v>5222</v>
      </c>
      <c r="D32" s="145">
        <f t="shared" si="5"/>
        <v>1.4006158203606949</v>
      </c>
      <c r="E32" s="36"/>
      <c r="F32" s="143" t="s">
        <v>111</v>
      </c>
      <c r="G32" s="143">
        <v>94</v>
      </c>
      <c r="H32" s="145">
        <f t="shared" si="6"/>
        <v>2.5212157624263751E-2</v>
      </c>
      <c r="I32" s="36"/>
      <c r="J32" s="143" t="s">
        <v>106</v>
      </c>
      <c r="K32" s="144">
        <v>3723</v>
      </c>
      <c r="L32" s="145">
        <f t="shared" si="1"/>
        <v>0.9985623705865313</v>
      </c>
      <c r="N32" s="125"/>
    </row>
    <row r="33" spans="2:14" s="15" customFormat="1" ht="15" customHeight="1">
      <c r="B33" s="143" t="s">
        <v>107</v>
      </c>
      <c r="C33" s="144">
        <v>3425</v>
      </c>
      <c r="D33" s="145">
        <f t="shared" si="5"/>
        <v>0.91863446662875903</v>
      </c>
      <c r="E33" s="36"/>
      <c r="F33" s="143" t="s">
        <v>102</v>
      </c>
      <c r="G33" s="143">
        <v>77</v>
      </c>
      <c r="H33" s="145">
        <f t="shared" si="6"/>
        <v>2.065251209647137E-2</v>
      </c>
      <c r="I33" s="36"/>
      <c r="J33" s="143" t="s">
        <v>109</v>
      </c>
      <c r="K33" s="144">
        <v>18</v>
      </c>
      <c r="L33" s="145">
        <f t="shared" si="1"/>
        <v>4.8278599706036976E-3</v>
      </c>
      <c r="N33" s="125"/>
    </row>
    <row r="34" spans="2:14" s="15" customFormat="1" ht="15" customHeight="1">
      <c r="B34" s="143" t="s">
        <v>110</v>
      </c>
      <c r="C34" s="144">
        <v>2617</v>
      </c>
      <c r="D34" s="145">
        <f t="shared" si="5"/>
        <v>0.70191719683721532</v>
      </c>
      <c r="E34" s="36"/>
      <c r="F34" s="143" t="s">
        <v>105</v>
      </c>
      <c r="G34" s="143">
        <v>7</v>
      </c>
      <c r="H34" s="145">
        <f t="shared" si="6"/>
        <v>1.8775010996792156E-3</v>
      </c>
      <c r="J34" s="143" t="s">
        <v>30</v>
      </c>
      <c r="K34" s="144">
        <v>7370</v>
      </c>
      <c r="L34" s="145">
        <f t="shared" si="1"/>
        <v>1.9767404435194025</v>
      </c>
      <c r="N34" s="125"/>
    </row>
    <row r="35" spans="2:14" s="15" customFormat="1" ht="15" customHeight="1">
      <c r="B35" s="143" t="s">
        <v>112</v>
      </c>
      <c r="C35" s="144">
        <v>64</v>
      </c>
      <c r="D35" s="145">
        <f t="shared" si="5"/>
        <v>1.7165724339924256E-2</v>
      </c>
      <c r="E35" s="36"/>
      <c r="F35" s="143" t="s">
        <v>108</v>
      </c>
      <c r="G35" s="143">
        <v>24</v>
      </c>
      <c r="H35" s="145">
        <f t="shared" si="6"/>
        <v>6.4371466274715967E-3</v>
      </c>
      <c r="I35" s="47"/>
      <c r="J35" s="143" t="s">
        <v>31</v>
      </c>
      <c r="K35" s="144">
        <v>1257</v>
      </c>
      <c r="L35" s="145">
        <f t="shared" si="1"/>
        <v>0.33714555461382484</v>
      </c>
      <c r="N35" s="125"/>
    </row>
    <row r="36" spans="2:14" s="15" customFormat="1" ht="15" customHeight="1">
      <c r="B36" s="143" t="s">
        <v>113</v>
      </c>
      <c r="C36" s="144">
        <v>500</v>
      </c>
      <c r="D36" s="145">
        <f t="shared" si="5"/>
        <v>0.13410722140565826</v>
      </c>
      <c r="E36" s="36"/>
      <c r="F36" s="143" t="s">
        <v>85</v>
      </c>
      <c r="G36" s="143">
        <v>306</v>
      </c>
      <c r="H36" s="145">
        <f t="shared" si="6"/>
        <v>8.2073619500262845E-2</v>
      </c>
      <c r="I36" s="36"/>
      <c r="J36" s="143" t="s">
        <v>85</v>
      </c>
      <c r="K36" s="144">
        <v>1375</v>
      </c>
      <c r="L36" s="145">
        <f t="shared" si="1"/>
        <v>0.36879485886556018</v>
      </c>
      <c r="N36" s="125"/>
    </row>
    <row r="37" spans="2:14" s="15" customFormat="1" ht="15" customHeight="1">
      <c r="B37" s="143" t="s">
        <v>258</v>
      </c>
      <c r="C37" s="144">
        <v>849</v>
      </c>
      <c r="D37" s="145">
        <f t="shared" si="5"/>
        <v>0.22771406194680771</v>
      </c>
      <c r="E37" s="36"/>
      <c r="F37" s="142" t="s">
        <v>34</v>
      </c>
      <c r="G37" s="142">
        <f>SUM(G27:G36)</f>
        <v>900</v>
      </c>
      <c r="H37" s="148">
        <f t="shared" si="6"/>
        <v>0.24139299853018484</v>
      </c>
      <c r="I37" s="36"/>
      <c r="J37" s="142" t="s">
        <v>34</v>
      </c>
      <c r="K37" s="147">
        <f>SUM(K10:K36)</f>
        <v>70807</v>
      </c>
      <c r="L37" s="148">
        <f t="shared" si="1"/>
        <v>18.991460052140887</v>
      </c>
      <c r="N37" s="125"/>
    </row>
    <row r="38" spans="2:14" s="15" customFormat="1" ht="15" customHeight="1">
      <c r="B38" s="143" t="s">
        <v>115</v>
      </c>
      <c r="C38" s="144">
        <v>1349</v>
      </c>
      <c r="D38" s="145">
        <f t="shared" si="5"/>
        <v>0.36182128335246594</v>
      </c>
      <c r="E38" s="36"/>
      <c r="H38" s="36"/>
      <c r="I38" s="36"/>
      <c r="K38" s="17"/>
    </row>
    <row r="39" spans="2:14" s="15" customFormat="1" ht="15" customHeight="1">
      <c r="B39" s="143" t="s">
        <v>116</v>
      </c>
      <c r="C39" s="144">
        <v>306</v>
      </c>
      <c r="D39" s="145">
        <f t="shared" si="5"/>
        <v>8.2073619500262845E-2</v>
      </c>
      <c r="E39" s="36"/>
      <c r="F39" s="407" t="s">
        <v>303</v>
      </c>
      <c r="G39" s="408"/>
      <c r="H39" s="409"/>
    </row>
    <row r="40" spans="2:14" s="15" customFormat="1" ht="15" customHeight="1">
      <c r="B40" s="143" t="s">
        <v>85</v>
      </c>
      <c r="C40" s="144">
        <v>115</v>
      </c>
      <c r="D40" s="145">
        <f t="shared" si="5"/>
        <v>3.0844660923301397E-2</v>
      </c>
      <c r="E40" s="36"/>
      <c r="F40" s="143" t="s">
        <v>117</v>
      </c>
      <c r="G40" s="143"/>
      <c r="H40" s="145">
        <f>(G40/$K$42)*100</f>
        <v>0</v>
      </c>
      <c r="I40" s="47"/>
    </row>
    <row r="41" spans="2:14" s="15" customFormat="1" ht="15" customHeight="1">
      <c r="B41" s="142" t="s">
        <v>34</v>
      </c>
      <c r="C41" s="147">
        <f>SUM(C30:C40)</f>
        <v>27278</v>
      </c>
      <c r="D41" s="148">
        <f t="shared" si="5"/>
        <v>7.3163535710070917</v>
      </c>
      <c r="E41" s="36"/>
      <c r="F41" s="143" t="s">
        <v>118</v>
      </c>
      <c r="G41" s="143">
        <v>14</v>
      </c>
      <c r="H41" s="145">
        <f>(G41/$K$42)*100</f>
        <v>3.7550021993584311E-3</v>
      </c>
      <c r="I41" s="36"/>
      <c r="J41" s="405" t="s">
        <v>120</v>
      </c>
      <c r="K41" s="406"/>
      <c r="L41" s="406"/>
    </row>
    <row r="42" spans="2:14" s="15" customFormat="1" ht="15" customHeight="1">
      <c r="D42" s="36"/>
      <c r="E42" s="36"/>
      <c r="F42" s="143" t="s">
        <v>119</v>
      </c>
      <c r="G42" s="143">
        <v>42</v>
      </c>
      <c r="H42" s="145">
        <f>(G42/$K$42)*100</f>
        <v>1.1265006598075292E-2</v>
      </c>
      <c r="I42" s="36"/>
      <c r="J42" s="353" t="s">
        <v>39</v>
      </c>
      <c r="K42" s="355">
        <f>K37+G44+G37+G24+G19+C41+C26+C14</f>
        <v>372836</v>
      </c>
      <c r="L42" s="356">
        <f>(K42/$K$42)*100</f>
        <v>100</v>
      </c>
    </row>
    <row r="43" spans="2:14" s="15" customFormat="1" ht="15" customHeight="1">
      <c r="D43" s="36"/>
      <c r="E43" s="36"/>
      <c r="F43" s="143" t="s">
        <v>85</v>
      </c>
      <c r="G43" s="143">
        <v>45</v>
      </c>
      <c r="H43" s="145">
        <f>(G43/$K$42)*100</f>
        <v>1.2069649926509243E-2</v>
      </c>
      <c r="I43" s="36"/>
    </row>
    <row r="44" spans="2:14" ht="15">
      <c r="D44" s="5"/>
      <c r="E44" s="5"/>
      <c r="F44" s="142" t="s">
        <v>34</v>
      </c>
      <c r="G44" s="142">
        <f>SUM(G40:G43)</f>
        <v>101</v>
      </c>
      <c r="H44" s="148">
        <f>(G44/$K$42)*100</f>
        <v>2.7089658723942967E-2</v>
      </c>
      <c r="I44" s="5"/>
    </row>
    <row r="45" spans="2:14" ht="18.75">
      <c r="D45" s="5"/>
      <c r="E45" s="5"/>
      <c r="F45" s="108"/>
      <c r="G45" s="108"/>
      <c r="H45" s="5"/>
      <c r="I45" s="5"/>
    </row>
    <row r="46" spans="2:14" ht="18.75">
      <c r="D46" s="5"/>
      <c r="E46" s="5"/>
      <c r="F46" s="108"/>
      <c r="G46" s="108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7"/>
      <c r="I52" s="47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08"/>
    </row>
    <row r="60" spans="4:9" ht="11.25" customHeight="1">
      <c r="D60" s="5"/>
      <c r="E60" s="108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B6:B7"/>
    <mergeCell ref="C6:C7"/>
    <mergeCell ref="D6:D7"/>
    <mergeCell ref="F6:F7"/>
    <mergeCell ref="G6:G7"/>
    <mergeCell ref="L6:L7"/>
    <mergeCell ref="H6:H7"/>
    <mergeCell ref="J6:J7"/>
    <mergeCell ref="K6:K7"/>
    <mergeCell ref="J41:L41"/>
    <mergeCell ref="J9:L9"/>
    <mergeCell ref="F39:H39"/>
    <mergeCell ref="B29:D29"/>
    <mergeCell ref="F26:H26"/>
    <mergeCell ref="F21:H21"/>
    <mergeCell ref="B9:D9"/>
    <mergeCell ref="B18:D18"/>
    <mergeCell ref="F9:H9"/>
  </mergeCells>
  <phoneticPr fontId="0" type="noConversion"/>
  <printOptions horizontalCentered="1" verticalCentered="1"/>
  <pageMargins left="0" right="0" top="0" bottom="0" header="0" footer="0"/>
  <pageSetup scale="90" orientation="portrait" r:id="rId1"/>
  <headerFooter alignWithMargins="0">
    <oddFooter>&amp;CBARÓMETRO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G32"/>
  <sheetViews>
    <sheetView zoomScaleNormal="100" workbookViewId="0">
      <selection activeCell="L16" sqref="L16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123</v>
      </c>
      <c r="E2" s="22"/>
      <c r="F2" s="22"/>
      <c r="G2" s="22"/>
    </row>
    <row r="3" spans="2:7" ht="18.75">
      <c r="B3" s="22"/>
      <c r="C3" s="22"/>
      <c r="D3" s="30" t="s">
        <v>40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405" t="s">
        <v>38</v>
      </c>
      <c r="C5" s="398" t="s">
        <v>326</v>
      </c>
      <c r="D5" s="398"/>
      <c r="E5" s="398" t="s">
        <v>362</v>
      </c>
      <c r="F5" s="398"/>
      <c r="G5" s="303" t="s">
        <v>150</v>
      </c>
    </row>
    <row r="6" spans="2:7" ht="16.5" customHeight="1">
      <c r="B6" s="411"/>
      <c r="C6" s="303" t="s">
        <v>39</v>
      </c>
      <c r="D6" s="303" t="s">
        <v>33</v>
      </c>
      <c r="E6" s="303" t="s">
        <v>39</v>
      </c>
      <c r="F6" s="303" t="s">
        <v>33</v>
      </c>
      <c r="G6" s="303" t="s">
        <v>313</v>
      </c>
    </row>
    <row r="7" spans="2:7" ht="15">
      <c r="B7" s="230" t="s">
        <v>9</v>
      </c>
      <c r="C7" s="231">
        <f>SUM('RESUMEN ENERO'!C30)</f>
        <v>78186</v>
      </c>
      <c r="D7" s="232">
        <f t="shared" ref="D7:D12" si="0">SUM(C7/$C$13)</f>
        <v>0.22194970320976298</v>
      </c>
      <c r="E7" s="231">
        <f>SUM('RESUMEN ENERO'!E30)</f>
        <v>70807</v>
      </c>
      <c r="F7" s="232">
        <f t="shared" ref="F7:F12" si="1">SUM(E7/$E$13)</f>
        <v>0.18991460052140888</v>
      </c>
      <c r="G7" s="165">
        <f>(E7/C7)-100%</f>
        <v>-9.4377510040160595E-2</v>
      </c>
    </row>
    <row r="8" spans="2:7" ht="15">
      <c r="B8" s="233" t="s">
        <v>11</v>
      </c>
      <c r="C8" s="231">
        <f>SUM('RESUMEN ENERO'!C31)</f>
        <v>106809</v>
      </c>
      <c r="D8" s="232">
        <f t="shared" si="0"/>
        <v>0.30320295001830988</v>
      </c>
      <c r="E8" s="231">
        <f>SUM('RESUMEN ENERO'!E31)</f>
        <v>131554</v>
      </c>
      <c r="F8" s="232">
        <f t="shared" si="1"/>
        <v>0.35284682809599932</v>
      </c>
      <c r="G8" s="165">
        <f t="shared" ref="G8:G13" si="2">(E8/C8)-100%</f>
        <v>0.23167523336048457</v>
      </c>
    </row>
    <row r="9" spans="2:7" ht="15">
      <c r="B9" s="233" t="s">
        <v>139</v>
      </c>
      <c r="C9" s="231">
        <f>SUM('RESUMEN ENERO'!C32)</f>
        <v>97767</v>
      </c>
      <c r="D9" s="232">
        <f t="shared" si="0"/>
        <v>0.27753506553230628</v>
      </c>
      <c r="E9" s="231">
        <f>SUM('RESUMEN ENERO'!E32)</f>
        <v>93591</v>
      </c>
      <c r="F9" s="232">
        <f t="shared" si="1"/>
        <v>0.25102457917153925</v>
      </c>
      <c r="G9" s="165">
        <f t="shared" si="2"/>
        <v>-4.2713799134677322E-2</v>
      </c>
    </row>
    <row r="10" spans="2:7" ht="15">
      <c r="B10" s="233" t="s">
        <v>148</v>
      </c>
      <c r="C10" s="231">
        <f>SUM('RESUMEN ENERO'!C26)</f>
        <v>44878</v>
      </c>
      <c r="D10" s="232">
        <f t="shared" si="0"/>
        <v>0.12739696084526314</v>
      </c>
      <c r="E10" s="231">
        <f>SUM('RESUMEN ENERO'!D26)</f>
        <v>45956</v>
      </c>
      <c r="F10" s="232">
        <f t="shared" si="1"/>
        <v>0.12326062933836861</v>
      </c>
      <c r="G10" s="165">
        <f t="shared" si="2"/>
        <v>2.4020678283345864E-2</v>
      </c>
    </row>
    <row r="11" spans="2:7" ht="15">
      <c r="B11" s="233" t="s">
        <v>10</v>
      </c>
      <c r="C11" s="231">
        <f>SUM('RESUMEN ENERO'!C33)</f>
        <v>22336</v>
      </c>
      <c r="D11" s="232">
        <f t="shared" si="0"/>
        <v>6.3406090232180523E-2</v>
      </c>
      <c r="E11" s="231">
        <f>SUM('RESUMEN ENERO'!E33)</f>
        <v>27278</v>
      </c>
      <c r="F11" s="232">
        <f t="shared" si="1"/>
        <v>7.316353571007092E-2</v>
      </c>
      <c r="G11" s="165">
        <f t="shared" si="2"/>
        <v>0.22125716332378231</v>
      </c>
    </row>
    <row r="12" spans="2:7" ht="15">
      <c r="B12" s="233" t="s">
        <v>12</v>
      </c>
      <c r="C12" s="231">
        <f>SUM('RESUMEN ENERO'!C34)</f>
        <v>2293</v>
      </c>
      <c r="D12" s="232">
        <f t="shared" si="0"/>
        <v>6.5092301621772E-3</v>
      </c>
      <c r="E12" s="231">
        <f>SUM('RESUMEN ENERO'!E34)</f>
        <v>3650</v>
      </c>
      <c r="F12" s="232">
        <f t="shared" si="1"/>
        <v>9.7898271626130524E-3</v>
      </c>
      <c r="G12" s="165">
        <f t="shared" si="2"/>
        <v>0.59180113388573918</v>
      </c>
    </row>
    <row r="13" spans="2:7" ht="16.5" customHeight="1">
      <c r="B13" s="312" t="s">
        <v>18</v>
      </c>
      <c r="C13" s="313">
        <f>SUM(C7:C12)</f>
        <v>352269</v>
      </c>
      <c r="D13" s="314">
        <f>SUM(D7:D12)</f>
        <v>1</v>
      </c>
      <c r="E13" s="313">
        <f>SUM(E7:E12)</f>
        <v>372836</v>
      </c>
      <c r="F13" s="314">
        <f>SUM(F7:F12)</f>
        <v>0.99999999999999989</v>
      </c>
      <c r="G13" s="314">
        <f t="shared" si="2"/>
        <v>5.8384359679676701E-2</v>
      </c>
    </row>
    <row r="14" spans="2:7">
      <c r="B14" s="5"/>
      <c r="C14" s="5"/>
      <c r="D14" s="5"/>
      <c r="E14" s="5"/>
      <c r="F14" s="5"/>
    </row>
    <row r="30" spans="2:4">
      <c r="B30" s="5"/>
      <c r="C30" s="5"/>
      <c r="D30" s="5"/>
    </row>
    <row r="31" spans="2:4" ht="15">
      <c r="B31" s="48"/>
      <c r="C31" s="410"/>
      <c r="D31" s="410"/>
    </row>
    <row r="32" spans="2:4">
      <c r="B32" s="5"/>
      <c r="C32" s="5"/>
      <c r="D32" s="5"/>
    </row>
  </sheetData>
  <mergeCells count="4">
    <mergeCell ref="C31:D31"/>
    <mergeCell ref="E5:F5"/>
    <mergeCell ref="B5:B6"/>
    <mergeCell ref="C5:D5"/>
  </mergeCells>
  <phoneticPr fontId="0" type="noConversion"/>
  <pageMargins left="0" right="0" top="0.78740157480314965" bottom="1.4173228346456694" header="0" footer="0.94488188976377963"/>
  <pageSetup orientation="portrait" r:id="rId1"/>
  <headerFooter alignWithMargins="0">
    <oddFooter>&amp;C&amp;8BARÓMETRO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PORTADA</vt:lpstr>
      <vt:lpstr>RESUMEN ENERO</vt:lpstr>
      <vt:lpstr>COMPART. OCUP. AFLU. 2010-2015</vt:lpstr>
      <vt:lpstr>COMP.CTOS.NOCHE OCUP. 2011-2015</vt:lpstr>
      <vt:lpstr>ANUAL OCUPACIÓN</vt:lpstr>
      <vt:lpstr>RESUMEN OCUP. DIARIA ENERO</vt:lpstr>
      <vt:lpstr>PROCEDENCIA</vt:lpstr>
      <vt:lpstr>PROCEDENCIA ENERO</vt:lpstr>
      <vt:lpstr>REGIONES ENERO</vt:lpstr>
      <vt:lpstr>REGIONES ANUAL</vt:lpstr>
      <vt:lpstr>GRAFICA REGIONES I</vt:lpstr>
      <vt:lpstr>EUROPA ENERO</vt:lpstr>
      <vt:lpstr>DESGLOSE EUROPA I</vt:lpstr>
      <vt:lpstr>PRINCIPALES MERCADOS I</vt:lpstr>
      <vt:lpstr>GRAFICA PRINC. MERCADOS</vt:lpstr>
      <vt:lpstr>PRINC. MDOS. PROD.CTOS. NOCH.I</vt:lpstr>
      <vt:lpstr>GRAFICA CTOS. NOCH.</vt:lpstr>
      <vt:lpstr>COMPARATIVO PAISES ENERO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2015-04-01T17:23:48Z</cp:lastPrinted>
  <dcterms:created xsi:type="dcterms:W3CDTF">1999-09-30T00:30:26Z</dcterms:created>
  <dcterms:modified xsi:type="dcterms:W3CDTF">2015-04-01T17:50:01Z</dcterms:modified>
</cp:coreProperties>
</file>