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24.xml" ContentType="application/vnd.openxmlformats-officedocument.drawing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0125" yWindow="360" windowWidth="9825" windowHeight="7500" tabRatio="934"/>
  </bookViews>
  <sheets>
    <sheet name="PORTADA" sheetId="23" r:id="rId1"/>
    <sheet name="RESUMEN MARZO" sheetId="1" r:id="rId2"/>
    <sheet name="RESUMEN ENERO-MARZO" sheetId="47" r:id="rId3"/>
    <sheet name="COMPART. OCUP. AFLU. 2008-2013" sheetId="27" r:id="rId4"/>
    <sheet name="COMP.CTOS.NOCHE OCUP. 2008-2013" sheetId="46" r:id="rId5"/>
    <sheet name="ANUAL OCUPACIÓN" sheetId="2" r:id="rId6"/>
    <sheet name="RESUMEN OCUP. DIARIA MARZO" sheetId="3" r:id="rId7"/>
    <sheet name="PROCEDENCIA" sheetId="4" r:id="rId8"/>
    <sheet name="PROCEDENCIA MARZO" sheetId="5" r:id="rId9"/>
    <sheet name="PROCEDENCIA ENERO - MARZO" sheetId="48" r:id="rId10"/>
    <sheet name="REGIONES MARZO" sheetId="7" r:id="rId11"/>
    <sheet name="REGIONES ANUAL" sheetId="8" r:id="rId12"/>
    <sheet name="GRAFICA REGIONES " sheetId="9" r:id="rId13"/>
    <sheet name="EUROPA MARZO" sheetId="10" r:id="rId14"/>
    <sheet name="EUROPA ENERO-MARZO" sheetId="49" r:id="rId15"/>
    <sheet name="DESGLOSE EUROPA I" sheetId="11" r:id="rId16"/>
    <sheet name="PRINCIPALES MERCADOS I" sheetId="14" r:id="rId17"/>
    <sheet name="GRAFICA PRINC. MERCADOS" sheetId="41" r:id="rId18"/>
    <sheet name="PRINC. MDOS. PROD.CTOS. NOCH.I" sheetId="25" r:id="rId19"/>
    <sheet name="GRAFICA CTOS. NOCH." sheetId="35" r:id="rId20"/>
    <sheet name="COMPARATIVO PAISES MARZO" sheetId="45" r:id="rId21"/>
    <sheet name="COMPARATIVO PAÍSES ENE-MAR" sheetId="50" r:id="rId22"/>
    <sheet name="CUARTOS POR PLAN" sheetId="17" r:id="rId23"/>
    <sheet name="CUARTOS POR LOCALIDAD" sheetId="18" r:id="rId24"/>
  </sheets>
  <externalReferences>
    <externalReference r:id="rId25"/>
    <externalReference r:id="rId26"/>
    <externalReference r:id="rId27"/>
  </externalReferences>
  <definedNames>
    <definedName name="OLE_LINK1" localSheetId="0">PORTADA!$E$8</definedName>
  </definedNames>
  <calcPr calcId="145621"/>
</workbook>
</file>

<file path=xl/calcChain.xml><?xml version="1.0" encoding="utf-8"?>
<calcChain xmlns="http://schemas.openxmlformats.org/spreadsheetml/2006/main">
  <c r="H9" i="4" l="1"/>
  <c r="H8" i="4"/>
  <c r="F9" i="4"/>
  <c r="F8" i="4"/>
  <c r="I8" i="4"/>
  <c r="K8" i="4"/>
  <c r="I9" i="4"/>
  <c r="K9" i="4"/>
  <c r="D9" i="4"/>
  <c r="D8" i="4"/>
  <c r="D7" i="4"/>
  <c r="D32" i="4"/>
  <c r="D33" i="4"/>
  <c r="D31" i="4" s="1"/>
  <c r="E29" i="18"/>
  <c r="C29" i="18" l="1"/>
  <c r="F28" i="18" l="1"/>
  <c r="D28" i="18"/>
  <c r="F27" i="18"/>
  <c r="D27" i="18"/>
  <c r="F26" i="18"/>
  <c r="D26" i="18"/>
  <c r="F25" i="18"/>
  <c r="D25" i="18"/>
  <c r="F24" i="18"/>
  <c r="D24" i="18"/>
  <c r="F23" i="18"/>
  <c r="D23" i="18"/>
  <c r="F22" i="18"/>
  <c r="D22" i="18"/>
  <c r="F21" i="18"/>
  <c r="D21" i="18"/>
  <c r="F20" i="18"/>
  <c r="D20" i="18"/>
  <c r="F19" i="18"/>
  <c r="D19" i="18"/>
  <c r="F18" i="18"/>
  <c r="D18" i="18"/>
  <c r="F17" i="18"/>
  <c r="D17" i="18"/>
  <c r="F16" i="18"/>
  <c r="D16" i="18"/>
  <c r="F15" i="18"/>
  <c r="D15" i="18"/>
  <c r="F14" i="18"/>
  <c r="D14" i="18"/>
  <c r="F13" i="18"/>
  <c r="D13" i="18"/>
  <c r="F12" i="18"/>
  <c r="D12" i="18"/>
  <c r="F11" i="18"/>
  <c r="D11" i="18"/>
  <c r="D29" i="18" s="1"/>
  <c r="D80" i="17"/>
  <c r="J65" i="17" l="1"/>
  <c r="I65" i="17"/>
  <c r="K64" i="17" s="1"/>
  <c r="K63" i="17"/>
  <c r="K65" i="17" s="1"/>
  <c r="J38" i="17"/>
  <c r="I38" i="17"/>
  <c r="K37" i="17"/>
  <c r="K36" i="17"/>
  <c r="K35" i="17"/>
  <c r="K34" i="17"/>
  <c r="K33" i="17"/>
  <c r="K32" i="17"/>
  <c r="K31" i="17"/>
  <c r="K30" i="17"/>
  <c r="J9" i="17"/>
  <c r="I9" i="17" s="1"/>
  <c r="K8" i="17"/>
  <c r="K7" i="17"/>
  <c r="I7" i="17"/>
  <c r="K9" i="17" l="1"/>
  <c r="K38" i="17"/>
  <c r="G59" i="50"/>
  <c r="C57" i="50"/>
  <c r="E56" i="50"/>
  <c r="G56" i="50" s="1"/>
  <c r="E55" i="50"/>
  <c r="G55" i="50" s="1"/>
  <c r="E54" i="50"/>
  <c r="G54" i="50" s="1"/>
  <c r="E53" i="50"/>
  <c r="G53" i="50" s="1"/>
  <c r="E52" i="50"/>
  <c r="G52" i="50" s="1"/>
  <c r="E51" i="50"/>
  <c r="G51" i="50" s="1"/>
  <c r="E50" i="50"/>
  <c r="G50" i="50" s="1"/>
  <c r="E49" i="50"/>
  <c r="G49" i="50" s="1"/>
  <c r="E48" i="50"/>
  <c r="G48" i="50" s="1"/>
  <c r="E47" i="50"/>
  <c r="G47" i="50" s="1"/>
  <c r="E46" i="50"/>
  <c r="G46" i="50" s="1"/>
  <c r="E45" i="50"/>
  <c r="G45" i="50" s="1"/>
  <c r="E44" i="50"/>
  <c r="G44" i="50" s="1"/>
  <c r="E43" i="50"/>
  <c r="G43" i="50" s="1"/>
  <c r="E42" i="50"/>
  <c r="G42" i="50" s="1"/>
  <c r="E41" i="50"/>
  <c r="G41" i="50" s="1"/>
  <c r="E40" i="50"/>
  <c r="G40" i="50" s="1"/>
  <c r="E39" i="50"/>
  <c r="G39" i="50" s="1"/>
  <c r="E38" i="50"/>
  <c r="G38" i="50" s="1"/>
  <c r="E37" i="50"/>
  <c r="G37" i="50" s="1"/>
  <c r="E36" i="50"/>
  <c r="G36" i="50" s="1"/>
  <c r="E35" i="50"/>
  <c r="G35" i="50" s="1"/>
  <c r="E34" i="50"/>
  <c r="G34" i="50" s="1"/>
  <c r="E33" i="50"/>
  <c r="G33" i="50" s="1"/>
  <c r="E32" i="50"/>
  <c r="G32" i="50" s="1"/>
  <c r="E31" i="50"/>
  <c r="E30" i="50"/>
  <c r="E57" i="50" s="1"/>
  <c r="C27" i="50"/>
  <c r="E26" i="50"/>
  <c r="G26" i="50" s="1"/>
  <c r="E25" i="50"/>
  <c r="E24" i="50"/>
  <c r="E23" i="50"/>
  <c r="G23" i="50" s="1"/>
  <c r="E22" i="50"/>
  <c r="G22" i="50" s="1"/>
  <c r="E21" i="50"/>
  <c r="G57" i="50" l="1"/>
  <c r="G21" i="50"/>
  <c r="H21" i="50" s="1"/>
  <c r="G24" i="50"/>
  <c r="H24" i="50" s="1"/>
  <c r="G25" i="50"/>
  <c r="H25" i="50" s="1"/>
  <c r="G30" i="50"/>
  <c r="G31" i="50"/>
  <c r="H22" i="50"/>
  <c r="H23" i="50"/>
  <c r="H26" i="50"/>
  <c r="H30" i="50"/>
  <c r="H31" i="50"/>
  <c r="H32" i="50"/>
  <c r="H33" i="50"/>
  <c r="H34" i="50"/>
  <c r="H35" i="50"/>
  <c r="H36" i="50"/>
  <c r="H37" i="50"/>
  <c r="H38" i="50"/>
  <c r="H39" i="50"/>
  <c r="H40" i="50"/>
  <c r="H41" i="50"/>
  <c r="H42" i="50"/>
  <c r="H43" i="50"/>
  <c r="H44" i="50"/>
  <c r="H45" i="50"/>
  <c r="H46" i="50"/>
  <c r="H47" i="50"/>
  <c r="H48" i="50"/>
  <c r="H49" i="50"/>
  <c r="H50" i="50"/>
  <c r="H51" i="50"/>
  <c r="H52" i="50"/>
  <c r="H53" i="50"/>
  <c r="H54" i="50"/>
  <c r="H55" i="50"/>
  <c r="H56" i="50"/>
  <c r="H57" i="50"/>
  <c r="E20" i="50"/>
  <c r="E19" i="50"/>
  <c r="E18" i="50"/>
  <c r="E17" i="50"/>
  <c r="E16" i="50"/>
  <c r="E27" i="50" s="1"/>
  <c r="C13" i="50"/>
  <c r="C61" i="50" s="1"/>
  <c r="E12" i="50"/>
  <c r="G12" i="50" s="1"/>
  <c r="E11" i="50"/>
  <c r="G11" i="50" s="1"/>
  <c r="E10" i="50"/>
  <c r="E13" i="50" s="1"/>
  <c r="H59" i="50" l="1"/>
  <c r="D59" i="50"/>
  <c r="D56" i="50"/>
  <c r="D55" i="50"/>
  <c r="D54" i="50"/>
  <c r="D53" i="50"/>
  <c r="D52" i="50"/>
  <c r="D51" i="50"/>
  <c r="D50" i="50"/>
  <c r="D49" i="50"/>
  <c r="D48" i="50"/>
  <c r="D47" i="50"/>
  <c r="D46" i="50"/>
  <c r="D45" i="50"/>
  <c r="D44" i="50"/>
  <c r="D43" i="50"/>
  <c r="D42" i="50"/>
  <c r="D41" i="50"/>
  <c r="D40" i="50"/>
  <c r="D39" i="50"/>
  <c r="D38" i="50"/>
  <c r="D37" i="50"/>
  <c r="D36" i="50"/>
  <c r="D35" i="50"/>
  <c r="D34" i="50"/>
  <c r="D33" i="50"/>
  <c r="D32" i="50"/>
  <c r="D31" i="50"/>
  <c r="D30" i="50"/>
  <c r="D57" i="50"/>
  <c r="D26" i="50"/>
  <c r="D25" i="50"/>
  <c r="D24" i="50"/>
  <c r="D23" i="50"/>
  <c r="D22" i="50"/>
  <c r="D13" i="50"/>
  <c r="D21" i="50"/>
  <c r="D20" i="50"/>
  <c r="D19" i="50"/>
  <c r="D18" i="50"/>
  <c r="D17" i="50"/>
  <c r="D16" i="50"/>
  <c r="D12" i="50"/>
  <c r="D11" i="50"/>
  <c r="D10" i="50"/>
  <c r="G13" i="50"/>
  <c r="H13" i="50" s="1"/>
  <c r="G17" i="50"/>
  <c r="G18" i="50"/>
  <c r="H18" i="50" s="1"/>
  <c r="G19" i="50"/>
  <c r="H19" i="50" s="1"/>
  <c r="G20" i="50"/>
  <c r="H20" i="50" s="1"/>
  <c r="D27" i="50"/>
  <c r="G27" i="50"/>
  <c r="H27" i="50" s="1"/>
  <c r="H11" i="50"/>
  <c r="H12" i="50"/>
  <c r="H17" i="50"/>
  <c r="G59" i="45"/>
  <c r="C57" i="45"/>
  <c r="E56" i="45"/>
  <c r="G56" i="45" s="1"/>
  <c r="E55" i="45"/>
  <c r="G55" i="45" s="1"/>
  <c r="E54" i="45"/>
  <c r="G54" i="45" s="1"/>
  <c r="E53" i="45"/>
  <c r="G53" i="45" s="1"/>
  <c r="E52" i="45"/>
  <c r="G52" i="45" s="1"/>
  <c r="E51" i="45"/>
  <c r="G51" i="45" s="1"/>
  <c r="E50" i="45"/>
  <c r="G50" i="45" s="1"/>
  <c r="E49" i="45"/>
  <c r="G49" i="45" s="1"/>
  <c r="E48" i="45"/>
  <c r="G48" i="45" s="1"/>
  <c r="E47" i="45"/>
  <c r="E46" i="45"/>
  <c r="D61" i="50" l="1"/>
  <c r="G46" i="45"/>
  <c r="G47" i="45"/>
  <c r="H46" i="45"/>
  <c r="H47" i="45"/>
  <c r="H48" i="45"/>
  <c r="H49" i="45"/>
  <c r="H50" i="45"/>
  <c r="H51" i="45"/>
  <c r="H52" i="45"/>
  <c r="H53" i="45"/>
  <c r="H54" i="45"/>
  <c r="H55" i="45"/>
  <c r="H56" i="45"/>
  <c r="E45" i="45"/>
  <c r="G45" i="45" s="1"/>
  <c r="E44" i="45"/>
  <c r="G44" i="45" s="1"/>
  <c r="E43" i="45"/>
  <c r="G43" i="45" s="1"/>
  <c r="E42" i="45"/>
  <c r="G42" i="45" s="1"/>
  <c r="E41" i="45"/>
  <c r="G41" i="45" s="1"/>
  <c r="E40" i="45"/>
  <c r="G40" i="45" s="1"/>
  <c r="E39" i="45"/>
  <c r="G39" i="45" s="1"/>
  <c r="E38" i="45"/>
  <c r="G38" i="45" s="1"/>
  <c r="E37" i="45"/>
  <c r="E36" i="45"/>
  <c r="E35" i="45"/>
  <c r="E34" i="45"/>
  <c r="G34" i="45" s="1"/>
  <c r="E33" i="45"/>
  <c r="G33" i="45" s="1"/>
  <c r="G35" i="45" l="1"/>
  <c r="G36" i="45"/>
  <c r="H36" i="45" s="1"/>
  <c r="G37" i="45"/>
  <c r="H33" i="45"/>
  <c r="H34" i="45"/>
  <c r="H35" i="45"/>
  <c r="H37" i="45"/>
  <c r="H38" i="45"/>
  <c r="H39" i="45"/>
  <c r="H40" i="45"/>
  <c r="H41" i="45"/>
  <c r="H42" i="45"/>
  <c r="H43" i="45"/>
  <c r="H44" i="45"/>
  <c r="H45" i="45"/>
  <c r="E32" i="45"/>
  <c r="G32" i="45" s="1"/>
  <c r="H32" i="45" s="1"/>
  <c r="E31" i="45"/>
  <c r="G31" i="45" s="1"/>
  <c r="E30" i="45"/>
  <c r="E57" i="45" l="1"/>
  <c r="G30" i="45"/>
  <c r="H30" i="45"/>
  <c r="H31" i="45"/>
  <c r="C27" i="45"/>
  <c r="E26" i="45"/>
  <c r="G26" i="45" s="1"/>
  <c r="E25" i="45"/>
  <c r="E24" i="45"/>
  <c r="E23" i="45"/>
  <c r="E22" i="45"/>
  <c r="E21" i="45"/>
  <c r="E20" i="45"/>
  <c r="E19" i="45"/>
  <c r="E18" i="45"/>
  <c r="E17" i="45"/>
  <c r="E16" i="45"/>
  <c r="C13" i="45"/>
  <c r="E12" i="45"/>
  <c r="E11" i="45"/>
  <c r="G11" i="45" s="1"/>
  <c r="C61" i="45" l="1"/>
  <c r="E27" i="45"/>
  <c r="H11" i="45"/>
  <c r="G12" i="45"/>
  <c r="H12" i="45" s="1"/>
  <c r="G16" i="45"/>
  <c r="G17" i="45"/>
  <c r="H17" i="45" s="1"/>
  <c r="G18" i="45"/>
  <c r="G19" i="45"/>
  <c r="H19" i="45" s="1"/>
  <c r="G20" i="45"/>
  <c r="G21" i="45"/>
  <c r="H21" i="45" s="1"/>
  <c r="G22" i="45"/>
  <c r="G23" i="45"/>
  <c r="H23" i="45" s="1"/>
  <c r="G24" i="45"/>
  <c r="G25" i="45"/>
  <c r="H25" i="45" s="1"/>
  <c r="H16" i="45"/>
  <c r="H18" i="45"/>
  <c r="H20" i="45"/>
  <c r="H22" i="45"/>
  <c r="H24" i="45"/>
  <c r="H26" i="45"/>
  <c r="E10" i="45"/>
  <c r="E13" i="45" s="1"/>
  <c r="E61" i="45" s="1"/>
  <c r="D10" i="45"/>
  <c r="H59" i="45" l="1"/>
  <c r="D59" i="45"/>
  <c r="D56" i="45"/>
  <c r="D55" i="45"/>
  <c r="D54" i="45"/>
  <c r="D53" i="45"/>
  <c r="D52" i="45"/>
  <c r="D51" i="45"/>
  <c r="D50" i="45"/>
  <c r="D49" i="45"/>
  <c r="D48" i="45"/>
  <c r="D47" i="45"/>
  <c r="D46" i="45"/>
  <c r="D45" i="45"/>
  <c r="D44" i="45"/>
  <c r="D43" i="45"/>
  <c r="D42" i="45"/>
  <c r="D41" i="45"/>
  <c r="D40" i="45"/>
  <c r="D39" i="45"/>
  <c r="D38" i="45"/>
  <c r="D37" i="45"/>
  <c r="D36" i="45"/>
  <c r="D35" i="45"/>
  <c r="D34" i="45"/>
  <c r="D33" i="45"/>
  <c r="D57" i="45"/>
  <c r="D32" i="45"/>
  <c r="D31" i="45"/>
  <c r="D30" i="45"/>
  <c r="D27" i="45"/>
  <c r="D26" i="45"/>
  <c r="D25" i="45"/>
  <c r="D24" i="45"/>
  <c r="D23" i="45"/>
  <c r="D22" i="45"/>
  <c r="D21" i="45"/>
  <c r="D20" i="45"/>
  <c r="D19" i="45"/>
  <c r="D18" i="45"/>
  <c r="D17" i="45"/>
  <c r="D16" i="45"/>
  <c r="D12" i="45"/>
  <c r="D11" i="45"/>
  <c r="D13" i="45"/>
  <c r="G61" i="45"/>
  <c r="H61" i="45" s="1"/>
  <c r="F56" i="45"/>
  <c r="F55" i="45"/>
  <c r="F54" i="45"/>
  <c r="F53" i="45"/>
  <c r="F52" i="45"/>
  <c r="F51" i="45"/>
  <c r="F50" i="45"/>
  <c r="F49" i="45"/>
  <c r="F48" i="45"/>
  <c r="F59" i="45"/>
  <c r="F47" i="45"/>
  <c r="F46" i="45"/>
  <c r="F36" i="45"/>
  <c r="F33" i="45"/>
  <c r="F34" i="45"/>
  <c r="F32" i="45"/>
  <c r="F31" i="45"/>
  <c r="F30" i="45"/>
  <c r="F35" i="45"/>
  <c r="F37" i="45"/>
  <c r="F38" i="45"/>
  <c r="F39" i="45"/>
  <c r="F40" i="45"/>
  <c r="F41" i="45"/>
  <c r="F42" i="45"/>
  <c r="F43" i="45"/>
  <c r="F44" i="45"/>
  <c r="F45" i="45"/>
  <c r="F57" i="45"/>
  <c r="F26" i="45"/>
  <c r="F11" i="45"/>
  <c r="F27" i="45"/>
  <c r="F19" i="45"/>
  <c r="F22" i="45"/>
  <c r="F25" i="45"/>
  <c r="F18" i="45"/>
  <c r="F24" i="45"/>
  <c r="F16" i="45"/>
  <c r="F17" i="45"/>
  <c r="F21" i="45"/>
  <c r="F23" i="45"/>
  <c r="F12" i="45"/>
  <c r="F20" i="45"/>
  <c r="F10" i="45"/>
  <c r="F13" i="45"/>
  <c r="G10" i="45"/>
  <c r="H10" i="45" s="1"/>
  <c r="N39" i="25"/>
  <c r="M39" i="25"/>
  <c r="L39" i="25"/>
  <c r="K39" i="25"/>
  <c r="J39" i="25"/>
  <c r="I39" i="25"/>
  <c r="D61" i="45" l="1"/>
  <c r="F61" i="45"/>
  <c r="G32" i="25"/>
  <c r="E32" i="25"/>
  <c r="C32" i="25"/>
  <c r="O31" i="25"/>
  <c r="O30" i="25"/>
  <c r="O29" i="25"/>
  <c r="G26" i="25"/>
  <c r="E26" i="25"/>
  <c r="C26" i="25"/>
  <c r="O25" i="25"/>
  <c r="O24" i="25"/>
  <c r="O23" i="25"/>
  <c r="O22" i="25"/>
  <c r="O21" i="25"/>
  <c r="O20" i="25"/>
  <c r="O19" i="25"/>
  <c r="O18" i="25"/>
  <c r="O17" i="25"/>
  <c r="G14" i="25"/>
  <c r="G39" i="25" s="1"/>
  <c r="E14" i="25"/>
  <c r="E39" i="25" s="1"/>
  <c r="F31" i="25" s="1"/>
  <c r="C14" i="25"/>
  <c r="O13" i="25"/>
  <c r="F13" i="25"/>
  <c r="O12" i="25"/>
  <c r="O11" i="25"/>
  <c r="F11" i="25"/>
  <c r="H30" i="25" l="1"/>
  <c r="H29" i="25"/>
  <c r="H19" i="25"/>
  <c r="H21" i="25"/>
  <c r="H23" i="25"/>
  <c r="H25" i="25"/>
  <c r="H12" i="25"/>
  <c r="H11" i="25"/>
  <c r="H31" i="25"/>
  <c r="H18" i="25"/>
  <c r="H20" i="25"/>
  <c r="H22" i="25"/>
  <c r="H24" i="25"/>
  <c r="H17" i="25"/>
  <c r="H26" i="25" s="1"/>
  <c r="H13" i="25"/>
  <c r="F17" i="25"/>
  <c r="F18" i="25"/>
  <c r="F20" i="25"/>
  <c r="F22" i="25"/>
  <c r="F24" i="25"/>
  <c r="F30" i="25"/>
  <c r="F12" i="25"/>
  <c r="F14" i="25" s="1"/>
  <c r="F19" i="25"/>
  <c r="F21" i="25"/>
  <c r="F23" i="25"/>
  <c r="F25" i="25"/>
  <c r="F29" i="25"/>
  <c r="F32" i="25" s="1"/>
  <c r="H32" i="25"/>
  <c r="O26" i="25"/>
  <c r="P33" i="14"/>
  <c r="O33" i="14"/>
  <c r="M33" i="14"/>
  <c r="K33" i="14"/>
  <c r="P25" i="14"/>
  <c r="I25" i="14"/>
  <c r="G25" i="14"/>
  <c r="E25" i="14"/>
  <c r="P24" i="14"/>
  <c r="I24" i="14"/>
  <c r="G24" i="14"/>
  <c r="E24" i="14"/>
  <c r="P23" i="14"/>
  <c r="I23" i="14"/>
  <c r="G23" i="14"/>
  <c r="E23" i="14"/>
  <c r="P22" i="14"/>
  <c r="I22" i="14"/>
  <c r="G22" i="14"/>
  <c r="E22" i="14"/>
  <c r="P21" i="14"/>
  <c r="I21" i="14"/>
  <c r="G21" i="14"/>
  <c r="Q23" i="14" l="1"/>
  <c r="F26" i="25"/>
  <c r="F39" i="25" s="1"/>
  <c r="H14" i="25"/>
  <c r="H39" i="25" s="1"/>
  <c r="Q22" i="14"/>
  <c r="Q25" i="14"/>
  <c r="Q24" i="14"/>
  <c r="Q21" i="14"/>
  <c r="E21" i="14"/>
  <c r="P20" i="14"/>
  <c r="Q20" i="14" s="1"/>
  <c r="I20" i="14"/>
  <c r="G20" i="14"/>
  <c r="E20" i="14"/>
  <c r="P19" i="14"/>
  <c r="Q19" i="14" s="1"/>
  <c r="I19" i="14"/>
  <c r="G19" i="14"/>
  <c r="E19" i="14"/>
  <c r="P18" i="14"/>
  <c r="Q18" i="14" s="1"/>
  <c r="I18" i="14"/>
  <c r="G18" i="14"/>
  <c r="E18" i="14"/>
  <c r="Q17" i="14"/>
  <c r="P17" i="14"/>
  <c r="I17" i="14"/>
  <c r="G17" i="14"/>
  <c r="E17" i="14"/>
  <c r="P16" i="14"/>
  <c r="Q16" i="14" s="1"/>
  <c r="I16" i="14"/>
  <c r="G16" i="14"/>
  <c r="E16" i="14"/>
  <c r="P15" i="14"/>
  <c r="Q15" i="14" s="1"/>
  <c r="I15" i="14"/>
  <c r="G15" i="14"/>
  <c r="E15" i="14"/>
  <c r="Q14" i="14"/>
  <c r="P14" i="14"/>
  <c r="I14" i="14"/>
  <c r="G14" i="14"/>
  <c r="E14" i="14"/>
  <c r="P13" i="14"/>
  <c r="Q13" i="14" s="1"/>
  <c r="I13" i="14"/>
  <c r="G13" i="14"/>
  <c r="E13" i="14"/>
  <c r="Q12" i="14" s="1"/>
  <c r="P12" i="14"/>
  <c r="I12" i="14"/>
  <c r="G12" i="14"/>
  <c r="E12" i="14"/>
  <c r="P11" i="14"/>
  <c r="I11" i="14"/>
  <c r="G11" i="14"/>
  <c r="G33" i="14" s="1"/>
  <c r="I33" i="14" l="1"/>
  <c r="Q11" i="14"/>
  <c r="Q33" i="14" s="1"/>
  <c r="E11" i="14"/>
  <c r="E33" i="14" s="1"/>
  <c r="N37" i="11" l="1"/>
  <c r="M37" i="11"/>
  <c r="L37" i="11"/>
  <c r="K37" i="11"/>
  <c r="J37" i="11"/>
  <c r="I37" i="11"/>
  <c r="G37" i="11" l="1"/>
  <c r="H36" i="11" s="1"/>
  <c r="E37" i="11"/>
  <c r="C37" i="11"/>
  <c r="D36" i="11" s="1"/>
  <c r="O36" i="11"/>
  <c r="F36" i="11"/>
  <c r="O35" i="11"/>
  <c r="F35" i="11"/>
  <c r="D35" i="11"/>
  <c r="O34" i="11"/>
  <c r="F34" i="11"/>
  <c r="D34" i="11"/>
  <c r="O33" i="11"/>
  <c r="F33" i="11"/>
  <c r="D33" i="11"/>
  <c r="O32" i="11"/>
  <c r="F32" i="11"/>
  <c r="D32" i="11"/>
  <c r="O31" i="11"/>
  <c r="F31" i="11"/>
  <c r="D31" i="11"/>
  <c r="O30" i="11"/>
  <c r="F30" i="11"/>
  <c r="D30" i="11"/>
  <c r="O29" i="11"/>
  <c r="F29" i="11"/>
  <c r="D29" i="11"/>
  <c r="O28" i="11"/>
  <c r="F28" i="11"/>
  <c r="D28" i="11"/>
  <c r="O27" i="11"/>
  <c r="F27" i="11"/>
  <c r="D27" i="11"/>
  <c r="O26" i="11"/>
  <c r="F26" i="11"/>
  <c r="D26" i="11"/>
  <c r="O25" i="11"/>
  <c r="F25" i="11"/>
  <c r="D25" i="11"/>
  <c r="O24" i="11"/>
  <c r="F24" i="11"/>
  <c r="D24" i="11"/>
  <c r="O23" i="11"/>
  <c r="F23" i="11"/>
  <c r="D23" i="11"/>
  <c r="O22" i="11"/>
  <c r="F22" i="11"/>
  <c r="D22" i="11"/>
  <c r="O21" i="11"/>
  <c r="F21" i="11"/>
  <c r="D21" i="11"/>
  <c r="O20" i="11"/>
  <c r="F20" i="11"/>
  <c r="D20" i="11"/>
  <c r="O19" i="11"/>
  <c r="F19" i="11"/>
  <c r="D19" i="11"/>
  <c r="O18" i="11"/>
  <c r="F18" i="11"/>
  <c r="D18" i="11"/>
  <c r="O17" i="11"/>
  <c r="F17" i="11"/>
  <c r="D17" i="11"/>
  <c r="O16" i="11"/>
  <c r="F16" i="11"/>
  <c r="D16" i="11"/>
  <c r="O15" i="11"/>
  <c r="F15" i="11"/>
  <c r="D15" i="11"/>
  <c r="O14" i="11"/>
  <c r="F14" i="11"/>
  <c r="D14" i="11"/>
  <c r="O13" i="11"/>
  <c r="F13" i="11"/>
  <c r="D13" i="11"/>
  <c r="O12" i="11"/>
  <c r="F12" i="11"/>
  <c r="D12" i="11"/>
  <c r="H29" i="11" l="1"/>
  <c r="H25" i="11"/>
  <c r="H33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7" i="11"/>
  <c r="H31" i="11"/>
  <c r="H35" i="11"/>
  <c r="H24" i="11"/>
  <c r="H26" i="11"/>
  <c r="H28" i="11"/>
  <c r="H30" i="11"/>
  <c r="H32" i="11"/>
  <c r="H34" i="11"/>
  <c r="O11" i="11"/>
  <c r="H11" i="11" l="1"/>
  <c r="F11" i="11"/>
  <c r="D11" i="11"/>
  <c r="O10" i="11"/>
  <c r="H10" i="11"/>
  <c r="C35" i="49"/>
  <c r="C34" i="49"/>
  <c r="C33" i="49"/>
  <c r="C32" i="49"/>
  <c r="C31" i="49"/>
  <c r="C30" i="49"/>
  <c r="C29" i="49"/>
  <c r="C28" i="49"/>
  <c r="C27" i="49"/>
  <c r="C26" i="49"/>
  <c r="C25" i="49"/>
  <c r="C24" i="49"/>
  <c r="C23" i="49"/>
  <c r="C22" i="49"/>
  <c r="C21" i="49"/>
  <c r="C20" i="49"/>
  <c r="C19" i="49"/>
  <c r="C18" i="49"/>
  <c r="C17" i="49"/>
  <c r="C16" i="49"/>
  <c r="C15" i="49"/>
  <c r="C14" i="49"/>
  <c r="C13" i="49"/>
  <c r="C12" i="49"/>
  <c r="C11" i="49"/>
  <c r="C10" i="49"/>
  <c r="C9" i="49"/>
  <c r="E35" i="10"/>
  <c r="C35" i="10"/>
  <c r="E34" i="10"/>
  <c r="C34" i="10"/>
  <c r="E33" i="10"/>
  <c r="C33" i="10"/>
  <c r="E32" i="10"/>
  <c r="C32" i="10"/>
  <c r="E31" i="10"/>
  <c r="C31" i="10"/>
  <c r="E30" i="10"/>
  <c r="C30" i="10"/>
  <c r="E29" i="10"/>
  <c r="C29" i="10"/>
  <c r="E28" i="10"/>
  <c r="C28" i="10"/>
  <c r="E27" i="10"/>
  <c r="C27" i="10"/>
  <c r="E26" i="10"/>
  <c r="C26" i="10"/>
  <c r="E25" i="10"/>
  <c r="C25" i="10"/>
  <c r="E24" i="10"/>
  <c r="C24" i="10"/>
  <c r="E23" i="10"/>
  <c r="C23" i="10"/>
  <c r="E22" i="10"/>
  <c r="C22" i="10"/>
  <c r="E21" i="10"/>
  <c r="C21" i="10"/>
  <c r="E20" i="10"/>
  <c r="C20" i="10"/>
  <c r="E19" i="10"/>
  <c r="C19" i="10"/>
  <c r="E18" i="10"/>
  <c r="C18" i="10"/>
  <c r="E17" i="10"/>
  <c r="C17" i="10"/>
  <c r="E16" i="10"/>
  <c r="C16" i="10"/>
  <c r="E15" i="10"/>
  <c r="C15" i="10"/>
  <c r="E14" i="10"/>
  <c r="C14" i="10"/>
  <c r="E13" i="10"/>
  <c r="C13" i="10"/>
  <c r="E12" i="10"/>
  <c r="C12" i="10"/>
  <c r="E11" i="10"/>
  <c r="C11" i="10"/>
  <c r="E10" i="10"/>
  <c r="C10" i="10"/>
  <c r="E9" i="10"/>
  <c r="C9" i="10"/>
  <c r="C36" i="10" s="1"/>
  <c r="M26" i="8"/>
  <c r="K26" i="8"/>
  <c r="I26" i="8"/>
  <c r="G26" i="8"/>
  <c r="E26" i="8"/>
  <c r="C26" i="8"/>
  <c r="F10" i="11" l="1"/>
  <c r="H37" i="11"/>
  <c r="O26" i="8"/>
  <c r="N26" i="8" s="1"/>
  <c r="H26" i="8"/>
  <c r="D26" i="8"/>
  <c r="E36" i="10"/>
  <c r="F33" i="10" s="1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34" i="10"/>
  <c r="F35" i="10"/>
  <c r="F25" i="10"/>
  <c r="F23" i="10"/>
  <c r="F21" i="10"/>
  <c r="F19" i="10"/>
  <c r="F17" i="10"/>
  <c r="F15" i="10"/>
  <c r="F13" i="10"/>
  <c r="F11" i="10"/>
  <c r="F9" i="10"/>
  <c r="F32" i="10"/>
  <c r="C36" i="49"/>
  <c r="D33" i="10"/>
  <c r="D35" i="10"/>
  <c r="M25" i="8"/>
  <c r="K25" i="8"/>
  <c r="I25" i="8"/>
  <c r="G25" i="8"/>
  <c r="E25" i="8"/>
  <c r="C25" i="8"/>
  <c r="L26" i="8" l="1"/>
  <c r="D10" i="11"/>
  <c r="D37" i="11" s="1"/>
  <c r="F37" i="11"/>
  <c r="F26" i="8"/>
  <c r="J26" i="8"/>
  <c r="F27" i="10"/>
  <c r="F29" i="10"/>
  <c r="F34" i="10"/>
  <c r="F10" i="10"/>
  <c r="F12" i="10"/>
  <c r="F14" i="10"/>
  <c r="F16" i="10"/>
  <c r="F18" i="10"/>
  <c r="F20" i="10"/>
  <c r="F22" i="10"/>
  <c r="F24" i="10"/>
  <c r="F26" i="10"/>
  <c r="F28" i="10"/>
  <c r="F30" i="10"/>
  <c r="F31" i="10"/>
  <c r="D35" i="49"/>
  <c r="D33" i="49"/>
  <c r="D31" i="49"/>
  <c r="D29" i="49"/>
  <c r="D27" i="49"/>
  <c r="D25" i="49"/>
  <c r="D23" i="49"/>
  <c r="D21" i="49"/>
  <c r="D19" i="49"/>
  <c r="D17" i="49"/>
  <c r="D15" i="49"/>
  <c r="D13" i="49"/>
  <c r="D11" i="49"/>
  <c r="D9" i="49"/>
  <c r="D34" i="49"/>
  <c r="D30" i="49"/>
  <c r="D26" i="49"/>
  <c r="D22" i="49"/>
  <c r="D18" i="49"/>
  <c r="D14" i="49"/>
  <c r="D32" i="49"/>
  <c r="D28" i="49"/>
  <c r="D24" i="49"/>
  <c r="D20" i="49"/>
  <c r="D16" i="49"/>
  <c r="D12" i="49"/>
  <c r="D36" i="10"/>
  <c r="O12" i="8"/>
  <c r="N12" i="8" s="1"/>
  <c r="P26" i="8" l="1"/>
  <c r="F12" i="8"/>
  <c r="J12" i="8"/>
  <c r="H12" i="8"/>
  <c r="L12" i="8"/>
  <c r="F36" i="10"/>
  <c r="D12" i="8"/>
  <c r="O11" i="8"/>
  <c r="N11" i="8" s="1"/>
  <c r="L11" i="8"/>
  <c r="J11" i="8"/>
  <c r="H11" i="8"/>
  <c r="F11" i="8"/>
  <c r="D11" i="8" s="1"/>
  <c r="O10" i="8"/>
  <c r="N10" i="8"/>
  <c r="L10" i="8"/>
  <c r="J10" i="8"/>
  <c r="H10" i="8"/>
  <c r="F10" i="8"/>
  <c r="D10" i="8"/>
  <c r="E37" i="7"/>
  <c r="G37" i="7" s="1"/>
  <c r="C37" i="7"/>
  <c r="E36" i="7"/>
  <c r="G36" i="7" s="1"/>
  <c r="C36" i="7"/>
  <c r="E35" i="7"/>
  <c r="C35" i="7"/>
  <c r="E34" i="7"/>
  <c r="C34" i="7"/>
  <c r="E33" i="7"/>
  <c r="G33" i="7" s="1"/>
  <c r="C33" i="7"/>
  <c r="E32" i="7"/>
  <c r="C32" i="7"/>
  <c r="C38" i="7" s="1"/>
  <c r="P10" i="8" l="1"/>
  <c r="P11" i="8"/>
  <c r="P12" i="8"/>
  <c r="E38" i="7"/>
  <c r="F35" i="7" s="1"/>
  <c r="D36" i="7"/>
  <c r="D32" i="7"/>
  <c r="D33" i="7"/>
  <c r="D34" i="7"/>
  <c r="D37" i="7"/>
  <c r="F36" i="7"/>
  <c r="F32" i="7"/>
  <c r="G38" i="7"/>
  <c r="F34" i="7"/>
  <c r="G32" i="7"/>
  <c r="F33" i="7"/>
  <c r="G34" i="7"/>
  <c r="D35" i="7"/>
  <c r="G35" i="7"/>
  <c r="F37" i="7"/>
  <c r="F38" i="7" l="1"/>
  <c r="D38" i="7"/>
  <c r="E12" i="7"/>
  <c r="C12" i="7"/>
  <c r="E11" i="7"/>
  <c r="C11" i="7"/>
  <c r="E10" i="7"/>
  <c r="G10" i="7" s="1"/>
  <c r="C10" i="7"/>
  <c r="E9" i="7"/>
  <c r="G9" i="7" s="1"/>
  <c r="C9" i="7"/>
  <c r="E8" i="7"/>
  <c r="C8" i="7"/>
  <c r="E7" i="7"/>
  <c r="C7" i="7"/>
  <c r="C13" i="7" s="1"/>
  <c r="D11" i="7" s="1"/>
  <c r="G44" i="48"/>
  <c r="C41" i="48"/>
  <c r="K37" i="48"/>
  <c r="G37" i="48"/>
  <c r="C26" i="48"/>
  <c r="G24" i="48"/>
  <c r="G19" i="48"/>
  <c r="C14" i="48"/>
  <c r="G44" i="5"/>
  <c r="D7" i="7" l="1"/>
  <c r="D10" i="7"/>
  <c r="D12" i="7"/>
  <c r="G11" i="7"/>
  <c r="K42" i="48"/>
  <c r="H44" i="48" s="1"/>
  <c r="D40" i="48"/>
  <c r="L36" i="48"/>
  <c r="H35" i="48"/>
  <c r="L34" i="48"/>
  <c r="D34" i="48"/>
  <c r="H33" i="48"/>
  <c r="L32" i="48"/>
  <c r="D32" i="48"/>
  <c r="H31" i="48"/>
  <c r="L30" i="48"/>
  <c r="D30" i="48"/>
  <c r="H29" i="48"/>
  <c r="H28" i="48"/>
  <c r="H27" i="48"/>
  <c r="D26" i="48"/>
  <c r="L25" i="48"/>
  <c r="L24" i="48"/>
  <c r="L23" i="48"/>
  <c r="D23" i="48"/>
  <c r="H22" i="48"/>
  <c r="L21" i="48"/>
  <c r="L20" i="48"/>
  <c r="L19" i="48"/>
  <c r="L18" i="48"/>
  <c r="L17" i="48"/>
  <c r="L16" i="48"/>
  <c r="L15" i="48"/>
  <c r="L14" i="48"/>
  <c r="L13" i="48"/>
  <c r="D13" i="48"/>
  <c r="H12" i="48"/>
  <c r="L11" i="48"/>
  <c r="D11" i="48"/>
  <c r="H10" i="48"/>
  <c r="H13" i="48"/>
  <c r="D12" i="48"/>
  <c r="L10" i="48"/>
  <c r="L42" i="48"/>
  <c r="H42" i="48"/>
  <c r="D41" i="48"/>
  <c r="H40" i="48"/>
  <c r="D39" i="48"/>
  <c r="L37" i="48"/>
  <c r="H37" i="48"/>
  <c r="D37" i="48"/>
  <c r="H36" i="48"/>
  <c r="L35" i="48"/>
  <c r="D35" i="48"/>
  <c r="H34" i="48"/>
  <c r="L33" i="48"/>
  <c r="D33" i="48"/>
  <c r="H32" i="48"/>
  <c r="L31" i="48"/>
  <c r="D31" i="48"/>
  <c r="H30" i="48"/>
  <c r="L29" i="48"/>
  <c r="L28" i="48"/>
  <c r="L27" i="48"/>
  <c r="L26" i="48"/>
  <c r="D25" i="48"/>
  <c r="H24" i="48"/>
  <c r="D24" i="48"/>
  <c r="H23" i="48"/>
  <c r="L22" i="48"/>
  <c r="D22" i="48"/>
  <c r="D21" i="48"/>
  <c r="D20" i="48"/>
  <c r="H19" i="48"/>
  <c r="D19" i="48"/>
  <c r="H18" i="48"/>
  <c r="H17" i="48"/>
  <c r="H16" i="48"/>
  <c r="H15" i="48"/>
  <c r="H14" i="48"/>
  <c r="L12" i="48"/>
  <c r="H11" i="48"/>
  <c r="D14" i="48"/>
  <c r="E13" i="7"/>
  <c r="F7" i="7" s="1"/>
  <c r="G8" i="7"/>
  <c r="F12" i="7"/>
  <c r="G7" i="7"/>
  <c r="D8" i="7"/>
  <c r="D9" i="7"/>
  <c r="D13" i="7" s="1"/>
  <c r="G12" i="7"/>
  <c r="C41" i="5"/>
  <c r="K37" i="5"/>
  <c r="G37" i="5"/>
  <c r="C26" i="5"/>
  <c r="G24" i="5"/>
  <c r="G19" i="5"/>
  <c r="C14" i="5"/>
  <c r="K33" i="4"/>
  <c r="P33" i="4" s="1"/>
  <c r="I33" i="4"/>
  <c r="H33" i="4"/>
  <c r="F33" i="4"/>
  <c r="D36" i="48" l="1"/>
  <c r="D38" i="48"/>
  <c r="H41" i="48"/>
  <c r="F11" i="7"/>
  <c r="G13" i="7"/>
  <c r="H43" i="48"/>
  <c r="K42" i="5"/>
  <c r="H44" i="5" s="1"/>
  <c r="F9" i="7"/>
  <c r="F10" i="7"/>
  <c r="F8" i="7"/>
  <c r="M33" i="4"/>
  <c r="O33" i="4"/>
  <c r="N33" i="4"/>
  <c r="K32" i="4"/>
  <c r="I32" i="4"/>
  <c r="H32" i="4"/>
  <c r="F32" i="4"/>
  <c r="K31" i="4"/>
  <c r="I31" i="4"/>
  <c r="J33" i="4" s="1"/>
  <c r="H31" i="4"/>
  <c r="P31" i="4" l="1"/>
  <c r="P32" i="4"/>
  <c r="J32" i="4"/>
  <c r="N31" i="4"/>
  <c r="L17" i="5"/>
  <c r="L12" i="5"/>
  <c r="D25" i="5"/>
  <c r="H19" i="5"/>
  <c r="L32" i="5"/>
  <c r="H40" i="5"/>
  <c r="L19" i="5"/>
  <c r="H30" i="5"/>
  <c r="H12" i="5"/>
  <c r="L25" i="5"/>
  <c r="H16" i="5"/>
  <c r="L22" i="5"/>
  <c r="D30" i="5"/>
  <c r="H35" i="5"/>
  <c r="D13" i="5"/>
  <c r="D26" i="5"/>
  <c r="D33" i="5"/>
  <c r="D37" i="5"/>
  <c r="H10" i="5"/>
  <c r="L14" i="5"/>
  <c r="L21" i="5"/>
  <c r="H11" i="5"/>
  <c r="H14" i="5"/>
  <c r="H18" i="5"/>
  <c r="D21" i="5"/>
  <c r="D24" i="5"/>
  <c r="L27" i="5"/>
  <c r="H31" i="5"/>
  <c r="D34" i="5"/>
  <c r="L36" i="5"/>
  <c r="H42" i="5"/>
  <c r="L15" i="5"/>
  <c r="L23" i="5"/>
  <c r="H28" i="5"/>
  <c r="L31" i="5"/>
  <c r="H34" i="5"/>
  <c r="H41" i="5"/>
  <c r="L11" i="5"/>
  <c r="L13" i="5"/>
  <c r="L16" i="5"/>
  <c r="L20" i="5"/>
  <c r="D23" i="5"/>
  <c r="L10" i="5"/>
  <c r="D12" i="5"/>
  <c r="H13" i="5"/>
  <c r="H15" i="5"/>
  <c r="H17" i="5"/>
  <c r="D19" i="5"/>
  <c r="D20" i="5"/>
  <c r="D22" i="5"/>
  <c r="H23" i="5"/>
  <c r="H24" i="5"/>
  <c r="L26" i="5"/>
  <c r="L28" i="5"/>
  <c r="L30" i="5"/>
  <c r="D32" i="5"/>
  <c r="H33" i="5"/>
  <c r="L34" i="5"/>
  <c r="D36" i="5"/>
  <c r="D39" i="5"/>
  <c r="D41" i="5"/>
  <c r="D11" i="5"/>
  <c r="D14" i="5"/>
  <c r="L18" i="5"/>
  <c r="H22" i="5"/>
  <c r="L24" i="5"/>
  <c r="H27" i="5"/>
  <c r="L29" i="5"/>
  <c r="H29" i="5" s="1"/>
  <c r="D31" i="5"/>
  <c r="H32" i="5"/>
  <c r="L33" i="5"/>
  <c r="L35" i="5"/>
  <c r="D38" i="5"/>
  <c r="L37" i="5" s="1"/>
  <c r="H43" i="5"/>
  <c r="D35" i="5"/>
  <c r="H36" i="5"/>
  <c r="H37" i="5"/>
  <c r="D40" i="5"/>
  <c r="L42" i="5"/>
  <c r="F13" i="7"/>
  <c r="M32" i="4"/>
  <c r="O32" i="4"/>
  <c r="J31" i="4"/>
  <c r="M31" i="4"/>
  <c r="O31" i="4"/>
  <c r="L32" i="4"/>
  <c r="N32" i="4"/>
  <c r="L33" i="4"/>
  <c r="F31" i="4"/>
  <c r="O8" i="4"/>
  <c r="K7" i="4"/>
  <c r="I7" i="4"/>
  <c r="H7" i="4"/>
  <c r="F7" i="4" s="1"/>
  <c r="L27" i="2"/>
  <c r="I27" i="2"/>
  <c r="K27" i="2" s="1"/>
  <c r="J27" i="2" s="1"/>
  <c r="G27" i="2"/>
  <c r="E27" i="2"/>
  <c r="D27" i="2"/>
  <c r="L26" i="2"/>
  <c r="I26" i="2"/>
  <c r="G26" i="2"/>
  <c r="E26" i="2"/>
  <c r="D26" i="2"/>
  <c r="C26" i="2"/>
  <c r="J8" i="4" l="1"/>
  <c r="J9" i="4"/>
  <c r="F26" i="2"/>
  <c r="K26" i="2"/>
  <c r="J26" i="2" s="1"/>
  <c r="L9" i="4"/>
  <c r="L8" i="4"/>
  <c r="H27" i="2"/>
  <c r="F27" i="2"/>
  <c r="J7" i="4"/>
  <c r="N7" i="4"/>
  <c r="P7" i="4"/>
  <c r="N8" i="4"/>
  <c r="M8" i="4" s="1"/>
  <c r="P8" i="4"/>
  <c r="N9" i="4"/>
  <c r="M9" i="4" s="1"/>
  <c r="P9" i="4"/>
  <c r="M7" i="4"/>
  <c r="O7" i="4"/>
  <c r="O9" i="4"/>
  <c r="L31" i="4"/>
  <c r="K13" i="2"/>
  <c r="J13" i="2" s="1"/>
  <c r="F13" i="2"/>
  <c r="K12" i="2"/>
  <c r="J12" i="2" s="1"/>
  <c r="H26" i="2" l="1"/>
  <c r="H13" i="2"/>
  <c r="L7" i="4"/>
  <c r="H12" i="2"/>
  <c r="F12" i="2"/>
  <c r="K11" i="2"/>
  <c r="J11" i="2" s="1"/>
  <c r="F11" i="2"/>
  <c r="G26" i="46"/>
  <c r="K26" i="46" s="1"/>
  <c r="F26" i="46"/>
  <c r="E26" i="46"/>
  <c r="H11" i="2" l="1"/>
  <c r="J26" i="46"/>
  <c r="D26" i="46"/>
  <c r="I26" i="46" s="1"/>
  <c r="C26" i="46"/>
  <c r="H26" i="46" s="1"/>
  <c r="G25" i="46"/>
  <c r="K25" i="46" s="1"/>
  <c r="F25" i="46"/>
  <c r="E25" i="46"/>
  <c r="D25" i="46"/>
  <c r="C25" i="46"/>
  <c r="K12" i="46"/>
  <c r="J12" i="46"/>
  <c r="I12" i="46"/>
  <c r="H12" i="46"/>
  <c r="K11" i="46"/>
  <c r="J11" i="46"/>
  <c r="I11" i="46"/>
  <c r="H11" i="46"/>
  <c r="K10" i="46"/>
  <c r="J10" i="46"/>
  <c r="I10" i="46"/>
  <c r="H10" i="46"/>
  <c r="P22" i="27"/>
  <c r="O22" i="27"/>
  <c r="N22" i="27"/>
  <c r="M22" i="27"/>
  <c r="L22" i="27"/>
  <c r="T12" i="27"/>
  <c r="S12" i="27"/>
  <c r="R12" i="27"/>
  <c r="Q12" i="27"/>
  <c r="K12" i="27"/>
  <c r="J12" i="27"/>
  <c r="I12" i="27"/>
  <c r="H12" i="27"/>
  <c r="T11" i="27"/>
  <c r="S11" i="27"/>
  <c r="R11" i="27"/>
  <c r="Q11" i="27"/>
  <c r="K11" i="27"/>
  <c r="J11" i="27"/>
  <c r="I11" i="27"/>
  <c r="H11" i="27"/>
  <c r="T10" i="27"/>
  <c r="S10" i="27"/>
  <c r="R10" i="27"/>
  <c r="Q10" i="27"/>
  <c r="K10" i="27"/>
  <c r="J10" i="27"/>
  <c r="I10" i="27"/>
  <c r="H10" i="27"/>
  <c r="H25" i="46" l="1"/>
  <c r="J25" i="46"/>
  <c r="I25" i="46"/>
  <c r="T22" i="27"/>
  <c r="S22" i="27" s="1"/>
  <c r="R22" i="27" s="1"/>
  <c r="Q22" i="27" s="1"/>
  <c r="F54" i="47"/>
  <c r="E54" i="47"/>
  <c r="D54" i="47"/>
  <c r="C54" i="47"/>
  <c r="G52" i="47"/>
  <c r="E48" i="47"/>
  <c r="F46" i="47" s="1"/>
  <c r="C48" i="47"/>
  <c r="F47" i="47" s="1"/>
  <c r="D47" i="47" s="1"/>
  <c r="D46" i="47" l="1"/>
  <c r="F45" i="47"/>
  <c r="D45" i="47"/>
  <c r="F44" i="47"/>
  <c r="D44" i="47"/>
  <c r="F43" i="47"/>
  <c r="F48" i="47" s="1"/>
  <c r="D43" i="47"/>
  <c r="D48" i="47" s="1"/>
  <c r="F40" i="47"/>
  <c r="E40" i="47"/>
  <c r="F39" i="47"/>
  <c r="E39" i="47"/>
  <c r="F38" i="47"/>
  <c r="E38" i="47"/>
  <c r="E35" i="47" l="1"/>
  <c r="C35" i="47"/>
  <c r="D33" i="47"/>
  <c r="D32" i="47"/>
  <c r="D31" i="47"/>
  <c r="D30" i="47"/>
  <c r="F27" i="47"/>
  <c r="E27" i="47"/>
  <c r="F26" i="47"/>
  <c r="E26" i="47"/>
  <c r="F25" i="47"/>
  <c r="E25" i="47"/>
  <c r="F22" i="47"/>
  <c r="E22" i="47"/>
  <c r="E20" i="47"/>
  <c r="E19" i="47"/>
  <c r="E18" i="47"/>
  <c r="E15" i="47"/>
  <c r="D13" i="47"/>
  <c r="E13" i="47" s="1"/>
  <c r="C13" i="47"/>
  <c r="F12" i="47"/>
  <c r="E12" i="47"/>
  <c r="F11" i="47"/>
  <c r="E11" i="47"/>
  <c r="F9" i="47"/>
  <c r="E9" i="47"/>
  <c r="F54" i="1"/>
  <c r="E54" i="1"/>
  <c r="D54" i="1"/>
  <c r="C54" i="1"/>
  <c r="G52" i="1"/>
  <c r="E48" i="1"/>
  <c r="F30" i="47" l="1"/>
  <c r="F31" i="47"/>
  <c r="F32" i="47"/>
  <c r="F33" i="47"/>
  <c r="F34" i="47"/>
  <c r="D34" i="47" s="1"/>
  <c r="D35" i="47" s="1"/>
  <c r="C48" i="1"/>
  <c r="F47" i="1"/>
  <c r="D47" i="1" s="1"/>
  <c r="F46" i="1"/>
  <c r="D46" i="1" s="1"/>
  <c r="F45" i="1"/>
  <c r="D45" i="1"/>
  <c r="F44" i="1"/>
  <c r="D44" i="1"/>
  <c r="F43" i="1"/>
  <c r="D43" i="1"/>
  <c r="D48" i="1" s="1"/>
  <c r="F40" i="1"/>
  <c r="E40" i="1"/>
  <c r="F39" i="1"/>
  <c r="E39" i="1"/>
  <c r="F38" i="1"/>
  <c r="E38" i="1"/>
  <c r="E35" i="1"/>
  <c r="F34" i="1" s="1"/>
  <c r="C35" i="1"/>
  <c r="D33" i="1" s="1"/>
  <c r="D32" i="1"/>
  <c r="D30" i="1"/>
  <c r="F27" i="1"/>
  <c r="E27" i="1"/>
  <c r="F26" i="1"/>
  <c r="E26" i="1"/>
  <c r="F25" i="1"/>
  <c r="E25" i="1"/>
  <c r="F22" i="1"/>
  <c r="E22" i="1"/>
  <c r="E20" i="1"/>
  <c r="E19" i="1"/>
  <c r="E18" i="1"/>
  <c r="E15" i="1"/>
  <c r="D13" i="1"/>
  <c r="C13" i="1"/>
  <c r="F12" i="1"/>
  <c r="E12" i="1"/>
  <c r="F11" i="1"/>
  <c r="E11" i="1"/>
  <c r="F9" i="1"/>
  <c r="E9" i="1"/>
  <c r="G22" i="27"/>
  <c r="I22" i="27" s="1"/>
  <c r="D10" i="49"/>
  <c r="D36" i="49" s="1"/>
  <c r="E10" i="49"/>
  <c r="E9" i="49"/>
  <c r="E11" i="49"/>
  <c r="E12" i="49"/>
  <c r="E13" i="49"/>
  <c r="E14" i="49"/>
  <c r="E15" i="49"/>
  <c r="E16" i="49"/>
  <c r="E17" i="49"/>
  <c r="E18" i="49"/>
  <c r="E19" i="49"/>
  <c r="E20" i="49"/>
  <c r="E21" i="49"/>
  <c r="E22" i="49"/>
  <c r="E23" i="49"/>
  <c r="E24" i="49"/>
  <c r="E25" i="49"/>
  <c r="E26" i="49"/>
  <c r="E27" i="49"/>
  <c r="E28" i="49"/>
  <c r="E29" i="49"/>
  <c r="E30" i="49"/>
  <c r="E31" i="49"/>
  <c r="E32" i="49"/>
  <c r="E33" i="49"/>
  <c r="E34" i="49"/>
  <c r="E35" i="49"/>
  <c r="G13" i="45"/>
  <c r="H13" i="45" s="1"/>
  <c r="G27" i="45"/>
  <c r="H27" i="45" s="1"/>
  <c r="G57" i="45"/>
  <c r="H57" i="45" s="1"/>
  <c r="G16" i="50"/>
  <c r="H16" i="50" s="1"/>
  <c r="G10" i="50"/>
  <c r="H10" i="50" s="1"/>
  <c r="E61" i="50"/>
  <c r="G61" i="50" s="1"/>
  <c r="H61" i="50" s="1"/>
  <c r="F49" i="50"/>
  <c r="F41" i="50"/>
  <c r="F35" i="50"/>
  <c r="F26" i="50"/>
  <c r="F22" i="50"/>
  <c r="F31" i="50"/>
  <c r="F12" i="50"/>
  <c r="F25" i="50"/>
  <c r="F29" i="18"/>
  <c r="E36" i="49" l="1"/>
  <c r="E13" i="1"/>
  <c r="D31" i="1"/>
  <c r="D35" i="1" s="1"/>
  <c r="H22" i="27"/>
  <c r="D34" i="1"/>
  <c r="F21" i="50"/>
  <c r="F30" i="50"/>
  <c r="F11" i="50"/>
  <c r="F24" i="50"/>
  <c r="F23" i="50"/>
  <c r="F33" i="50"/>
  <c r="F37" i="50"/>
  <c r="F45" i="50"/>
  <c r="F53" i="50"/>
  <c r="F17" i="50"/>
  <c r="F18" i="50"/>
  <c r="F35" i="47"/>
  <c r="J22" i="27"/>
  <c r="K22" i="27"/>
  <c r="F10" i="49"/>
  <c r="F14" i="49"/>
  <c r="F18" i="49"/>
  <c r="F22" i="49"/>
  <c r="F26" i="49"/>
  <c r="F30" i="49"/>
  <c r="F34" i="49"/>
  <c r="F11" i="49"/>
  <c r="F15" i="49"/>
  <c r="F19" i="49"/>
  <c r="F23" i="49"/>
  <c r="F27" i="49"/>
  <c r="F31" i="49"/>
  <c r="F35" i="49"/>
  <c r="F12" i="49"/>
  <c r="F16" i="49"/>
  <c r="F20" i="49"/>
  <c r="F24" i="49"/>
  <c r="F28" i="49"/>
  <c r="F32" i="49"/>
  <c r="F9" i="49"/>
  <c r="F13" i="49"/>
  <c r="F17" i="49"/>
  <c r="F21" i="49"/>
  <c r="F25" i="49"/>
  <c r="F29" i="49"/>
  <c r="F33" i="49"/>
  <c r="F32" i="50"/>
  <c r="F34" i="50"/>
  <c r="F36" i="50"/>
  <c r="F39" i="50"/>
  <c r="F43" i="50"/>
  <c r="F47" i="50"/>
  <c r="F51" i="50"/>
  <c r="F55" i="50"/>
  <c r="F10" i="50"/>
  <c r="F13" i="50"/>
  <c r="F38" i="50"/>
  <c r="F40" i="50"/>
  <c r="F42" i="50"/>
  <c r="F44" i="50"/>
  <c r="F46" i="50"/>
  <c r="F48" i="50"/>
  <c r="F50" i="50"/>
  <c r="F52" i="50"/>
  <c r="F54" i="50"/>
  <c r="F56" i="50"/>
  <c r="F20" i="50"/>
  <c r="F16" i="50"/>
  <c r="F19" i="50"/>
  <c r="F57" i="50"/>
  <c r="F27" i="50"/>
  <c r="F59" i="50"/>
  <c r="F48" i="1"/>
  <c r="F30" i="1"/>
  <c r="F31" i="1"/>
  <c r="F32" i="1"/>
  <c r="F33" i="1"/>
  <c r="F36" i="49" l="1"/>
  <c r="F61" i="50"/>
  <c r="F35" i="1"/>
  <c r="O14" i="25" l="1"/>
  <c r="O32" i="25"/>
  <c r="O39" i="25" l="1"/>
  <c r="P11" i="25" s="1"/>
  <c r="P22" i="25"/>
  <c r="P31" i="25"/>
  <c r="P20" i="25"/>
  <c r="P30" i="25"/>
  <c r="P29" i="25"/>
  <c r="P25" i="25"/>
  <c r="P23" i="25"/>
  <c r="P21" i="25"/>
  <c r="P19" i="25"/>
  <c r="P17" i="25"/>
  <c r="P13" i="25"/>
  <c r="P12" i="25" l="1"/>
  <c r="P14" i="25" s="1"/>
  <c r="P24" i="25"/>
  <c r="P18" i="25"/>
  <c r="P26" i="25"/>
  <c r="P32" i="25"/>
  <c r="P39" i="25" l="1"/>
  <c r="O37" i="11"/>
  <c r="P10" i="11" s="1"/>
  <c r="P36" i="11" l="1"/>
  <c r="P33" i="11"/>
  <c r="P20" i="11"/>
  <c r="P25" i="11"/>
  <c r="P28" i="11"/>
  <c r="P12" i="11"/>
  <c r="P29" i="11"/>
  <c r="P17" i="11"/>
  <c r="P32" i="11"/>
  <c r="P24" i="11"/>
  <c r="P16" i="11"/>
  <c r="P21" i="11"/>
  <c r="P35" i="11"/>
  <c r="P31" i="11"/>
  <c r="P27" i="11"/>
  <c r="P19" i="11"/>
  <c r="P15" i="11"/>
  <c r="P34" i="11"/>
  <c r="P30" i="11"/>
  <c r="P26" i="11"/>
  <c r="P22" i="11"/>
  <c r="P18" i="11"/>
  <c r="P14" i="11"/>
  <c r="P23" i="11"/>
  <c r="P11" i="11"/>
  <c r="P13" i="11"/>
  <c r="P37" i="11" l="1"/>
  <c r="O25" i="8"/>
  <c r="H25" i="8"/>
  <c r="J25" i="8"/>
  <c r="N25" i="8"/>
  <c r="L25" i="8"/>
  <c r="D25" i="8"/>
  <c r="F25" i="8"/>
  <c r="P25" i="8"/>
  <c r="C39" i="25"/>
  <c r="D17" i="25"/>
  <c r="D18" i="25"/>
  <c r="D19" i="25"/>
  <c r="D20" i="25"/>
  <c r="D21" i="25"/>
  <c r="D22" i="25"/>
  <c r="D23" i="25"/>
  <c r="D24" i="25"/>
  <c r="D25" i="25"/>
  <c r="D26" i="25"/>
  <c r="D29" i="25"/>
  <c r="D30" i="25"/>
  <c r="D31" i="25"/>
  <c r="D32" i="25"/>
  <c r="D11" i="25"/>
  <c r="D12" i="25"/>
  <c r="D13" i="25"/>
  <c r="D14" i="25"/>
  <c r="D39" i="25"/>
</calcChain>
</file>

<file path=xl/sharedStrings.xml><?xml version="1.0" encoding="utf-8"?>
<sst xmlns="http://schemas.openxmlformats.org/spreadsheetml/2006/main" count="1144" uniqueCount="409">
  <si>
    <t>OCUPACION HOTELERA</t>
  </si>
  <si>
    <t>NO. DE CUARTOS</t>
  </si>
  <si>
    <t>CUARTOS NOCHE DISPONIBLES</t>
  </si>
  <si>
    <t>CUARTOS NOCHE OCUPADOS</t>
  </si>
  <si>
    <t>% DE OCUPACION</t>
  </si>
  <si>
    <t>% DE OCUPACION TODO INCLUIDO</t>
  </si>
  <si>
    <t>TOTAL</t>
  </si>
  <si>
    <t>NACIONALES</t>
  </si>
  <si>
    <t>EXTRANJEROS</t>
  </si>
  <si>
    <t>EUROPA</t>
  </si>
  <si>
    <t>SUDAMERICA</t>
  </si>
  <si>
    <t>ESTADOS UNIDOS</t>
  </si>
  <si>
    <t>RESTO DEL MUNDO</t>
  </si>
  <si>
    <t>GENERAL</t>
  </si>
  <si>
    <t xml:space="preserve">ESTADIA PROMEDIO </t>
  </si>
  <si>
    <t>TURISMO NACIONAL</t>
  </si>
  <si>
    <t>TURISMO INTERNACIONAL</t>
  </si>
  <si>
    <t>MOVIMIENTO DE CRUCEROS</t>
  </si>
  <si>
    <t>CUARTOS</t>
  </si>
  <si>
    <t>SUMAS</t>
  </si>
  <si>
    <t>ARRIBOS</t>
  </si>
  <si>
    <t>Alemania</t>
  </si>
  <si>
    <t>Austria</t>
  </si>
  <si>
    <t>Dinamarca</t>
  </si>
  <si>
    <t>España</t>
  </si>
  <si>
    <t>Finlandia</t>
  </si>
  <si>
    <t>Francia</t>
  </si>
  <si>
    <t>Gran Bretaña</t>
  </si>
  <si>
    <t>Holanda</t>
  </si>
  <si>
    <t>Italia</t>
  </si>
  <si>
    <t>Noruega</t>
  </si>
  <si>
    <t>Portugal</t>
  </si>
  <si>
    <t>Suecia</t>
  </si>
  <si>
    <t>Suiza</t>
  </si>
  <si>
    <t>PAIS</t>
  </si>
  <si>
    <t>PERSONAS</t>
  </si>
  <si>
    <t>%</t>
  </si>
  <si>
    <t>SUMA</t>
  </si>
  <si>
    <t>AFLUENCIA DEL TURISMO</t>
  </si>
  <si>
    <t>PROCEDENCIA DEL TURISMO EXTRANJERO POR REGIONES</t>
  </si>
  <si>
    <t>PROCEDENCIA DEL TURISMO</t>
  </si>
  <si>
    <t xml:space="preserve"> DEL TURISMO EUROPEO</t>
  </si>
  <si>
    <t>REGION</t>
  </si>
  <si>
    <t>TURISTAS</t>
  </si>
  <si>
    <t>POR REGIONES</t>
  </si>
  <si>
    <t>RESUMEN COMPARATIVO MENSUAL</t>
  </si>
  <si>
    <t>Irlanda</t>
  </si>
  <si>
    <t>OCTUBRE</t>
  </si>
  <si>
    <t>NOVIEMBRE</t>
  </si>
  <si>
    <t>CALICA ATRACADOS</t>
  </si>
  <si>
    <t>CALICA FONDEADOS</t>
  </si>
  <si>
    <t>Rep. Checa</t>
  </si>
  <si>
    <t>Polonia</t>
  </si>
  <si>
    <t>VALOR</t>
  </si>
  <si>
    <t>CONCEPTO</t>
  </si>
  <si>
    <t>TARIFA PROMEDIO (pesos)</t>
  </si>
  <si>
    <t>DICIEMBRE</t>
  </si>
  <si>
    <t>AGOSTO</t>
  </si>
  <si>
    <t>SEPTIEMBRE</t>
  </si>
  <si>
    <t>CANT</t>
  </si>
  <si>
    <t>PAX</t>
  </si>
  <si>
    <t>Grecia</t>
  </si>
  <si>
    <t>Luxemburgo</t>
  </si>
  <si>
    <t>CUARTOS MES</t>
  </si>
  <si>
    <t>DISPONIBLES</t>
  </si>
  <si>
    <t>OCUPADOS</t>
  </si>
  <si>
    <t>MES</t>
  </si>
  <si>
    <t>NUMERO DE VISITANTES</t>
  </si>
  <si>
    <t>NACIONAL</t>
  </si>
  <si>
    <t>EXTRANJERO</t>
  </si>
  <si>
    <t>PROMEDIO</t>
  </si>
  <si>
    <t>ENERO</t>
  </si>
  <si>
    <t>FEBRERO</t>
  </si>
  <si>
    <t>MARZO</t>
  </si>
  <si>
    <t>ABRIL</t>
  </si>
  <si>
    <t>MAYO</t>
  </si>
  <si>
    <t>JUNIO</t>
  </si>
  <si>
    <t>JULIO</t>
  </si>
  <si>
    <t>1.- NORTE AMERICA</t>
  </si>
  <si>
    <t>Bahamas</t>
  </si>
  <si>
    <t>Bermudas</t>
  </si>
  <si>
    <t>Estados Unidos</t>
  </si>
  <si>
    <t>Cuba</t>
  </si>
  <si>
    <t>México</t>
  </si>
  <si>
    <t>Curacao</t>
  </si>
  <si>
    <t>Bulgaria</t>
  </si>
  <si>
    <t>Haiti</t>
  </si>
  <si>
    <t>Jamaica</t>
  </si>
  <si>
    <t>Puerto Rico</t>
  </si>
  <si>
    <t>Rep. Dominicana</t>
  </si>
  <si>
    <t>2.- CENTRO AMERICA</t>
  </si>
  <si>
    <t>Otros</t>
  </si>
  <si>
    <t>Belice</t>
  </si>
  <si>
    <t>Costa Rica</t>
  </si>
  <si>
    <t>El Salvador</t>
  </si>
  <si>
    <t>Hungria</t>
  </si>
  <si>
    <t>Guatemala</t>
  </si>
  <si>
    <t>Australia</t>
  </si>
  <si>
    <t>Nicaragua</t>
  </si>
  <si>
    <t>Nueva Zelanda</t>
  </si>
  <si>
    <t>Islandia</t>
  </si>
  <si>
    <t>Mónaco</t>
  </si>
  <si>
    <t>China</t>
  </si>
  <si>
    <t>Filipinas</t>
  </si>
  <si>
    <t>Arabia</t>
  </si>
  <si>
    <t>Argentina</t>
  </si>
  <si>
    <t>India</t>
  </si>
  <si>
    <t>Bolivia</t>
  </si>
  <si>
    <t>Japón</t>
  </si>
  <si>
    <t>Rumania</t>
  </si>
  <si>
    <t>Brasil</t>
  </si>
  <si>
    <t>Paquistan</t>
  </si>
  <si>
    <t>Rusia</t>
  </si>
  <si>
    <t>Chile</t>
  </si>
  <si>
    <t>Turquia</t>
  </si>
  <si>
    <t>Slovenia</t>
  </si>
  <si>
    <t>Colombia</t>
  </si>
  <si>
    <t>Israel</t>
  </si>
  <si>
    <t>Ecuador</t>
  </si>
  <si>
    <t>Paraguay</t>
  </si>
  <si>
    <t>Peru</t>
  </si>
  <si>
    <t>Uruguay</t>
  </si>
  <si>
    <t>Venezuela</t>
  </si>
  <si>
    <t>Argelia</t>
  </si>
  <si>
    <t>Egipto</t>
  </si>
  <si>
    <t>Sudáfrica</t>
  </si>
  <si>
    <t>GRAN TOTAL</t>
  </si>
  <si>
    <t>PARA LA RIVIERA MAYA</t>
  </si>
  <si>
    <t>PRINCIPALES MERCADOS</t>
  </si>
  <si>
    <t xml:space="preserve">COMPARATIVO DE PROCEDENCIA DEL TURISMO </t>
  </si>
  <si>
    <t>ACUMULADO ANUAL</t>
  </si>
  <si>
    <t>ENE-FEB</t>
  </si>
  <si>
    <t>ENE-MAR</t>
  </si>
  <si>
    <t>ENE-ABR</t>
  </si>
  <si>
    <t>ENE-MAY</t>
  </si>
  <si>
    <t>ENE-JUN</t>
  </si>
  <si>
    <t>ENE-JUL</t>
  </si>
  <si>
    <t>ENE-AGO</t>
  </si>
  <si>
    <t>ENE-SEP</t>
  </si>
  <si>
    <t>ENE-OCT</t>
  </si>
  <si>
    <t>ENE-NOV</t>
  </si>
  <si>
    <t>ENE-DIC</t>
  </si>
  <si>
    <t>ENE-SEPT</t>
  </si>
  <si>
    <t>PROCEDENCIA DEL TURISMO POR REGIONES</t>
  </si>
  <si>
    <t>E. UNIDOS</t>
  </si>
  <si>
    <t>GRAFICA</t>
  </si>
  <si>
    <t xml:space="preserve">  </t>
  </si>
  <si>
    <t xml:space="preserve"> </t>
  </si>
  <si>
    <t xml:space="preserve">PROCEDENCIA DE VISITANTES </t>
  </si>
  <si>
    <t>A LA RIVIERA MAYA</t>
  </si>
  <si>
    <t>NORTE AMERICA</t>
  </si>
  <si>
    <t>OTROS PAISES</t>
  </si>
  <si>
    <t>Bélgica</t>
  </si>
  <si>
    <t>Canadá</t>
  </si>
  <si>
    <t>BAROMETRO TURÍSTICO DE LA RIVIERA MAYA</t>
  </si>
  <si>
    <t>DE LA RIVIERA MAYA</t>
  </si>
  <si>
    <t>Elaborado por:</t>
  </si>
  <si>
    <t>de la Riviera Maya.</t>
  </si>
  <si>
    <t>CANADÁ</t>
  </si>
  <si>
    <t>Marina Vivas Sabido.</t>
  </si>
  <si>
    <t>BAROMETRO TURÍSTICO RIVIERA MAYA</t>
  </si>
  <si>
    <t>PRODUCCIÓN CUARTOS NOCHE</t>
  </si>
  <si>
    <t>Ctos. Noche</t>
  </si>
  <si>
    <t>PRINCIPALES MERCADOS POR REGIONES</t>
  </si>
  <si>
    <t>Participación %</t>
  </si>
  <si>
    <t>VARIACIÓN</t>
  </si>
  <si>
    <t>Gerente de Estadísticas</t>
  </si>
  <si>
    <t>MÉXICO</t>
  </si>
  <si>
    <t>OCUPACIÓN</t>
  </si>
  <si>
    <t>AFLUENCIA</t>
  </si>
  <si>
    <t>% VAR.</t>
  </si>
  <si>
    <t>RIU YUCATAN</t>
  </si>
  <si>
    <t>IBEROSTAR TUCAN</t>
  </si>
  <si>
    <t>RIU TEQUILA</t>
  </si>
  <si>
    <t>IBEROSTAR QUETZAL</t>
  </si>
  <si>
    <t>HOTELES</t>
  </si>
  <si>
    <t>AKUMAL</t>
  </si>
  <si>
    <t>PAAMUL</t>
  </si>
  <si>
    <t>PLAYA DEL CARMEN</t>
  </si>
  <si>
    <t>PUERTO AVENTURAS</t>
  </si>
  <si>
    <t>PUNTA MAROMA</t>
  </si>
  <si>
    <t>TULUM</t>
  </si>
  <si>
    <t>XPU-HA</t>
  </si>
  <si>
    <t>AKUMAL BEACH RESORT</t>
  </si>
  <si>
    <t>BARCELO MAYA BEACH</t>
  </si>
  <si>
    <t>PLAYA DEL SECRETO</t>
  </si>
  <si>
    <t>PLAYA PARAISO</t>
  </si>
  <si>
    <t>PLAYACAR</t>
  </si>
  <si>
    <t>KANTENAH</t>
  </si>
  <si>
    <t>EL DORADO ROYALE</t>
  </si>
  <si>
    <t>PUNTA BRAVA</t>
  </si>
  <si>
    <t>RIU PLAYACAR</t>
  </si>
  <si>
    <t>IBEROSTAR PARAISO DEL MAR</t>
  </si>
  <si>
    <t>IBEROSTAR PARAISO BEACH</t>
  </si>
  <si>
    <t>CATEGORIA</t>
  </si>
  <si>
    <t>4 Estrellas</t>
  </si>
  <si>
    <t>5 Estrellas</t>
  </si>
  <si>
    <t>Gran Turismo</t>
  </si>
  <si>
    <t>TANKAH</t>
  </si>
  <si>
    <t>PUNTA BETE XCALACOCO</t>
  </si>
  <si>
    <t>COBA</t>
  </si>
  <si>
    <t>XCARET</t>
  </si>
  <si>
    <t xml:space="preserve">AVENTURA &amp; SPA PALACE </t>
  </si>
  <si>
    <t>GRAN PORTO REAL</t>
  </si>
  <si>
    <t>HIDDEN BEACH RESORT</t>
  </si>
  <si>
    <t>INVENTARIO DE ESTABLECIMIENTOS DE HOSPEDAJE</t>
  </si>
  <si>
    <t>LISTADO DE ESTABLECIMIENTOS DE HOSPEDAJE</t>
  </si>
  <si>
    <t>TOTAL PLAN  ALL INCLUSIVE</t>
  </si>
  <si>
    <t>TOTAL PLAN  EUROPEO</t>
  </si>
  <si>
    <t>POR PLAN DE HOSPEDAJE DE LA RIVIERA MAYA</t>
  </si>
  <si>
    <t>IBEROSTAR PARAISO LINDO</t>
  </si>
  <si>
    <t>THE REEF PLAYACAR</t>
  </si>
  <si>
    <t>EN LA RIVIERA MAYA POR LOCALIDAD</t>
  </si>
  <si>
    <t>LOCALIDAD</t>
  </si>
  <si>
    <t>BARCELO MAYA CARIBBEAN</t>
  </si>
  <si>
    <t># Htls.</t>
  </si>
  <si>
    <t>Cuartos</t>
  </si>
  <si>
    <t>VIVA WYNDHAM AZTECA</t>
  </si>
  <si>
    <t>VIVA WYNDHAM MAYA</t>
  </si>
  <si>
    <t>REAL PLAYA CARMEN</t>
  </si>
  <si>
    <t>PLAYACAR PALACE</t>
  </si>
  <si>
    <t>IBEROSTAR PARAISO MAYA</t>
  </si>
  <si>
    <t>SIAN KA'AN</t>
  </si>
  <si>
    <t xml:space="preserve">PUNTA ALLEN </t>
  </si>
  <si>
    <t>EL DORADO SEASIDE SUITES</t>
  </si>
  <si>
    <t>RIU LUPITA</t>
  </si>
  <si>
    <t>GRAND PALADIUM COLONIAL</t>
  </si>
  <si>
    <t>GRAND PALADIUM KANTENAH</t>
  </si>
  <si>
    <t>GRAND PALADIUM RIVIERA</t>
  </si>
  <si>
    <t>GRAND PALADIUM WHITE SAND</t>
  </si>
  <si>
    <t>PRODUCCIÓN CUARTOS NOCHE POR REGIONES</t>
  </si>
  <si>
    <t>BARCELO MAYA COLONIAL BEACH</t>
  </si>
  <si>
    <t>BARCELO MAYA TROPICAL BEACH</t>
  </si>
  <si>
    <t>GRAND COCO BAY</t>
  </si>
  <si>
    <t>RIU PALACE RIVIERA MAYA</t>
  </si>
  <si>
    <t>HOTELES  ALL INCLUSIVE</t>
  </si>
  <si>
    <t>Acumulado</t>
  </si>
  <si>
    <t>CATALONIA PLAYA MAROMA</t>
  </si>
  <si>
    <t>ENE</t>
  </si>
  <si>
    <t>FEB</t>
  </si>
  <si>
    <t>MAR</t>
  </si>
  <si>
    <t>ABR</t>
  </si>
  <si>
    <t>MAY</t>
  </si>
  <si>
    <t>JUL</t>
  </si>
  <si>
    <t>JUN</t>
  </si>
  <si>
    <t>AGO</t>
  </si>
  <si>
    <t>SEPT</t>
  </si>
  <si>
    <t>OCT</t>
  </si>
  <si>
    <t>NOV</t>
  </si>
  <si>
    <t>DIC</t>
  </si>
  <si>
    <t>Total</t>
  </si>
  <si>
    <t>SECRETS CAPRI</t>
  </si>
  <si>
    <t xml:space="preserve">Fideicomiso de Promoción Turística </t>
  </si>
  <si>
    <t>Panamá</t>
  </si>
  <si>
    <t xml:space="preserve">FIDEICOMISO DE PROMOCIÓN TURÍSTICA </t>
  </si>
  <si>
    <t>PAÍS</t>
  </si>
  <si>
    <t>IBEROSTAR GRAN PARAISO</t>
  </si>
  <si>
    <t>BLUE BAY GRAND ESMERALDA</t>
  </si>
  <si>
    <t xml:space="preserve">CATEGORIA </t>
  </si>
  <si>
    <t>1 ESTRELLA</t>
  </si>
  <si>
    <t>2 ESTRELLAS</t>
  </si>
  <si>
    <t xml:space="preserve">3 ESTRELLAS </t>
  </si>
  <si>
    <t>4 ESTRELLAS</t>
  </si>
  <si>
    <t>5 ESTRELLAS</t>
  </si>
  <si>
    <t>CATEGORIA ESPECIAL</t>
  </si>
  <si>
    <t>GRAN TURISMO</t>
  </si>
  <si>
    <t>OTROS</t>
  </si>
  <si>
    <t>PLAN DE HOSPEDAJE</t>
  </si>
  <si>
    <t xml:space="preserve">TOTAL </t>
  </si>
  <si>
    <t>VALENTIN IMPERIAL MAYA</t>
  </si>
  <si>
    <t>BARCELO MAYA PALACE</t>
  </si>
  <si>
    <t>GRAND RIVIERA &amp; SUNSET PRINCESS</t>
  </si>
  <si>
    <t>GRAND SIRENIS MAYAN BEACH</t>
  </si>
  <si>
    <t>GRAND SIRENIS RIVIERA MAYA</t>
  </si>
  <si>
    <t>GRAN BAHIA PRINCIPE AKUMAL</t>
  </si>
  <si>
    <t>GRAN BAHIA PRINCIPE COBA</t>
  </si>
  <si>
    <t>GRAN BAHIA PRINCIPE TULUM</t>
  </si>
  <si>
    <t>OCCIDENTAL GRAND FLAMENCO XCARET</t>
  </si>
  <si>
    <t>OCCIDENTAL ALLEGRO RESORTS</t>
  </si>
  <si>
    <t>OCCIDENTAL ROYAL HIDEAWAY</t>
  </si>
  <si>
    <t>EUROPA (Principales países)</t>
  </si>
  <si>
    <t>SUDAMERICA (Principales países)</t>
  </si>
  <si>
    <t xml:space="preserve">Nota: En esta tabla sólo estan considerados los principales mercados, por lo que esta calculado en base a la afluencia de los mismos. </t>
  </si>
  <si>
    <t xml:space="preserve"> DESGLOSE DE PROCEDENCIA GEOGRÁFICA</t>
  </si>
  <si>
    <t>Perú</t>
  </si>
  <si>
    <t>de Establecimientos de Hospedaje de la Riviera Maya, correspondientes al mismo mes.</t>
  </si>
  <si>
    <t xml:space="preserve"> No. DE PERSONAS</t>
  </si>
  <si>
    <t>DESGLOSE DE PROCEDENCIA GEOGRÁFICA</t>
  </si>
  <si>
    <t>DEL TURISMO EUROPEO</t>
  </si>
  <si>
    <t>Acumulado Ene-Jun</t>
  </si>
  <si>
    <t>REGIÓN</t>
  </si>
  <si>
    <t>DREAMS PUERTO AVENTURAS</t>
  </si>
  <si>
    <t>Categoria Especial</t>
  </si>
  <si>
    <t>GRAND VELAS</t>
  </si>
  <si>
    <t>HACIENDA TRES RÍOS</t>
  </si>
  <si>
    <t>RIU PALACE MÉXICO</t>
  </si>
  <si>
    <t>SECRETS MAROMA</t>
  </si>
  <si>
    <r>
      <t xml:space="preserve">Nota: Los porcentajes en esta tabla, están calculados en base </t>
    </r>
    <r>
      <rPr>
        <b/>
        <i/>
        <sz val="10"/>
        <rFont val="Calibri"/>
        <family val="2"/>
      </rPr>
      <t>al total de la afluencia turística</t>
    </r>
    <r>
      <rPr>
        <sz val="10"/>
        <rFont val="Calibri"/>
        <family val="2"/>
      </rPr>
      <t xml:space="preserve"> a la Riviera Maya.</t>
    </r>
  </si>
  <si>
    <t>RANGO</t>
  </si>
  <si>
    <t>1 a 100</t>
  </si>
  <si>
    <t>101 a + de  400</t>
  </si>
  <si>
    <t>AVENTURA COVE PALACE</t>
  </si>
  <si>
    <t xml:space="preserve">EXTRANJEROS </t>
  </si>
  <si>
    <t>OCUPACIÓN HOTELERA DIARIA</t>
  </si>
  <si>
    <t>Viernes</t>
  </si>
  <si>
    <t>Sábado</t>
  </si>
  <si>
    <t>Domingo</t>
  </si>
  <si>
    <t>Lunes</t>
  </si>
  <si>
    <t>Martes</t>
  </si>
  <si>
    <t>Miércoles</t>
  </si>
  <si>
    <t>Jueves</t>
  </si>
  <si>
    <t>DIA</t>
  </si>
  <si>
    <t>OCUPACION GENERAL</t>
  </si>
  <si>
    <t>OCUPACION PLAYACAR</t>
  </si>
  <si>
    <t>OCUPACION PLAYA DEL CARMEN</t>
  </si>
  <si>
    <t>OCUPACION PLAN EUROPEO</t>
  </si>
  <si>
    <t>OCUPACION TODO INCLUIDO</t>
  </si>
  <si>
    <t>OCUP. HOTELES PEQUEÑOS</t>
  </si>
  <si>
    <t>No. DE CUARTOS</t>
  </si>
  <si>
    <t>ESTANCIA PROMEDIO</t>
  </si>
  <si>
    <t>% DE OCUPACIÓN</t>
  </si>
  <si>
    <t>EL DORADO MAROMA</t>
  </si>
  <si>
    <t xml:space="preserve">CATALONIA RIVIERA MAYA   </t>
  </si>
  <si>
    <t xml:space="preserve">CATALONIA ROYAL TULUM  </t>
  </si>
  <si>
    <t xml:space="preserve">CATALONIA YUCATAN BEACH </t>
  </si>
  <si>
    <t xml:space="preserve">DREAMS TULUM </t>
  </si>
  <si>
    <t xml:space="preserve">H10 OCEAN MAYA </t>
  </si>
  <si>
    <t>MUNDO</t>
  </si>
  <si>
    <t>FIDEICOMISO DE PROMOCIÓN TURÍSTICA RIVIERA MAYA</t>
  </si>
  <si>
    <t>CUARTOS NOCHE OCUPADOS MENSUAL</t>
  </si>
  <si>
    <t>COMPARATIVO CUARTOS NOCHE OCUPADOS</t>
  </si>
  <si>
    <t>3.- SUDAMERICA</t>
  </si>
  <si>
    <t>4.-CARIBE</t>
  </si>
  <si>
    <t>5.-OCEANIA</t>
  </si>
  <si>
    <t>6.- ASIA</t>
  </si>
  <si>
    <t>7.- AFRICA</t>
  </si>
  <si>
    <t>8.-EUROPA</t>
  </si>
  <si>
    <t>ADONIS TULUM (antes Blue Tulum)</t>
  </si>
  <si>
    <t>AZUL FIVES</t>
  </si>
  <si>
    <t>OCEAN BREEZE</t>
  </si>
  <si>
    <t xml:space="preserve">RESTO DEL MUNDO </t>
  </si>
  <si>
    <t>Posición 2012</t>
  </si>
  <si>
    <t>BEL AIR XPUHA</t>
  </si>
  <si>
    <t>GRAN BAHIA PRINCIPE SIAN KA'AN</t>
  </si>
  <si>
    <t>PARADISUS LA ESMERALDA</t>
  </si>
  <si>
    <t>PARADISUS LA PERLA</t>
  </si>
  <si>
    <t>THE ROYAL SUITES YUCATAN BY PALLADIUM</t>
  </si>
  <si>
    <t>CANADA</t>
  </si>
  <si>
    <t>MEXICO</t>
  </si>
  <si>
    <t>BLUE DIAMOND RIVIERA MAYA</t>
  </si>
  <si>
    <t>PROCEDENCIA DEL TURISMO EXTRANJERO POR REGIÓN</t>
  </si>
  <si>
    <t>COMPARATIVO OCUPACIÓN Y AFLUENCIA 2008-2013</t>
  </si>
  <si>
    <t>2013-08</t>
  </si>
  <si>
    <t>2013-10</t>
  </si>
  <si>
    <t>2013-11</t>
  </si>
  <si>
    <t>2013-12</t>
  </si>
  <si>
    <t>CUARTOS NOCHE OCUPADOS ACUMULADO</t>
  </si>
  <si>
    <t>2008-2013</t>
  </si>
  <si>
    <t>TABLA DE OCUPACION HOTELERA AÑO 2013</t>
  </si>
  <si>
    <t>2013-2012</t>
  </si>
  <si>
    <t>AÑO 2013</t>
  </si>
  <si>
    <t>DESGLOSE MENSUAL 2013</t>
  </si>
  <si>
    <t xml:space="preserve"> ENE 2013</t>
  </si>
  <si>
    <t xml:space="preserve"> FEB 2013</t>
  </si>
  <si>
    <t xml:space="preserve"> MAR 2013</t>
  </si>
  <si>
    <t xml:space="preserve"> ABR 2013</t>
  </si>
  <si>
    <t xml:space="preserve"> MAY 2013</t>
  </si>
  <si>
    <t xml:space="preserve"> JUN 2013</t>
  </si>
  <si>
    <t>PRIMER SEMESTRE 2013</t>
  </si>
  <si>
    <t>PRIMER SEMESTRE AÑO 2013</t>
  </si>
  <si>
    <t>Posición 2013</t>
  </si>
  <si>
    <t>2 0 1 3</t>
  </si>
  <si>
    <t>COMPARATIVO POR PAISES DE LOS AÑOS 2013 VS 2012</t>
  </si>
  <si>
    <t>EL DORADO GENERATIONS MAROMA</t>
  </si>
  <si>
    <t>OASIS TULUM (antes Be live Riviera Maya)</t>
  </si>
  <si>
    <t>PAVO REAL BEACH RESORT</t>
  </si>
  <si>
    <t>SANDOS CARACOL ECO RESORTS &amp; SPA</t>
  </si>
  <si>
    <t>SANDOS PLAYACAR BEACH RESORTS &amp; SPA</t>
  </si>
  <si>
    <t>THE ROYAL PLAYA DEL CARMEN</t>
  </si>
  <si>
    <t>M  A  R  Z  O       2   0   1   3</t>
  </si>
  <si>
    <t>ENERO - MARZO  DE  2013</t>
  </si>
  <si>
    <t>MES  DE  MARZO  DE  2013</t>
  </si>
  <si>
    <t>M  A  R  Z  O</t>
  </si>
  <si>
    <t>ENERO - MARZO</t>
  </si>
  <si>
    <t>Puente del 21 Marzo (Natalicio de Benito Juárez / Inicio de la Primavera)</t>
  </si>
  <si>
    <t>Vacaciones Semana Santa</t>
  </si>
  <si>
    <t>M  A  R  Z  O     D E      2  0  1  3</t>
  </si>
  <si>
    <t>E  N  E  R  O - M  A  R  Z  O</t>
  </si>
  <si>
    <t>M  A  R  Z  O     2 0 1 3</t>
  </si>
  <si>
    <t>E  N  E  R  O - M  A  R  Z  O     2 0 1 3</t>
  </si>
  <si>
    <t xml:space="preserve"> MARZO 2012</t>
  </si>
  <si>
    <t xml:space="preserve"> MARZO 2013</t>
  </si>
  <si>
    <t>ENE - MAR 2012</t>
  </si>
  <si>
    <t>ENE - MAR 2013</t>
  </si>
  <si>
    <t>MARZO  2013  VS  2012</t>
  </si>
  <si>
    <t>ENE-MAR  2012</t>
  </si>
  <si>
    <t>ENE-MAR  2013</t>
  </si>
  <si>
    <t>ENERO - MARZO  2013  VS  2012</t>
  </si>
  <si>
    <t>E  N  E  R  O     -     M  A  R  Z  O</t>
  </si>
  <si>
    <t xml:space="preserve">E N E R O - M A R Z O </t>
  </si>
  <si>
    <t>M  A  R  Z  O    2 0 1 3</t>
  </si>
  <si>
    <t>M  A  R  Z  O      2  0  1  3</t>
  </si>
  <si>
    <r>
      <t xml:space="preserve">El Barómetro Turístico de la Riviera Maya en su </t>
    </r>
    <r>
      <rPr>
        <b/>
        <sz val="10"/>
        <rFont val="Calibri"/>
        <family val="2"/>
      </rPr>
      <t xml:space="preserve">Centésima Sexagésima Cuarta </t>
    </r>
    <r>
      <rPr>
        <sz val="10"/>
        <rFont val="Calibri"/>
        <family val="2"/>
      </rPr>
      <t>edición correspondiente</t>
    </r>
  </si>
  <si>
    <t>Corea</t>
  </si>
  <si>
    <t>Nota: No se registró movimiento de cruceros en este mes de Marzo 2013</t>
  </si>
  <si>
    <t>390 Hoteles distribuidos en los direrentes Microdestinos de la Riviera Maya a lo largo de 120 kms. de costa</t>
  </si>
  <si>
    <r>
      <t xml:space="preserve">al </t>
    </r>
    <r>
      <rPr>
        <b/>
        <sz val="10"/>
        <rFont val="Calibri"/>
        <family val="2"/>
      </rPr>
      <t>81.09%</t>
    </r>
    <r>
      <rPr>
        <sz val="10"/>
        <rFont val="Calibri"/>
        <family val="2"/>
      </rPr>
      <t xml:space="preserve"> del total de cuartos existentes a la fecha, los cuales son </t>
    </r>
    <r>
      <rPr>
        <b/>
        <sz val="10"/>
        <rFont val="Calibri"/>
        <family val="2"/>
      </rPr>
      <t xml:space="preserve">40,720 </t>
    </r>
    <r>
      <rPr>
        <sz val="10"/>
        <rFont val="Calibri"/>
        <family val="2"/>
      </rPr>
      <t>de acuerdo al inventario</t>
    </r>
  </si>
  <si>
    <r>
      <t>al mes de Marzo del año 2013, fue elaborado con un muestreo de</t>
    </r>
    <r>
      <rPr>
        <b/>
        <sz val="10"/>
        <rFont val="Calibri"/>
        <family val="2"/>
      </rPr>
      <t xml:space="preserve"> 33,020</t>
    </r>
    <r>
      <rPr>
        <sz val="10"/>
        <rFont val="Calibri"/>
        <family val="2"/>
      </rPr>
      <t xml:space="preserve"> cuartos, que corresponde</t>
    </r>
  </si>
  <si>
    <r>
      <t>Nota: Los principales mercados para Riviera Maya de Enero-Marzo representan el</t>
    </r>
    <r>
      <rPr>
        <sz val="9"/>
        <rFont val="Calibri"/>
        <family val="2"/>
      </rPr>
      <t xml:space="preserve"> 95.05% del total de turistas que visitaron el destino.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</si>
</sst>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"/>
    <numFmt numFmtId="167" formatCode="0.0%"/>
    <numFmt numFmtId="168" formatCode="&quot;$&quot;\ #,##0.00"/>
    <numFmt numFmtId="169" formatCode="0.00_);\(0.00\)"/>
    <numFmt numFmtId="170" formatCode="0_);\(0\)"/>
    <numFmt numFmtId="171" formatCode="#,##0.0;[Red]\-#,##0.0"/>
    <numFmt numFmtId="172" formatCode="mmmm\ yyyy"/>
    <numFmt numFmtId="173" formatCode="#,##0.0;\-#,##0.0"/>
  </numFmts>
  <fonts count="6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sz val="10"/>
      <color indexed="6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9"/>
      <name val="Calibri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0"/>
      <color indexed="53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sz val="8"/>
      <color indexed="8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3"/>
      <name val="Calibri"/>
      <family val="2"/>
      <scheme val="minor"/>
    </font>
    <font>
      <b/>
      <sz val="10"/>
      <color indexed="19"/>
      <name val="Calibri"/>
      <family val="2"/>
      <scheme val="minor"/>
    </font>
    <font>
      <b/>
      <i/>
      <sz val="10"/>
      <color indexed="19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19"/>
      <name val="Calibri"/>
      <family val="2"/>
      <scheme val="minor"/>
    </font>
    <font>
      <sz val="7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theme="7" tint="0.3999755851924192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i/>
      <sz val="12"/>
      <color theme="4" tint="-0.499984740745262"/>
      <name val="Arial"/>
      <family val="2"/>
    </font>
    <font>
      <b/>
      <sz val="12"/>
      <color theme="4" tint="-0.249977111117893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color theme="6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b/>
      <i/>
      <sz val="11"/>
      <color indexed="56"/>
      <name val="Calibri"/>
      <family val="2"/>
      <scheme val="minor"/>
    </font>
    <font>
      <sz val="24"/>
      <name val="Calibri"/>
      <family val="2"/>
      <scheme val="minor"/>
    </font>
    <font>
      <b/>
      <sz val="2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9E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1EFF5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3"/>
      </bottom>
      <diagonal/>
    </border>
    <border>
      <left style="thin">
        <color theme="0" tint="-0.499984740745262"/>
      </left>
      <right style="thin">
        <color indexed="63"/>
      </right>
      <top style="thin">
        <color theme="0" tint="-0.499984740745262"/>
      </top>
      <bottom/>
      <diagonal/>
    </border>
    <border>
      <left style="thin">
        <color indexed="63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3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5">
    <xf numFmtId="0" fontId="0" fillId="0" borderId="0"/>
    <xf numFmtId="0" fontId="3" fillId="0" borderId="0" applyFill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60" fillId="0" borderId="0"/>
  </cellStyleXfs>
  <cellXfs count="497">
    <xf numFmtId="0" fontId="0" fillId="0" borderId="0" xfId="0"/>
    <xf numFmtId="0" fontId="0" fillId="0" borderId="0" xfId="0" applyBorder="1"/>
    <xf numFmtId="0" fontId="6" fillId="0" borderId="0" xfId="0" applyFont="1"/>
    <xf numFmtId="0" fontId="7" fillId="0" borderId="0" xfId="0" applyFont="1" applyBorder="1"/>
    <xf numFmtId="0" fontId="18" fillId="0" borderId="0" xfId="0" applyFont="1" applyAlignment="1">
      <alignment horizontal="center"/>
    </xf>
    <xf numFmtId="0" fontId="19" fillId="0" borderId="0" xfId="0" applyFont="1" applyBorder="1"/>
    <xf numFmtId="0" fontId="18" fillId="0" borderId="0" xfId="0" applyFont="1" applyBorder="1" applyAlignment="1">
      <alignment horizontal="center"/>
    </xf>
    <xf numFmtId="0" fontId="19" fillId="0" borderId="0" xfId="0" applyFont="1"/>
    <xf numFmtId="17" fontId="20" fillId="0" borderId="0" xfId="0" applyNumberFormat="1" applyFont="1"/>
    <xf numFmtId="0" fontId="19" fillId="0" borderId="0" xfId="0" applyFont="1" applyFill="1"/>
    <xf numFmtId="0" fontId="21" fillId="0" borderId="0" xfId="0" applyFont="1" applyAlignment="1">
      <alignment horizontal="center"/>
    </xf>
    <xf numFmtId="17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/>
    <xf numFmtId="0" fontId="22" fillId="0" borderId="0" xfId="0" applyFont="1"/>
    <xf numFmtId="0" fontId="23" fillId="0" borderId="0" xfId="0" applyFont="1"/>
    <xf numFmtId="10" fontId="23" fillId="0" borderId="0" xfId="0" applyNumberFormat="1" applyFont="1"/>
    <xf numFmtId="3" fontId="23" fillId="0" borderId="0" xfId="0" applyNumberFormat="1" applyFont="1"/>
    <xf numFmtId="0" fontId="20" fillId="0" borderId="0" xfId="0" applyFont="1" applyAlignment="1">
      <alignment horizontal="center"/>
    </xf>
    <xf numFmtId="10" fontId="23" fillId="0" borderId="0" xfId="0" applyNumberFormat="1" applyFont="1" applyAlignment="1">
      <alignment horizontal="center"/>
    </xf>
    <xf numFmtId="10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/>
    <xf numFmtId="0" fontId="19" fillId="0" borderId="0" xfId="0" applyFont="1" applyBorder="1" applyAlignment="1">
      <alignment horizontal="left"/>
    </xf>
    <xf numFmtId="17" fontId="25" fillId="0" borderId="0" xfId="0" applyNumberFormat="1" applyFont="1" applyBorder="1" applyAlignment="1">
      <alignment horizontal="center"/>
    </xf>
    <xf numFmtId="0" fontId="26" fillId="0" borderId="0" xfId="0" applyFont="1" applyBorder="1"/>
    <xf numFmtId="0" fontId="24" fillId="0" borderId="0" xfId="0" applyFont="1"/>
    <xf numFmtId="0" fontId="27" fillId="0" borderId="0" xfId="0" applyFont="1" applyFill="1" applyBorder="1" applyAlignment="1">
      <alignment horizontal="left"/>
    </xf>
    <xf numFmtId="10" fontId="20" fillId="0" borderId="0" xfId="0" applyNumberFormat="1" applyFont="1" applyBorder="1" applyAlignment="1">
      <alignment horizontal="center"/>
    </xf>
    <xf numFmtId="0" fontId="25" fillId="0" borderId="0" xfId="0" applyFont="1" applyAlignment="1">
      <alignment horizontal="left"/>
    </xf>
    <xf numFmtId="0" fontId="19" fillId="0" borderId="0" xfId="0" applyFont="1" applyFill="1" applyBorder="1"/>
    <xf numFmtId="0" fontId="19" fillId="0" borderId="0" xfId="0" applyFont="1" applyFill="1" applyBorder="1" applyAlignment="1">
      <alignment horizontal="right"/>
    </xf>
    <xf numFmtId="10" fontId="19" fillId="0" borderId="0" xfId="0" applyNumberFormat="1" applyFont="1" applyFill="1" applyBorder="1"/>
    <xf numFmtId="166" fontId="19" fillId="0" borderId="0" xfId="0" applyNumberFormat="1" applyFont="1" applyFill="1" applyBorder="1"/>
    <xf numFmtId="0" fontId="20" fillId="0" borderId="0" xfId="0" applyFont="1" applyFill="1"/>
    <xf numFmtId="0" fontId="22" fillId="0" borderId="0" xfId="0" applyFont="1" applyFill="1" applyBorder="1" applyAlignment="1"/>
    <xf numFmtId="0" fontId="23" fillId="0" borderId="0" xfId="0" applyFont="1" applyBorder="1"/>
    <xf numFmtId="17" fontId="19" fillId="0" borderId="0" xfId="0" applyNumberFormat="1" applyFont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172" fontId="24" fillId="0" borderId="0" xfId="0" applyNumberFormat="1" applyFont="1" applyAlignment="1">
      <alignment horizontal="left"/>
    </xf>
    <xf numFmtId="0" fontId="24" fillId="0" borderId="11" xfId="0" applyFont="1" applyBorder="1"/>
    <xf numFmtId="3" fontId="23" fillId="0" borderId="11" xfId="0" applyNumberFormat="1" applyFont="1" applyBorder="1"/>
    <xf numFmtId="3" fontId="19" fillId="0" borderId="0" xfId="0" applyNumberFormat="1" applyFont="1"/>
    <xf numFmtId="17" fontId="25" fillId="0" borderId="0" xfId="0" applyNumberFormat="1" applyFont="1" applyAlignment="1">
      <alignment horizontal="center"/>
    </xf>
    <xf numFmtId="17" fontId="25" fillId="0" borderId="0" xfId="0" applyNumberFormat="1" applyFont="1" applyAlignment="1">
      <alignment horizontal="left"/>
    </xf>
    <xf numFmtId="0" fontId="20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19" fillId="0" borderId="0" xfId="0" applyFont="1" applyAlignment="1"/>
    <xf numFmtId="0" fontId="19" fillId="0" borderId="0" xfId="0" applyFont="1" applyFill="1" applyAlignment="1">
      <alignment horizontal="center"/>
    </xf>
    <xf numFmtId="0" fontId="18" fillId="0" borderId="0" xfId="0" applyFont="1" applyAlignment="1">
      <alignment horizontal="left"/>
    </xf>
    <xf numFmtId="3" fontId="19" fillId="0" borderId="0" xfId="0" applyNumberFormat="1" applyFont="1" applyBorder="1"/>
    <xf numFmtId="10" fontId="19" fillId="0" borderId="0" xfId="0" applyNumberFormat="1" applyFont="1" applyFill="1" applyBorder="1" applyAlignment="1"/>
    <xf numFmtId="1" fontId="19" fillId="0" borderId="0" xfId="0" applyNumberFormat="1" applyFont="1"/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1" fontId="19" fillId="0" borderId="0" xfId="0" applyNumberFormat="1" applyFont="1" applyFill="1" applyBorder="1" applyAlignment="1"/>
    <xf numFmtId="0" fontId="19" fillId="0" borderId="0" xfId="0" applyFont="1" applyFill="1" applyBorder="1" applyAlignment="1"/>
    <xf numFmtId="1" fontId="20" fillId="0" borderId="0" xfId="0" applyNumberFormat="1" applyFont="1" applyFill="1" applyBorder="1" applyAlignment="1"/>
    <xf numFmtId="10" fontId="20" fillId="0" borderId="0" xfId="0" applyNumberFormat="1" applyFont="1" applyFill="1" applyBorder="1" applyAlignment="1"/>
    <xf numFmtId="0" fontId="29" fillId="0" borderId="0" xfId="0" applyFont="1"/>
    <xf numFmtId="0" fontId="22" fillId="0" borderId="0" xfId="0" applyFont="1" applyFill="1" applyBorder="1" applyAlignment="1">
      <alignment horizontal="left"/>
    </xf>
    <xf numFmtId="3" fontId="20" fillId="0" borderId="0" xfId="0" applyNumberFormat="1" applyFont="1" applyFill="1" applyBorder="1" applyAlignment="1"/>
    <xf numFmtId="167" fontId="19" fillId="0" borderId="0" xfId="0" applyNumberFormat="1" applyFont="1" applyFill="1" applyBorder="1" applyAlignment="1"/>
    <xf numFmtId="3" fontId="19" fillId="0" borderId="0" xfId="0" applyNumberFormat="1" applyFont="1" applyFill="1" applyBorder="1" applyAlignment="1"/>
    <xf numFmtId="0" fontId="31" fillId="0" borderId="0" xfId="2" applyFont="1" applyAlignment="1" applyProtection="1"/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3" fontId="19" fillId="0" borderId="17" xfId="0" applyNumberFormat="1" applyFont="1" applyBorder="1"/>
    <xf numFmtId="3" fontId="19" fillId="0" borderId="16" xfId="0" applyNumberFormat="1" applyFont="1" applyBorder="1"/>
    <xf numFmtId="0" fontId="19" fillId="0" borderId="18" xfId="0" applyFont="1" applyBorder="1"/>
    <xf numFmtId="3" fontId="19" fillId="0" borderId="18" xfId="0" applyNumberFormat="1" applyFont="1" applyBorder="1"/>
    <xf numFmtId="10" fontId="19" fillId="0" borderId="18" xfId="0" applyNumberFormat="1" applyFont="1" applyBorder="1"/>
    <xf numFmtId="0" fontId="20" fillId="0" borderId="18" xfId="0" applyFont="1" applyBorder="1"/>
    <xf numFmtId="3" fontId="20" fillId="0" borderId="18" xfId="0" applyNumberFormat="1" applyFont="1" applyBorder="1"/>
    <xf numFmtId="10" fontId="20" fillId="0" borderId="18" xfId="0" applyNumberFormat="1" applyFont="1" applyBorder="1"/>
    <xf numFmtId="10" fontId="19" fillId="0" borderId="0" xfId="0" applyNumberFormat="1" applyFont="1"/>
    <xf numFmtId="0" fontId="19" fillId="0" borderId="17" xfId="0" applyFont="1" applyBorder="1"/>
    <xf numFmtId="10" fontId="19" fillId="0" borderId="17" xfId="0" applyNumberFormat="1" applyFont="1" applyBorder="1"/>
    <xf numFmtId="3" fontId="24" fillId="0" borderId="0" xfId="0" applyNumberFormat="1" applyFont="1" applyFill="1"/>
    <xf numFmtId="17" fontId="24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167" fontId="20" fillId="0" borderId="0" xfId="0" applyNumberFormat="1" applyFont="1" applyFill="1" applyBorder="1" applyAlignment="1"/>
    <xf numFmtId="3" fontId="36" fillId="0" borderId="0" xfId="0" applyNumberFormat="1" applyFont="1" applyFill="1" applyBorder="1" applyAlignment="1">
      <alignment horizontal="right"/>
    </xf>
    <xf numFmtId="37" fontId="36" fillId="0" borderId="0" xfId="0" applyNumberFormat="1" applyFont="1" applyFill="1" applyBorder="1" applyAlignment="1"/>
    <xf numFmtId="0" fontId="36" fillId="0" borderId="0" xfId="0" applyFont="1" applyFill="1" applyBorder="1" applyAlignment="1">
      <alignment horizontal="right"/>
    </xf>
    <xf numFmtId="1" fontId="19" fillId="0" borderId="0" xfId="0" applyNumberFormat="1" applyFont="1" applyFill="1" applyBorder="1" applyAlignment="1">
      <alignment horizontal="left"/>
    </xf>
    <xf numFmtId="37" fontId="37" fillId="0" borderId="0" xfId="0" applyNumberFormat="1" applyFont="1" applyFill="1" applyBorder="1"/>
    <xf numFmtId="167" fontId="37" fillId="0" borderId="0" xfId="0" applyNumberFormat="1" applyFont="1" applyFill="1" applyBorder="1"/>
    <xf numFmtId="167" fontId="20" fillId="0" borderId="0" xfId="0" applyNumberFormat="1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right"/>
    </xf>
    <xf numFmtId="37" fontId="20" fillId="0" borderId="0" xfId="0" applyNumberFormat="1" applyFont="1" applyFill="1" applyBorder="1"/>
    <xf numFmtId="1" fontId="19" fillId="0" borderId="0" xfId="0" applyNumberFormat="1" applyFont="1" applyFill="1" applyBorder="1"/>
    <xf numFmtId="37" fontId="19" fillId="0" borderId="0" xfId="0" applyNumberFormat="1" applyFont="1" applyFill="1"/>
    <xf numFmtId="167" fontId="20" fillId="0" borderId="0" xfId="0" applyNumberFormat="1" applyFont="1" applyFill="1" applyBorder="1" applyAlignment="1">
      <alignment horizontal="right"/>
    </xf>
    <xf numFmtId="0" fontId="38" fillId="0" borderId="0" xfId="0" applyFont="1" applyFill="1" applyBorder="1"/>
    <xf numFmtId="0" fontId="35" fillId="0" borderId="0" xfId="0" applyFont="1" applyFill="1" applyBorder="1"/>
    <xf numFmtId="1" fontId="39" fillId="0" borderId="0" xfId="0" applyNumberFormat="1" applyFont="1" applyFill="1" applyBorder="1" applyAlignment="1"/>
    <xf numFmtId="0" fontId="40" fillId="0" borderId="0" xfId="0" applyFont="1" applyFill="1" applyBorder="1"/>
    <xf numFmtId="0" fontId="35" fillId="0" borderId="0" xfId="0" applyFont="1" applyFill="1" applyBorder="1" applyAlignment="1">
      <alignment horizontal="left"/>
    </xf>
    <xf numFmtId="0" fontId="40" fillId="0" borderId="0" xfId="0" applyFont="1" applyFill="1"/>
    <xf numFmtId="0" fontId="41" fillId="0" borderId="0" xfId="0" applyFont="1" applyFill="1"/>
    <xf numFmtId="166" fontId="24" fillId="2" borderId="0" xfId="0" applyNumberFormat="1" applyFont="1" applyFill="1" applyBorder="1"/>
    <xf numFmtId="166" fontId="23" fillId="2" borderId="0" xfId="0" applyNumberFormat="1" applyFont="1" applyFill="1" applyBorder="1"/>
    <xf numFmtId="3" fontId="24" fillId="2" borderId="0" xfId="0" applyNumberFormat="1" applyFont="1" applyFill="1" applyBorder="1"/>
    <xf numFmtId="3" fontId="23" fillId="2" borderId="0" xfId="0" applyNumberFormat="1" applyFont="1" applyFill="1" applyBorder="1"/>
    <xf numFmtId="10" fontId="23" fillId="2" borderId="0" xfId="0" applyNumberFormat="1" applyFont="1" applyFill="1" applyBorder="1"/>
    <xf numFmtId="167" fontId="23" fillId="2" borderId="0" xfId="0" applyNumberFormat="1" applyFont="1" applyFill="1" applyBorder="1"/>
    <xf numFmtId="0" fontId="20" fillId="2" borderId="0" xfId="0" applyFont="1" applyFill="1" applyBorder="1" applyAlignment="1">
      <alignment horizontal="center"/>
    </xf>
    <xf numFmtId="0" fontId="23" fillId="2" borderId="0" xfId="0" applyFont="1" applyFill="1" applyBorder="1"/>
    <xf numFmtId="0" fontId="25" fillId="0" borderId="0" xfId="0" applyFont="1" applyAlignment="1">
      <alignment horizontal="center"/>
    </xf>
    <xf numFmtId="0" fontId="0" fillId="0" borderId="0" xfId="0" applyFill="1" applyBorder="1"/>
    <xf numFmtId="167" fontId="15" fillId="0" borderId="0" xfId="0" applyNumberFormat="1" applyFont="1" applyFill="1" applyBorder="1"/>
    <xf numFmtId="10" fontId="15" fillId="0" borderId="0" xfId="0" applyNumberFormat="1" applyFont="1" applyFill="1" applyBorder="1"/>
    <xf numFmtId="37" fontId="17" fillId="0" borderId="0" xfId="0" applyNumberFormat="1" applyFont="1" applyFill="1" applyBorder="1" applyAlignment="1"/>
    <xf numFmtId="10" fontId="23" fillId="0" borderId="0" xfId="0" applyNumberFormat="1" applyFont="1" applyBorder="1"/>
    <xf numFmtId="0" fontId="1" fillId="0" borderId="0" xfId="0" applyFont="1"/>
    <xf numFmtId="0" fontId="2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6" fillId="0" borderId="0" xfId="0" applyFont="1" applyFill="1" applyBorder="1" applyAlignment="1"/>
    <xf numFmtId="0" fontId="14" fillId="0" borderId="0" xfId="0" applyFont="1" applyAlignment="1"/>
    <xf numFmtId="167" fontId="15" fillId="0" borderId="0" xfId="0" applyNumberFormat="1" applyFont="1"/>
    <xf numFmtId="167" fontId="15" fillId="0" borderId="0" xfId="0" applyNumberFormat="1" applyFont="1" applyAlignment="1"/>
    <xf numFmtId="0" fontId="44" fillId="0" borderId="0" xfId="0" applyFont="1" applyBorder="1"/>
    <xf numFmtId="167" fontId="15" fillId="0" borderId="0" xfId="0" applyNumberFormat="1" applyFont="1" applyBorder="1"/>
    <xf numFmtId="0" fontId="15" fillId="0" borderId="0" xfId="0" applyFont="1" applyBorder="1"/>
    <xf numFmtId="0" fontId="1" fillId="0" borderId="0" xfId="0" applyFont="1" applyBorder="1"/>
    <xf numFmtId="0" fontId="2" fillId="0" borderId="0" xfId="0" applyFont="1" applyBorder="1"/>
    <xf numFmtId="0" fontId="45" fillId="0" borderId="0" xfId="0" applyFont="1" applyAlignment="1">
      <alignment horizontal="center"/>
    </xf>
    <xf numFmtId="1" fontId="23" fillId="0" borderId="0" xfId="0" applyNumberFormat="1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7" fillId="0" borderId="0" xfId="0" applyFont="1"/>
    <xf numFmtId="0" fontId="48" fillId="0" borderId="0" xfId="0" applyFont="1"/>
    <xf numFmtId="0" fontId="49" fillId="0" borderId="0" xfId="0" applyFont="1" applyFill="1"/>
    <xf numFmtId="0" fontId="50" fillId="0" borderId="0" xfId="0" applyFont="1" applyFill="1" applyBorder="1"/>
    <xf numFmtId="0" fontId="50" fillId="0" borderId="0" xfId="0" applyFont="1" applyFill="1"/>
    <xf numFmtId="0" fontId="24" fillId="0" borderId="22" xfId="0" applyFont="1" applyBorder="1"/>
    <xf numFmtId="0" fontId="23" fillId="0" borderId="22" xfId="0" applyFont="1" applyBorder="1"/>
    <xf numFmtId="3" fontId="23" fillId="0" borderId="22" xfId="0" applyNumberFormat="1" applyFont="1" applyBorder="1"/>
    <xf numFmtId="2" fontId="23" fillId="0" borderId="22" xfId="0" applyNumberFormat="1" applyFont="1" applyBorder="1"/>
    <xf numFmtId="0" fontId="19" fillId="0" borderId="22" xfId="0" applyFont="1" applyBorder="1"/>
    <xf numFmtId="3" fontId="24" fillId="0" borderId="22" xfId="0" applyNumberFormat="1" applyFont="1" applyBorder="1"/>
    <xf numFmtId="2" fontId="24" fillId="0" borderId="22" xfId="0" applyNumberFormat="1" applyFont="1" applyBorder="1"/>
    <xf numFmtId="10" fontId="23" fillId="0" borderId="10" xfId="2" applyNumberFormat="1" applyFont="1" applyFill="1" applyBorder="1" applyAlignment="1" applyProtection="1">
      <alignment horizontal="center"/>
    </xf>
    <xf numFmtId="0" fontId="19" fillId="0" borderId="10" xfId="0" applyFont="1" applyBorder="1"/>
    <xf numFmtId="10" fontId="24" fillId="0" borderId="10" xfId="0" applyNumberFormat="1" applyFont="1" applyFill="1" applyBorder="1"/>
    <xf numFmtId="3" fontId="23" fillId="0" borderId="10" xfId="0" applyNumberFormat="1" applyFont="1" applyFill="1" applyBorder="1"/>
    <xf numFmtId="10" fontId="24" fillId="0" borderId="10" xfId="0" applyNumberFormat="1" applyFont="1" applyFill="1" applyBorder="1" applyAlignment="1"/>
    <xf numFmtId="10" fontId="23" fillId="0" borderId="10" xfId="0" applyNumberFormat="1" applyFont="1" applyBorder="1" applyAlignment="1">
      <alignment horizontal="center"/>
    </xf>
    <xf numFmtId="10" fontId="23" fillId="0" borderId="10" xfId="0" applyNumberFormat="1" applyFont="1" applyFill="1" applyBorder="1" applyAlignment="1">
      <alignment horizontal="center"/>
    </xf>
    <xf numFmtId="10" fontId="24" fillId="0" borderId="10" xfId="0" applyNumberFormat="1" applyFont="1" applyFill="1" applyBorder="1" applyAlignment="1">
      <alignment horizontal="right"/>
    </xf>
    <xf numFmtId="0" fontId="24" fillId="0" borderId="10" xfId="0" applyFont="1" applyBorder="1"/>
    <xf numFmtId="0" fontId="20" fillId="0" borderId="10" xfId="0" applyFont="1" applyFill="1" applyBorder="1"/>
    <xf numFmtId="37" fontId="19" fillId="0" borderId="10" xfId="0" applyNumberFormat="1" applyFont="1" applyFill="1" applyBorder="1"/>
    <xf numFmtId="10" fontId="19" fillId="0" borderId="10" xfId="0" applyNumberFormat="1" applyFont="1" applyFill="1" applyBorder="1"/>
    <xf numFmtId="166" fontId="19" fillId="0" borderId="10" xfId="0" applyNumberFormat="1" applyFont="1" applyFill="1" applyBorder="1"/>
    <xf numFmtId="3" fontId="19" fillId="0" borderId="10" xfId="0" applyNumberFormat="1" applyFont="1" applyFill="1" applyBorder="1"/>
    <xf numFmtId="0" fontId="23" fillId="0" borderId="10" xfId="0" applyFont="1" applyBorder="1"/>
    <xf numFmtId="2" fontId="23" fillId="0" borderId="10" xfId="0" applyNumberFormat="1" applyFont="1" applyBorder="1"/>
    <xf numFmtId="2" fontId="24" fillId="0" borderId="10" xfId="0" applyNumberFormat="1" applyFont="1" applyBorder="1"/>
    <xf numFmtId="3" fontId="23" fillId="0" borderId="10" xfId="0" applyNumberFormat="1" applyFont="1" applyBorder="1"/>
    <xf numFmtId="3" fontId="24" fillId="0" borderId="10" xfId="0" applyNumberFormat="1" applyFont="1" applyBorder="1"/>
    <xf numFmtId="3" fontId="19" fillId="0" borderId="10" xfId="0" applyNumberFormat="1" applyFont="1" applyFill="1" applyBorder="1" applyAlignment="1"/>
    <xf numFmtId="10" fontId="19" fillId="0" borderId="10" xfId="0" applyNumberFormat="1" applyFont="1" applyFill="1" applyBorder="1" applyAlignment="1"/>
    <xf numFmtId="0" fontId="19" fillId="0" borderId="10" xfId="0" applyFont="1" applyFill="1" applyBorder="1"/>
    <xf numFmtId="0" fontId="19" fillId="0" borderId="10" xfId="0" applyFont="1" applyFill="1" applyBorder="1" applyAlignment="1"/>
    <xf numFmtId="1" fontId="19" fillId="0" borderId="10" xfId="0" applyNumberFormat="1" applyFont="1" applyFill="1" applyBorder="1" applyAlignment="1"/>
    <xf numFmtId="3" fontId="19" fillId="0" borderId="0" xfId="0" applyNumberFormat="1" applyFont="1" applyFill="1" applyBorder="1"/>
    <xf numFmtId="0" fontId="5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4" fillId="0" borderId="22" xfId="0" applyFont="1" applyFill="1" applyBorder="1" applyAlignment="1">
      <alignment horizontal="left"/>
    </xf>
    <xf numFmtId="3" fontId="23" fillId="0" borderId="22" xfId="0" applyNumberFormat="1" applyFont="1" applyFill="1" applyBorder="1"/>
    <xf numFmtId="10" fontId="24" fillId="0" borderId="22" xfId="0" applyNumberFormat="1" applyFont="1" applyFill="1" applyBorder="1" applyAlignment="1"/>
    <xf numFmtId="10" fontId="23" fillId="0" borderId="22" xfId="2" applyNumberFormat="1" applyFont="1" applyFill="1" applyBorder="1" applyAlignment="1" applyProtection="1">
      <alignment horizontal="center"/>
    </xf>
    <xf numFmtId="10" fontId="23" fillId="0" borderId="22" xfId="0" applyNumberFormat="1" applyFont="1" applyFill="1" applyBorder="1" applyAlignment="1">
      <alignment horizontal="center"/>
    </xf>
    <xf numFmtId="10" fontId="24" fillId="0" borderId="22" xfId="0" applyNumberFormat="1" applyFont="1" applyFill="1" applyBorder="1"/>
    <xf numFmtId="3" fontId="23" fillId="0" borderId="11" xfId="0" applyNumberFormat="1" applyFont="1" applyFill="1" applyBorder="1"/>
    <xf numFmtId="10" fontId="24" fillId="0" borderId="13" xfId="0" applyNumberFormat="1" applyFont="1" applyFill="1" applyBorder="1" applyAlignment="1"/>
    <xf numFmtId="10" fontId="23" fillId="0" borderId="27" xfId="2" applyNumberFormat="1" applyFont="1" applyFill="1" applyBorder="1" applyAlignment="1" applyProtection="1">
      <alignment horizontal="center"/>
    </xf>
    <xf numFmtId="0" fontId="57" fillId="0" borderId="0" xfId="0" applyFont="1" applyAlignment="1"/>
    <xf numFmtId="0" fontId="25" fillId="0" borderId="0" xfId="0" applyFont="1" applyAlignment="1"/>
    <xf numFmtId="17" fontId="25" fillId="0" borderId="0" xfId="0" applyNumberFormat="1" applyFont="1" applyBorder="1" applyAlignment="1">
      <alignment horizontal="center"/>
    </xf>
    <xf numFmtId="0" fontId="24" fillId="2" borderId="28" xfId="0" applyFont="1" applyFill="1" applyBorder="1"/>
    <xf numFmtId="0" fontId="23" fillId="2" borderId="29" xfId="0" applyFont="1" applyFill="1" applyBorder="1"/>
    <xf numFmtId="0" fontId="23" fillId="2" borderId="30" xfId="0" applyFont="1" applyFill="1" applyBorder="1"/>
    <xf numFmtId="0" fontId="23" fillId="2" borderId="31" xfId="0" applyFont="1" applyFill="1" applyBorder="1"/>
    <xf numFmtId="3" fontId="24" fillId="2" borderId="32" xfId="0" applyNumberFormat="1" applyFont="1" applyFill="1" applyBorder="1"/>
    <xf numFmtId="3" fontId="23" fillId="2" borderId="32" xfId="0" applyNumberFormat="1" applyFont="1" applyFill="1" applyBorder="1"/>
    <xf numFmtId="10" fontId="23" fillId="2" borderId="33" xfId="0" applyNumberFormat="1" applyFont="1" applyFill="1" applyBorder="1"/>
    <xf numFmtId="0" fontId="23" fillId="2" borderId="28" xfId="0" applyFont="1" applyFill="1" applyBorder="1"/>
    <xf numFmtId="3" fontId="23" fillId="2" borderId="29" xfId="0" applyNumberFormat="1" applyFont="1" applyFill="1" applyBorder="1"/>
    <xf numFmtId="10" fontId="23" fillId="2" borderId="30" xfId="0" applyNumberFormat="1" applyFont="1" applyFill="1" applyBorder="1"/>
    <xf numFmtId="0" fontId="23" fillId="2" borderId="14" xfId="0" applyFont="1" applyFill="1" applyBorder="1"/>
    <xf numFmtId="10" fontId="23" fillId="2" borderId="34" xfId="0" applyNumberFormat="1" applyFont="1" applyFill="1" applyBorder="1"/>
    <xf numFmtId="10" fontId="23" fillId="2" borderId="32" xfId="0" applyNumberFormat="1" applyFont="1" applyFill="1" applyBorder="1"/>
    <xf numFmtId="10" fontId="24" fillId="2" borderId="32" xfId="0" applyNumberFormat="1" applyFont="1" applyFill="1" applyBorder="1"/>
    <xf numFmtId="0" fontId="23" fillId="2" borderId="11" xfId="0" applyFont="1" applyFill="1" applyBorder="1"/>
    <xf numFmtId="10" fontId="23" fillId="2" borderId="12" xfId="0" applyNumberFormat="1" applyFont="1" applyFill="1" applyBorder="1"/>
    <xf numFmtId="10" fontId="24" fillId="2" borderId="12" xfId="0" applyNumberFormat="1" applyFont="1" applyFill="1" applyBorder="1"/>
    <xf numFmtId="10" fontId="23" fillId="2" borderId="13" xfId="0" applyNumberFormat="1" applyFont="1" applyFill="1" applyBorder="1"/>
    <xf numFmtId="169" fontId="23" fillId="2" borderId="34" xfId="0" applyNumberFormat="1" applyFont="1" applyFill="1" applyBorder="1"/>
    <xf numFmtId="166" fontId="23" fillId="2" borderId="32" xfId="0" applyNumberFormat="1" applyFont="1" applyFill="1" applyBorder="1"/>
    <xf numFmtId="169" fontId="23" fillId="2" borderId="33" xfId="0" applyNumberFormat="1" applyFont="1" applyFill="1" applyBorder="1"/>
    <xf numFmtId="0" fontId="24" fillId="2" borderId="11" xfId="0" applyFont="1" applyFill="1" applyBorder="1"/>
    <xf numFmtId="168" fontId="23" fillId="2" borderId="12" xfId="0" applyNumberFormat="1" applyFont="1" applyFill="1" applyBorder="1"/>
    <xf numFmtId="170" fontId="23" fillId="2" borderId="12" xfId="0" applyNumberFormat="1" applyFont="1" applyFill="1" applyBorder="1"/>
    <xf numFmtId="0" fontId="24" fillId="2" borderId="29" xfId="0" applyFont="1" applyFill="1" applyBorder="1" applyAlignment="1">
      <alignment horizontal="center" vertical="center"/>
    </xf>
    <xf numFmtId="0" fontId="20" fillId="2" borderId="28" xfId="0" applyFont="1" applyFill="1" applyBorder="1"/>
    <xf numFmtId="0" fontId="24" fillId="2" borderId="30" xfId="0" applyFont="1" applyFill="1" applyBorder="1" applyAlignment="1">
      <alignment horizontal="center"/>
    </xf>
    <xf numFmtId="0" fontId="27" fillId="2" borderId="28" xfId="0" applyFont="1" applyFill="1" applyBorder="1"/>
    <xf numFmtId="0" fontId="24" fillId="2" borderId="29" xfId="0" applyFont="1" applyFill="1" applyBorder="1"/>
    <xf numFmtId="0" fontId="23" fillId="2" borderId="29" xfId="0" applyFont="1" applyFill="1" applyBorder="1" applyAlignment="1">
      <alignment horizontal="center"/>
    </xf>
    <xf numFmtId="0" fontId="23" fillId="2" borderId="30" xfId="0" applyFont="1" applyFill="1" applyBorder="1" applyAlignment="1">
      <alignment horizontal="center"/>
    </xf>
    <xf numFmtId="167" fontId="23" fillId="2" borderId="34" xfId="0" applyNumberFormat="1" applyFont="1" applyFill="1" applyBorder="1"/>
    <xf numFmtId="0" fontId="23" fillId="0" borderId="14" xfId="0" applyFont="1" applyBorder="1"/>
    <xf numFmtId="3" fontId="23" fillId="2" borderId="31" xfId="0" applyNumberFormat="1" applyFont="1" applyFill="1" applyBorder="1"/>
    <xf numFmtId="0" fontId="20" fillId="2" borderId="30" xfId="0" applyFont="1" applyFill="1" applyBorder="1" applyAlignment="1">
      <alignment horizontal="center"/>
    </xf>
    <xf numFmtId="0" fontId="24" fillId="2" borderId="14" xfId="0" applyFont="1" applyFill="1" applyBorder="1"/>
    <xf numFmtId="0" fontId="23" fillId="2" borderId="34" xfId="0" applyFont="1" applyFill="1" applyBorder="1"/>
    <xf numFmtId="10" fontId="23" fillId="2" borderId="34" xfId="0" applyNumberFormat="1" applyFont="1" applyFill="1" applyBorder="1" applyAlignment="1">
      <alignment horizontal="center"/>
    </xf>
    <xf numFmtId="0" fontId="24" fillId="2" borderId="31" xfId="0" applyFont="1" applyFill="1" applyBorder="1"/>
    <xf numFmtId="0" fontId="24" fillId="2" borderId="32" xfId="0" applyFont="1" applyFill="1" applyBorder="1"/>
    <xf numFmtId="0" fontId="23" fillId="2" borderId="33" xfId="0" applyFont="1" applyFill="1" applyBorder="1"/>
    <xf numFmtId="0" fontId="34" fillId="0" borderId="22" xfId="0" applyFont="1" applyFill="1" applyBorder="1" applyAlignment="1">
      <alignment horizontal="right" wrapText="1"/>
    </xf>
    <xf numFmtId="0" fontId="59" fillId="0" borderId="22" xfId="0" applyFont="1" applyFill="1" applyBorder="1" applyAlignment="1">
      <alignment horizontal="left" wrapText="1"/>
    </xf>
    <xf numFmtId="1" fontId="59" fillId="0" borderId="22" xfId="0" applyNumberFormat="1" applyFont="1" applyFill="1" applyBorder="1" applyAlignment="1">
      <alignment wrapText="1"/>
    </xf>
    <xf numFmtId="1" fontId="59" fillId="0" borderId="22" xfId="0" applyNumberFormat="1" applyFont="1" applyFill="1" applyBorder="1" applyAlignment="1"/>
    <xf numFmtId="0" fontId="59" fillId="0" borderId="22" xfId="0" applyFont="1" applyFill="1" applyBorder="1"/>
    <xf numFmtId="0" fontId="42" fillId="0" borderId="22" xfId="0" applyFont="1" applyFill="1" applyBorder="1" applyAlignment="1">
      <alignment horizontal="left"/>
    </xf>
    <xf numFmtId="167" fontId="59" fillId="0" borderId="22" xfId="0" applyNumberFormat="1" applyFont="1" applyFill="1" applyBorder="1" applyAlignment="1"/>
    <xf numFmtId="0" fontId="42" fillId="0" borderId="0" xfId="0" applyFont="1" applyFill="1" applyBorder="1"/>
    <xf numFmtId="37" fontId="42" fillId="0" borderId="0" xfId="0" applyNumberFormat="1" applyFont="1" applyFill="1" applyBorder="1"/>
    <xf numFmtId="167" fontId="42" fillId="0" borderId="0" xfId="0" applyNumberFormat="1" applyFont="1" applyFill="1" applyBorder="1"/>
    <xf numFmtId="37" fontId="59" fillId="0" borderId="22" xfId="0" applyNumberFormat="1" applyFont="1" applyFill="1" applyBorder="1" applyAlignment="1">
      <alignment horizontal="right"/>
    </xf>
    <xf numFmtId="3" fontId="59" fillId="0" borderId="22" xfId="0" applyNumberFormat="1" applyFont="1" applyFill="1" applyBorder="1" applyAlignment="1">
      <alignment horizontal="right"/>
    </xf>
    <xf numFmtId="0" fontId="59" fillId="0" borderId="22" xfId="0" applyFont="1" applyFill="1" applyBorder="1" applyAlignment="1">
      <alignment horizontal="right"/>
    </xf>
    <xf numFmtId="0" fontId="48" fillId="0" borderId="22" xfId="0" applyFont="1" applyFill="1" applyBorder="1" applyAlignment="1">
      <alignment horizontal="left"/>
    </xf>
    <xf numFmtId="1" fontId="48" fillId="0" borderId="22" xfId="0" applyNumberFormat="1" applyFont="1" applyFill="1" applyBorder="1" applyAlignment="1"/>
    <xf numFmtId="167" fontId="48" fillId="0" borderId="22" xfId="0" applyNumberFormat="1" applyFont="1" applyFill="1" applyBorder="1" applyAlignment="1"/>
    <xf numFmtId="0" fontId="19" fillId="0" borderId="13" xfId="0" applyFont="1" applyBorder="1"/>
    <xf numFmtId="10" fontId="24" fillId="2" borderId="10" xfId="0" applyNumberFormat="1" applyFont="1" applyFill="1" applyBorder="1"/>
    <xf numFmtId="10" fontId="23" fillId="0" borderId="22" xfId="0" applyNumberFormat="1" applyFont="1" applyBorder="1"/>
    <xf numFmtId="0" fontId="20" fillId="0" borderId="0" xfId="0" applyFont="1" applyFill="1" applyBorder="1" applyAlignment="1">
      <alignment horizontal="center"/>
    </xf>
    <xf numFmtId="0" fontId="22" fillId="0" borderId="0" xfId="0" applyFont="1" applyFill="1" applyAlignment="1"/>
    <xf numFmtId="0" fontId="58" fillId="3" borderId="21" xfId="0" applyFont="1" applyFill="1" applyBorder="1" applyAlignment="1">
      <alignment horizontal="center"/>
    </xf>
    <xf numFmtId="0" fontId="63" fillId="0" borderId="0" xfId="0" applyFont="1" applyAlignment="1">
      <alignment horizontal="left"/>
    </xf>
    <xf numFmtId="164" fontId="23" fillId="0" borderId="22" xfId="0" applyNumberFormat="1" applyFont="1" applyFill="1" applyBorder="1" applyAlignment="1"/>
    <xf numFmtId="3" fontId="23" fillId="0" borderId="22" xfId="0" applyNumberFormat="1" applyFont="1" applyFill="1" applyBorder="1" applyAlignment="1"/>
    <xf numFmtId="10" fontId="23" fillId="0" borderId="22" xfId="0" applyNumberFormat="1" applyFont="1" applyFill="1" applyBorder="1" applyAlignment="1"/>
    <xf numFmtId="165" fontId="23" fillId="0" borderId="22" xfId="0" applyNumberFormat="1" applyFont="1" applyFill="1" applyBorder="1" applyAlignment="1"/>
    <xf numFmtId="0" fontId="23" fillId="0" borderId="10" xfId="0" applyFont="1" applyFill="1" applyBorder="1" applyAlignment="1"/>
    <xf numFmtId="3" fontId="23" fillId="0" borderId="10" xfId="0" applyNumberFormat="1" applyFont="1" applyFill="1" applyBorder="1" applyAlignment="1"/>
    <xf numFmtId="10" fontId="23" fillId="0" borderId="10" xfId="0" applyNumberFormat="1" applyFont="1" applyFill="1" applyBorder="1" applyAlignment="1"/>
    <xf numFmtId="3" fontId="48" fillId="0" borderId="39" xfId="0" applyNumberFormat="1" applyFont="1" applyFill="1" applyBorder="1" applyAlignment="1"/>
    <xf numFmtId="3" fontId="48" fillId="0" borderId="40" xfId="0" applyNumberFormat="1" applyFont="1" applyFill="1" applyBorder="1" applyAlignment="1"/>
    <xf numFmtId="3" fontId="48" fillId="0" borderId="41" xfId="0" applyNumberFormat="1" applyFont="1" applyFill="1" applyBorder="1" applyAlignment="1"/>
    <xf numFmtId="3" fontId="23" fillId="2" borderId="10" xfId="0" applyNumberFormat="1" applyFont="1" applyFill="1" applyBorder="1"/>
    <xf numFmtId="37" fontId="23" fillId="0" borderId="10" xfId="0" applyNumberFormat="1" applyFont="1" applyFill="1" applyBorder="1"/>
    <xf numFmtId="10" fontId="23" fillId="0" borderId="10" xfId="0" applyNumberFormat="1" applyFont="1" applyFill="1" applyBorder="1"/>
    <xf numFmtId="166" fontId="23" fillId="0" borderId="10" xfId="0" applyNumberFormat="1" applyFont="1" applyFill="1" applyBorder="1"/>
    <xf numFmtId="0" fontId="21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3" fontId="19" fillId="0" borderId="22" xfId="0" applyNumberFormat="1" applyFont="1" applyFill="1" applyBorder="1" applyAlignment="1"/>
    <xf numFmtId="0" fontId="19" fillId="0" borderId="16" xfId="0" applyFont="1" applyBorder="1"/>
    <xf numFmtId="10" fontId="19" fillId="0" borderId="16" xfId="0" applyNumberFormat="1" applyFont="1" applyBorder="1"/>
    <xf numFmtId="10" fontId="20" fillId="0" borderId="17" xfId="0" applyNumberFormat="1" applyFont="1" applyBorder="1"/>
    <xf numFmtId="172" fontId="64" fillId="0" borderId="0" xfId="0" applyNumberFormat="1" applyFont="1" applyAlignment="1">
      <alignment horizontal="left" vertical="center"/>
    </xf>
    <xf numFmtId="0" fontId="19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17" fontId="25" fillId="0" borderId="0" xfId="0" applyNumberFormat="1" applyFont="1" applyBorder="1" applyAlignment="1">
      <alignment horizontal="center"/>
    </xf>
    <xf numFmtId="0" fontId="21" fillId="4" borderId="28" xfId="0" applyFont="1" applyFill="1" applyBorder="1" applyAlignment="1">
      <alignment horizontal="center"/>
    </xf>
    <xf numFmtId="0" fontId="21" fillId="4" borderId="31" xfId="0" applyFont="1" applyFill="1" applyBorder="1" applyAlignment="1">
      <alignment horizontal="center"/>
    </xf>
    <xf numFmtId="0" fontId="24" fillId="4" borderId="33" xfId="0" applyFont="1" applyFill="1" applyBorder="1" applyAlignment="1">
      <alignment horizontal="center"/>
    </xf>
    <xf numFmtId="0" fontId="24" fillId="2" borderId="29" xfId="0" applyFont="1" applyFill="1" applyBorder="1" applyAlignment="1">
      <alignment horizontal="right"/>
    </xf>
    <xf numFmtId="0" fontId="24" fillId="2" borderId="29" xfId="0" applyFont="1" applyFill="1" applyBorder="1" applyAlignment="1">
      <alignment horizontal="right" vertical="center"/>
    </xf>
    <xf numFmtId="0" fontId="24" fillId="4" borderId="32" xfId="0" applyFont="1" applyFill="1" applyBorder="1" applyAlignment="1">
      <alignment horizontal="right" vertical="center"/>
    </xf>
    <xf numFmtId="0" fontId="24" fillId="4" borderId="32" xfId="0" applyFont="1" applyFill="1" applyBorder="1" applyAlignment="1">
      <alignment horizontal="right"/>
    </xf>
    <xf numFmtId="0" fontId="23" fillId="2" borderId="29" xfId="0" applyFont="1" applyFill="1" applyBorder="1" applyAlignment="1">
      <alignment horizontal="right"/>
    </xf>
    <xf numFmtId="0" fontId="24" fillId="4" borderId="10" xfId="0" applyFont="1" applyFill="1" applyBorder="1" applyAlignment="1">
      <alignment horizontal="center"/>
    </xf>
    <xf numFmtId="0" fontId="24" fillId="4" borderId="22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left"/>
    </xf>
    <xf numFmtId="0" fontId="24" fillId="4" borderId="10" xfId="0" applyFont="1" applyFill="1" applyBorder="1" applyAlignment="1">
      <alignment horizontal="left"/>
    </xf>
    <xf numFmtId="10" fontId="24" fillId="4" borderId="10" xfId="0" applyNumberFormat="1" applyFont="1" applyFill="1" applyBorder="1" applyAlignment="1">
      <alignment horizontal="center"/>
    </xf>
    <xf numFmtId="10" fontId="24" fillId="4" borderId="10" xfId="0" applyNumberFormat="1" applyFont="1" applyFill="1" applyBorder="1"/>
    <xf numFmtId="3" fontId="24" fillId="4" borderId="10" xfId="0" applyNumberFormat="1" applyFont="1" applyFill="1" applyBorder="1"/>
    <xf numFmtId="0" fontId="24" fillId="4" borderId="21" xfId="0" applyFont="1" applyFill="1" applyBorder="1" applyAlignment="1">
      <alignment horizontal="center"/>
    </xf>
    <xf numFmtId="0" fontId="27" fillId="4" borderId="10" xfId="0" applyFont="1" applyFill="1" applyBorder="1"/>
    <xf numFmtId="0" fontId="27" fillId="4" borderId="10" xfId="0" applyFont="1" applyFill="1" applyBorder="1" applyAlignment="1">
      <alignment horizontal="center"/>
    </xf>
    <xf numFmtId="0" fontId="62" fillId="0" borderId="38" xfId="0" applyFont="1" applyFill="1" applyBorder="1" applyAlignment="1">
      <alignment horizontal="center"/>
    </xf>
    <xf numFmtId="0" fontId="21" fillId="0" borderId="0" xfId="0" applyFont="1" applyAlignment="1">
      <alignment vertical="center" wrapText="1"/>
    </xf>
    <xf numFmtId="0" fontId="51" fillId="0" borderId="23" xfId="0" applyFont="1" applyFill="1" applyBorder="1"/>
    <xf numFmtId="0" fontId="52" fillId="0" borderId="18" xfId="0" applyFont="1" applyFill="1" applyBorder="1"/>
    <xf numFmtId="0" fontId="53" fillId="0" borderId="18" xfId="0" applyFont="1" applyFill="1" applyBorder="1"/>
    <xf numFmtId="0" fontId="54" fillId="0" borderId="18" xfId="0" applyFont="1" applyBorder="1"/>
    <xf numFmtId="0" fontId="56" fillId="0" borderId="18" xfId="0" applyFont="1" applyBorder="1"/>
    <xf numFmtId="0" fontId="55" fillId="0" borderId="18" xfId="0" applyFont="1" applyBorder="1"/>
    <xf numFmtId="165" fontId="24" fillId="4" borderId="22" xfId="0" applyNumberFormat="1" applyFont="1" applyFill="1" applyBorder="1" applyAlignment="1"/>
    <xf numFmtId="3" fontId="24" fillId="4" borderId="22" xfId="0" applyNumberFormat="1" applyFont="1" applyFill="1" applyBorder="1" applyAlignment="1"/>
    <xf numFmtId="10" fontId="24" fillId="4" borderId="22" xfId="0" applyNumberFormat="1" applyFont="1" applyFill="1" applyBorder="1" applyAlignment="1"/>
    <xf numFmtId="164" fontId="23" fillId="0" borderId="22" xfId="0" applyNumberFormat="1" applyFont="1" applyFill="1" applyBorder="1" applyAlignment="1">
      <alignment horizontal="left"/>
    </xf>
    <xf numFmtId="165" fontId="23" fillId="0" borderId="22" xfId="0" applyNumberFormat="1" applyFont="1" applyFill="1" applyBorder="1" applyAlignment="1">
      <alignment horizontal="left"/>
    </xf>
    <xf numFmtId="165" fontId="24" fillId="4" borderId="22" xfId="0" applyNumberFormat="1" applyFont="1" applyFill="1" applyBorder="1" applyAlignment="1">
      <alignment horizontal="left"/>
    </xf>
    <xf numFmtId="0" fontId="24" fillId="4" borderId="36" xfId="0" applyFont="1" applyFill="1" applyBorder="1" applyAlignment="1">
      <alignment horizontal="center"/>
    </xf>
    <xf numFmtId="0" fontId="24" fillId="4" borderId="37" xfId="0" applyFont="1" applyFill="1" applyBorder="1" applyAlignment="1">
      <alignment horizontal="center"/>
    </xf>
    <xf numFmtId="0" fontId="23" fillId="0" borderId="1" xfId="0" applyFont="1" applyFill="1" applyBorder="1"/>
    <xf numFmtId="38" fontId="23" fillId="0" borderId="2" xfId="0" applyNumberFormat="1" applyFont="1" applyFill="1" applyBorder="1"/>
    <xf numFmtId="171" fontId="23" fillId="0" borderId="2" xfId="0" applyNumberFormat="1" applyFont="1" applyFill="1" applyBorder="1"/>
    <xf numFmtId="166" fontId="23" fillId="0" borderId="3" xfId="0" applyNumberFormat="1" applyFont="1" applyFill="1" applyBorder="1"/>
    <xf numFmtId="0" fontId="23" fillId="0" borderId="4" xfId="0" applyFont="1" applyFill="1" applyBorder="1"/>
    <xf numFmtId="38" fontId="23" fillId="0" borderId="5" xfId="0" applyNumberFormat="1" applyFont="1" applyFill="1" applyBorder="1"/>
    <xf numFmtId="171" fontId="23" fillId="0" borderId="5" xfId="0" applyNumberFormat="1" applyFont="1" applyFill="1" applyBorder="1"/>
    <xf numFmtId="166" fontId="23" fillId="0" borderId="6" xfId="0" applyNumberFormat="1" applyFont="1" applyFill="1" applyBorder="1"/>
    <xf numFmtId="0" fontId="23" fillId="0" borderId="7" xfId="0" applyFont="1" applyFill="1" applyBorder="1"/>
    <xf numFmtId="38" fontId="23" fillId="0" borderId="8" xfId="0" applyNumberFormat="1" applyFont="1" applyFill="1" applyBorder="1"/>
    <xf numFmtId="171" fontId="23" fillId="0" borderId="8" xfId="0" applyNumberFormat="1" applyFont="1" applyFill="1" applyBorder="1"/>
    <xf numFmtId="0" fontId="23" fillId="0" borderId="8" xfId="0" applyFont="1" applyFill="1" applyBorder="1"/>
    <xf numFmtId="166" fontId="23" fillId="0" borderId="9" xfId="0" applyNumberFormat="1" applyFont="1" applyFill="1" applyBorder="1"/>
    <xf numFmtId="0" fontId="23" fillId="0" borderId="10" xfId="0" applyFont="1" applyFill="1" applyBorder="1"/>
    <xf numFmtId="0" fontId="22" fillId="4" borderId="10" xfId="0" applyFont="1" applyFill="1" applyBorder="1" applyAlignment="1">
      <alignment horizontal="left"/>
    </xf>
    <xf numFmtId="3" fontId="20" fillId="4" borderId="10" xfId="0" applyNumberFormat="1" applyFont="1" applyFill="1" applyBorder="1" applyAlignment="1"/>
    <xf numFmtId="10" fontId="20" fillId="4" borderId="10" xfId="0" applyNumberFormat="1" applyFont="1" applyFill="1" applyBorder="1" applyAlignment="1"/>
    <xf numFmtId="0" fontId="20" fillId="4" borderId="10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left"/>
    </xf>
    <xf numFmtId="3" fontId="24" fillId="4" borderId="10" xfId="0" applyNumberFormat="1" applyFont="1" applyFill="1" applyBorder="1" applyAlignment="1"/>
    <xf numFmtId="10" fontId="24" fillId="4" borderId="10" xfId="0" applyNumberFormat="1" applyFont="1" applyFill="1" applyBorder="1" applyAlignment="1"/>
    <xf numFmtId="1" fontId="19" fillId="0" borderId="22" xfId="0" applyNumberFormat="1" applyFont="1" applyFill="1" applyBorder="1" applyAlignment="1"/>
    <xf numFmtId="0" fontId="30" fillId="4" borderId="22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 vertical="center"/>
    </xf>
    <xf numFmtId="0" fontId="19" fillId="0" borderId="22" xfId="0" applyFont="1" applyFill="1" applyBorder="1" applyAlignment="1"/>
    <xf numFmtId="167" fontId="19" fillId="0" borderId="22" xfId="3" applyNumberFormat="1" applyFont="1" applyFill="1" applyBorder="1"/>
    <xf numFmtId="167" fontId="19" fillId="0" borderId="22" xfId="0" applyNumberFormat="1" applyFont="1" applyFill="1" applyBorder="1" applyAlignment="1"/>
    <xf numFmtId="0" fontId="22" fillId="0" borderId="22" xfId="0" applyFont="1" applyFill="1" applyBorder="1" applyAlignment="1"/>
    <xf numFmtId="3" fontId="20" fillId="0" borderId="22" xfId="0" applyNumberFormat="1" applyFont="1" applyFill="1" applyBorder="1" applyAlignment="1"/>
    <xf numFmtId="167" fontId="22" fillId="0" borderId="22" xfId="0" applyNumberFormat="1" applyFont="1" applyFill="1" applyBorder="1" applyAlignment="1"/>
    <xf numFmtId="0" fontId="19" fillId="0" borderId="22" xfId="0" applyFont="1" applyFill="1" applyBorder="1"/>
    <xf numFmtId="0" fontId="22" fillId="4" borderId="22" xfId="0" applyFont="1" applyFill="1" applyBorder="1" applyAlignment="1">
      <alignment horizontal="center" vertical="center"/>
    </xf>
    <xf numFmtId="3" fontId="20" fillId="4" borderId="22" xfId="0" applyNumberFormat="1" applyFont="1" applyFill="1" applyBorder="1" applyAlignment="1">
      <alignment horizontal="center" vertical="center"/>
    </xf>
    <xf numFmtId="10" fontId="20" fillId="4" borderId="22" xfId="0" applyNumberFormat="1" applyFont="1" applyFill="1" applyBorder="1" applyAlignment="1">
      <alignment horizontal="center" vertical="center"/>
    </xf>
    <xf numFmtId="0" fontId="19" fillId="4" borderId="46" xfId="0" applyFont="1" applyFill="1" applyBorder="1"/>
    <xf numFmtId="0" fontId="19" fillId="4" borderId="47" xfId="0" applyFont="1" applyFill="1" applyBorder="1"/>
    <xf numFmtId="0" fontId="19" fillId="4" borderId="47" xfId="0" applyFont="1" applyFill="1" applyBorder="1" applyAlignment="1">
      <alignment horizontal="center"/>
    </xf>
    <xf numFmtId="0" fontId="20" fillId="4" borderId="19" xfId="0" applyFont="1" applyFill="1" applyBorder="1"/>
    <xf numFmtId="3" fontId="20" fillId="4" borderId="15" xfId="0" applyNumberFormat="1" applyFont="1" applyFill="1" applyBorder="1"/>
    <xf numFmtId="10" fontId="20" fillId="4" borderId="15" xfId="0" applyNumberFormat="1" applyFont="1" applyFill="1" applyBorder="1"/>
    <xf numFmtId="10" fontId="20" fillId="4" borderId="20" xfId="0" applyNumberFormat="1" applyFont="1" applyFill="1" applyBorder="1"/>
    <xf numFmtId="0" fontId="33" fillId="4" borderId="18" xfId="0" applyFont="1" applyFill="1" applyBorder="1"/>
    <xf numFmtId="3" fontId="33" fillId="4" borderId="18" xfId="0" applyNumberFormat="1" applyFont="1" applyFill="1" applyBorder="1"/>
    <xf numFmtId="10" fontId="21" fillId="4" borderId="18" xfId="0" applyNumberFormat="1" applyFont="1" applyFill="1" applyBorder="1"/>
    <xf numFmtId="3" fontId="21" fillId="4" borderId="18" xfId="0" applyNumberFormat="1" applyFont="1" applyFill="1" applyBorder="1"/>
    <xf numFmtId="0" fontId="42" fillId="5" borderId="10" xfId="0" applyFont="1" applyFill="1" applyBorder="1" applyAlignment="1">
      <alignment horizontal="center" vertical="center"/>
    </xf>
    <xf numFmtId="0" fontId="34" fillId="0" borderId="27" xfId="0" applyFont="1" applyFill="1" applyBorder="1" applyAlignment="1">
      <alignment horizontal="right" wrapText="1"/>
    </xf>
    <xf numFmtId="0" fontId="59" fillId="0" borderId="27" xfId="0" applyFont="1" applyFill="1" applyBorder="1" applyAlignment="1">
      <alignment horizontal="left" wrapText="1"/>
    </xf>
    <xf numFmtId="1" fontId="59" fillId="0" borderId="27" xfId="0" applyNumberFormat="1" applyFont="1" applyFill="1" applyBorder="1" applyAlignment="1">
      <alignment wrapText="1"/>
    </xf>
    <xf numFmtId="1" fontId="59" fillId="0" borderId="27" xfId="0" applyNumberFormat="1" applyFont="1" applyFill="1" applyBorder="1" applyAlignment="1"/>
    <xf numFmtId="0" fontId="59" fillId="0" borderId="27" xfId="0" applyFont="1" applyFill="1" applyBorder="1"/>
    <xf numFmtId="0" fontId="34" fillId="0" borderId="21" xfId="0" applyFont="1" applyFill="1" applyBorder="1" applyAlignment="1">
      <alignment horizontal="right" wrapText="1"/>
    </xf>
    <xf numFmtId="0" fontId="59" fillId="0" borderId="21" xfId="0" applyFont="1" applyFill="1" applyBorder="1" applyAlignment="1">
      <alignment horizontal="left" wrapText="1"/>
    </xf>
    <xf numFmtId="1" fontId="59" fillId="0" borderId="21" xfId="0" applyNumberFormat="1" applyFont="1" applyFill="1" applyBorder="1" applyAlignment="1">
      <alignment wrapText="1"/>
    </xf>
    <xf numFmtId="1" fontId="59" fillId="0" borderId="21" xfId="0" applyNumberFormat="1" applyFont="1" applyFill="1" applyBorder="1" applyAlignment="1"/>
    <xf numFmtId="0" fontId="59" fillId="0" borderId="21" xfId="0" applyFont="1" applyFill="1" applyBorder="1"/>
    <xf numFmtId="0" fontId="35" fillId="5" borderId="19" xfId="0" applyFont="1" applyFill="1" applyBorder="1"/>
    <xf numFmtId="0" fontId="43" fillId="5" borderId="15" xfId="0" applyFont="1" applyFill="1" applyBorder="1" applyAlignment="1">
      <alignment horizontal="center" vertical="top" wrapText="1"/>
    </xf>
    <xf numFmtId="3" fontId="43" fillId="5" borderId="15" xfId="0" applyNumberFormat="1" applyFont="1" applyFill="1" applyBorder="1" applyAlignment="1">
      <alignment horizontal="center" vertical="center"/>
    </xf>
    <xf numFmtId="0" fontId="35" fillId="5" borderId="15" xfId="0" applyFont="1" applyFill="1" applyBorder="1"/>
    <xf numFmtId="0" fontId="35" fillId="5" borderId="20" xfId="0" applyFont="1" applyFill="1" applyBorder="1"/>
    <xf numFmtId="0" fontId="42" fillId="0" borderId="27" xfId="0" applyFont="1" applyFill="1" applyBorder="1" applyAlignment="1">
      <alignment horizontal="left"/>
    </xf>
    <xf numFmtId="37" fontId="59" fillId="0" borderId="27" xfId="0" applyNumberFormat="1" applyFont="1" applyFill="1" applyBorder="1" applyAlignment="1"/>
    <xf numFmtId="167" fontId="59" fillId="0" borderId="27" xfId="0" applyNumberFormat="1" applyFont="1" applyFill="1" applyBorder="1" applyAlignment="1"/>
    <xf numFmtId="0" fontId="42" fillId="0" borderId="21" xfId="0" applyFont="1" applyFill="1" applyBorder="1" applyAlignment="1">
      <alignment horizontal="left"/>
    </xf>
    <xf numFmtId="37" fontId="59" fillId="2" borderId="21" xfId="4" applyNumberFormat="1" applyFont="1" applyFill="1" applyBorder="1" applyAlignment="1"/>
    <xf numFmtId="167" fontId="59" fillId="0" borderId="21" xfId="0" applyNumberFormat="1" applyFont="1" applyFill="1" applyBorder="1" applyAlignment="1"/>
    <xf numFmtId="0" fontId="42" fillId="5" borderId="10" xfId="0" applyFont="1" applyFill="1" applyBorder="1"/>
    <xf numFmtId="37" fontId="42" fillId="5" borderId="10" xfId="0" applyNumberFormat="1" applyFont="1" applyFill="1" applyBorder="1"/>
    <xf numFmtId="167" fontId="42" fillId="5" borderId="10" xfId="0" applyNumberFormat="1" applyFont="1" applyFill="1" applyBorder="1"/>
    <xf numFmtId="0" fontId="42" fillId="5" borderId="10" xfId="0" applyFont="1" applyFill="1" applyBorder="1" applyAlignment="1">
      <alignment horizontal="center"/>
    </xf>
    <xf numFmtId="37" fontId="59" fillId="0" borderId="27" xfId="0" applyNumberFormat="1" applyFont="1" applyFill="1" applyBorder="1" applyAlignment="1">
      <alignment horizontal="right"/>
    </xf>
    <xf numFmtId="3" fontId="59" fillId="0" borderId="21" xfId="0" applyNumberFormat="1" applyFont="1" applyFill="1" applyBorder="1"/>
    <xf numFmtId="167" fontId="42" fillId="5" borderId="10" xfId="0" applyNumberFormat="1" applyFont="1" applyFill="1" applyBorder="1" applyAlignment="1"/>
    <xf numFmtId="37" fontId="59" fillId="2" borderId="27" xfId="4" applyNumberFormat="1" applyFont="1" applyFill="1" applyBorder="1" applyAlignment="1"/>
    <xf numFmtId="0" fontId="43" fillId="5" borderId="22" xfId="0" applyFont="1" applyFill="1" applyBorder="1" applyAlignment="1">
      <alignment horizontal="center"/>
    </xf>
    <xf numFmtId="0" fontId="43" fillId="5" borderId="22" xfId="0" applyFont="1" applyFill="1" applyBorder="1" applyAlignment="1">
      <alignment horizontal="left"/>
    </xf>
    <xf numFmtId="1" fontId="43" fillId="5" borderId="22" xfId="0" applyNumberFormat="1" applyFont="1" applyFill="1" applyBorder="1" applyAlignment="1"/>
    <xf numFmtId="167" fontId="43" fillId="5" borderId="22" xfId="0" applyNumberFormat="1" applyFont="1" applyFill="1" applyBorder="1" applyAlignment="1"/>
    <xf numFmtId="3" fontId="43" fillId="5" borderId="22" xfId="0" applyNumberFormat="1" applyFont="1" applyFill="1" applyBorder="1" applyAlignment="1"/>
    <xf numFmtId="37" fontId="24" fillId="0" borderId="10" xfId="0" applyNumberFormat="1" applyFont="1" applyFill="1" applyBorder="1"/>
    <xf numFmtId="173" fontId="23" fillId="0" borderId="10" xfId="0" applyNumberFormat="1" applyFont="1" applyFill="1" applyBorder="1"/>
    <xf numFmtId="0" fontId="24" fillId="0" borderId="19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0" fillId="0" borderId="20" xfId="0" applyBorder="1" applyAlignment="1"/>
    <xf numFmtId="0" fontId="24" fillId="0" borderId="20" xfId="0" applyFont="1" applyBorder="1" applyAlignment="1">
      <alignment horizontal="center"/>
    </xf>
    <xf numFmtId="0" fontId="62" fillId="6" borderId="38" xfId="0" applyFont="1" applyFill="1" applyBorder="1" applyAlignment="1">
      <alignment horizontal="center"/>
    </xf>
    <xf numFmtId="0" fontId="62" fillId="7" borderId="38" xfId="0" applyFont="1" applyFill="1" applyBorder="1" applyAlignment="1">
      <alignment horizontal="center"/>
    </xf>
    <xf numFmtId="0" fontId="22" fillId="0" borderId="38" xfId="0" applyFont="1" applyFill="1" applyBorder="1" applyAlignment="1">
      <alignment horizontal="center" vertical="center"/>
    </xf>
    <xf numFmtId="167" fontId="24" fillId="0" borderId="27" xfId="0" applyNumberFormat="1" applyFont="1" applyFill="1" applyBorder="1"/>
    <xf numFmtId="167" fontId="24" fillId="0" borderId="27" xfId="0" applyNumberFormat="1" applyFont="1" applyFill="1" applyBorder="1" applyAlignment="1"/>
    <xf numFmtId="167" fontId="24" fillId="8" borderId="27" xfId="0" applyNumberFormat="1" applyFont="1" applyFill="1" applyBorder="1" applyAlignment="1"/>
    <xf numFmtId="167" fontId="24" fillId="8" borderId="27" xfId="0" applyNumberFormat="1" applyFont="1" applyFill="1" applyBorder="1"/>
    <xf numFmtId="167" fontId="23" fillId="0" borderId="22" xfId="0" applyNumberFormat="1" applyFont="1" applyFill="1" applyBorder="1"/>
    <xf numFmtId="167" fontId="23" fillId="0" borderId="22" xfId="0" applyNumberFormat="1" applyFont="1" applyFill="1" applyBorder="1" applyAlignment="1"/>
    <xf numFmtId="167" fontId="23" fillId="8" borderId="22" xfId="0" applyNumberFormat="1" applyFont="1" applyFill="1" applyBorder="1" applyAlignment="1"/>
    <xf numFmtId="167" fontId="23" fillId="8" borderId="22" xfId="0" applyNumberFormat="1" applyFont="1" applyFill="1" applyBorder="1"/>
    <xf numFmtId="0" fontId="21" fillId="0" borderId="0" xfId="0" applyFont="1" applyAlignment="1">
      <alignment vertical="center"/>
    </xf>
    <xf numFmtId="10" fontId="24" fillId="0" borderId="27" xfId="0" applyNumberFormat="1" applyFont="1" applyBorder="1" applyAlignment="1"/>
    <xf numFmtId="10" fontId="24" fillId="0" borderId="22" xfId="0" applyNumberFormat="1" applyFont="1" applyBorder="1" applyAlignment="1"/>
    <xf numFmtId="38" fontId="23" fillId="0" borderId="10" xfId="0" applyNumberFormat="1" applyFont="1" applyFill="1" applyBorder="1"/>
    <xf numFmtId="171" fontId="23" fillId="0" borderId="10" xfId="0" applyNumberFormat="1" applyFont="1" applyFill="1" applyBorder="1"/>
    <xf numFmtId="168" fontId="24" fillId="0" borderId="12" xfId="0" applyNumberFormat="1" applyFont="1" applyFill="1" applyBorder="1"/>
    <xf numFmtId="0" fontId="24" fillId="2" borderId="29" xfId="0" applyNumberFormat="1" applyFont="1" applyFill="1" applyBorder="1" applyAlignment="1">
      <alignment horizontal="center"/>
    </xf>
    <xf numFmtId="0" fontId="28" fillId="0" borderId="0" xfId="0" applyFont="1" applyAlignment="1">
      <alignment horizontal="left"/>
    </xf>
    <xf numFmtId="17" fontId="28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0" fontId="24" fillId="4" borderId="29" xfId="0" applyFont="1" applyFill="1" applyBorder="1" applyAlignment="1">
      <alignment horizontal="center"/>
    </xf>
    <xf numFmtId="0" fontId="24" fillId="4" borderId="30" xfId="0" applyFont="1" applyFill="1" applyBorder="1" applyAlignment="1">
      <alignment horizontal="center"/>
    </xf>
    <xf numFmtId="0" fontId="24" fillId="4" borderId="10" xfId="0" applyFont="1" applyFill="1" applyBorder="1" applyAlignment="1">
      <alignment horizontal="center"/>
    </xf>
    <xf numFmtId="0" fontId="24" fillId="4" borderId="10" xfId="0" applyFont="1" applyFill="1" applyBorder="1" applyAlignment="1">
      <alignment horizontal="center" vertical="center"/>
    </xf>
    <xf numFmtId="0" fontId="24" fillId="4" borderId="22" xfId="0" applyFont="1" applyFill="1" applyBorder="1" applyAlignment="1">
      <alignment horizontal="center" vertical="center" wrapText="1"/>
    </xf>
    <xf numFmtId="0" fontId="24" fillId="4" borderId="22" xfId="0" applyFont="1" applyFill="1" applyBorder="1" applyAlignment="1">
      <alignment horizontal="center"/>
    </xf>
    <xf numFmtId="0" fontId="23" fillId="4" borderId="22" xfId="0" applyFont="1" applyFill="1" applyBorder="1" applyAlignment="1"/>
    <xf numFmtId="17" fontId="25" fillId="0" borderId="0" xfId="0" applyNumberFormat="1" applyFont="1" applyBorder="1" applyAlignment="1">
      <alignment horizontal="center"/>
    </xf>
    <xf numFmtId="0" fontId="24" fillId="4" borderId="11" xfId="0" applyFont="1" applyFill="1" applyBorder="1" applyAlignment="1">
      <alignment horizontal="center"/>
    </xf>
    <xf numFmtId="0" fontId="24" fillId="4" borderId="12" xfId="0" applyFont="1" applyFill="1" applyBorder="1" applyAlignment="1">
      <alignment horizontal="center"/>
    </xf>
    <xf numFmtId="0" fontId="24" fillId="4" borderId="13" xfId="0" applyFont="1" applyFill="1" applyBorder="1" applyAlignment="1">
      <alignment horizontal="center"/>
    </xf>
    <xf numFmtId="0" fontId="20" fillId="4" borderId="10" xfId="0" applyFont="1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27" fillId="4" borderId="10" xfId="0" applyFont="1" applyFill="1" applyBorder="1" applyAlignment="1">
      <alignment horizontal="center"/>
    </xf>
    <xf numFmtId="0" fontId="20" fillId="4" borderId="23" xfId="0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horizontal="center" vertical="center"/>
    </xf>
    <xf numFmtId="0" fontId="27" fillId="4" borderId="23" xfId="0" applyFont="1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center" wrapText="1"/>
    </xf>
    <xf numFmtId="0" fontId="0" fillId="4" borderId="24" xfId="0" applyFill="1" applyBorder="1" applyAlignment="1">
      <alignment wrapText="1"/>
    </xf>
    <xf numFmtId="0" fontId="27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center"/>
    </xf>
    <xf numFmtId="0" fontId="24" fillId="4" borderId="23" xfId="0" applyFont="1" applyFill="1" applyBorder="1" applyAlignment="1">
      <alignment horizontal="center" vertical="center" wrapText="1"/>
    </xf>
    <xf numFmtId="0" fontId="0" fillId="4" borderId="24" xfId="0" applyFill="1" applyBorder="1"/>
    <xf numFmtId="0" fontId="19" fillId="4" borderId="24" xfId="0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4" fillId="0" borderId="19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0" fillId="0" borderId="20" xfId="0" applyBorder="1" applyAlignment="1"/>
    <xf numFmtId="0" fontId="24" fillId="0" borderId="11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0" xfId="0" applyBorder="1" applyAlignment="1">
      <alignment horizontal="center"/>
    </xf>
    <xf numFmtId="0" fontId="20" fillId="4" borderId="22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24" fillId="0" borderId="15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4" borderId="21" xfId="0" applyFont="1" applyFill="1" applyBorder="1" applyAlignment="1">
      <alignment horizontal="center" vertical="center"/>
    </xf>
    <xf numFmtId="0" fontId="24" fillId="4" borderId="27" xfId="0" applyFont="1" applyFill="1" applyBorder="1" applyAlignment="1">
      <alignment horizontal="center" vertical="center"/>
    </xf>
    <xf numFmtId="0" fontId="24" fillId="4" borderId="22" xfId="0" applyFont="1" applyFill="1" applyBorder="1" applyAlignment="1">
      <alignment horizontal="center" vertical="center"/>
    </xf>
    <xf numFmtId="0" fontId="23" fillId="4" borderId="22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 vertical="center"/>
    </xf>
    <xf numFmtId="0" fontId="24" fillId="4" borderId="13" xfId="0" applyFont="1" applyFill="1" applyBorder="1" applyAlignment="1">
      <alignment horizontal="center" vertical="center"/>
    </xf>
    <xf numFmtId="0" fontId="24" fillId="4" borderId="28" xfId="0" applyFont="1" applyFill="1" applyBorder="1" applyAlignment="1">
      <alignment horizontal="center" vertical="center"/>
    </xf>
    <xf numFmtId="0" fontId="24" fillId="4" borderId="35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17" fontId="24" fillId="4" borderId="22" xfId="0" applyNumberFormat="1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 vertical="center"/>
    </xf>
    <xf numFmtId="17" fontId="24" fillId="4" borderId="22" xfId="0" applyNumberFormat="1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32" fillId="4" borderId="19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0" fontId="32" fillId="4" borderId="20" xfId="0" applyFont="1" applyFill="1" applyBorder="1" applyAlignment="1">
      <alignment horizontal="center"/>
    </xf>
    <xf numFmtId="0" fontId="20" fillId="4" borderId="42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horizontal="center" vertical="center"/>
    </xf>
    <xf numFmtId="0" fontId="20" fillId="4" borderId="43" xfId="0" applyFont="1" applyFill="1" applyBorder="1" applyAlignment="1">
      <alignment horizontal="center"/>
    </xf>
    <xf numFmtId="0" fontId="20" fillId="4" borderId="44" xfId="0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2" fillId="4" borderId="12" xfId="0" applyFont="1" applyFill="1" applyBorder="1" applyAlignment="1">
      <alignment horizontal="center"/>
    </xf>
    <xf numFmtId="0" fontId="32" fillId="4" borderId="13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17" fontId="25" fillId="0" borderId="0" xfId="0" applyNumberFormat="1" applyFont="1" applyFill="1" applyBorder="1" applyAlignment="1">
      <alignment horizontal="center"/>
    </xf>
    <xf numFmtId="0" fontId="42" fillId="5" borderId="10" xfId="0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/>
    </xf>
  </cellXfs>
  <cellStyles count="5">
    <cellStyle name="Estilo 1" xfId="1"/>
    <cellStyle name="Hipervínculo" xfId="2" builtinId="8"/>
    <cellStyle name="Normal" xfId="0" builtinId="0"/>
    <cellStyle name="Normal 2" xfId="4"/>
    <cellStyle name="Porcentaj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CC"/>
      <color rgb="FFF0F9E7"/>
      <color rgb="FFCC9900"/>
      <color rgb="FFFF3300"/>
      <color rgb="FFFF9900"/>
      <color rgb="FFFFC46D"/>
      <color rgb="FFDAA1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OCUPACIÓN GENERAL ENERO - FEBRERO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dLbls>
            <c:dLbl>
              <c:idx val="4"/>
              <c:spPr>
                <a:solidFill>
                  <a:schemeClr val="accent1">
                    <a:lumMod val="60000"/>
                    <a:lumOff val="40000"/>
                  </a:schemeClr>
                </a:solidFill>
              </c:spPr>
              <c:txPr>
                <a:bodyPr/>
                <a:lstStyle/>
                <a:p>
                  <a:pPr>
                    <a:defRPr sz="1100" b="1"/>
                  </a:pPr>
                  <a:endParaRPr lang="es-MX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'COMPART. OCUP. AFLU. 2008-2013'!$C$9:$G$9</c:f>
              <c:numCache>
                <c:formatCode>General</c:formatCode>
                <c:ptCount val="5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'COMPART. OCUP. AFLU. 2008-2013'!$C$22:$G$22</c:f>
              <c:numCache>
                <c:formatCode>0.00%</c:formatCode>
                <c:ptCount val="5"/>
                <c:pt idx="0">
                  <c:v>0.86480000000000001</c:v>
                </c:pt>
                <c:pt idx="1">
                  <c:v>0.78380000000000005</c:v>
                </c:pt>
                <c:pt idx="2">
                  <c:v>0.83199999999999996</c:v>
                </c:pt>
                <c:pt idx="3">
                  <c:v>0.83358059143478147</c:v>
                </c:pt>
                <c:pt idx="4">
                  <c:v>0.88279798607547899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6896512"/>
        <c:axId val="136898048"/>
      </c:lineChart>
      <c:catAx>
        <c:axId val="13689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b="1"/>
            </a:pPr>
            <a:endParaRPr lang="es-MX"/>
          </a:p>
        </c:txPr>
        <c:crossAx val="136898048"/>
        <c:crossesAt val="0.1"/>
        <c:auto val="0"/>
        <c:lblAlgn val="ctr"/>
        <c:lblOffset val="100"/>
        <c:tickLblSkip val="1"/>
        <c:tickMarkSkip val="1"/>
        <c:noMultiLvlLbl val="0"/>
      </c:catAx>
      <c:valAx>
        <c:axId val="13689804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13689651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zero"/>
    <c:showDLblsOverMax val="0"/>
  </c:chart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673218479269468E-2"/>
          <c:y val="2.764227642276551E-2"/>
          <c:w val="0.95012975351765261"/>
          <c:h val="0.792682926829265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PROCEDENCIA!$I$5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PROCEDENCIA!$I$7:$I$9</c:f>
              <c:numCache>
                <c:formatCode>#,##0</c:formatCode>
                <c:ptCount val="3"/>
                <c:pt idx="0">
                  <c:v>349647</c:v>
                </c:pt>
                <c:pt idx="1">
                  <c:v>39716</c:v>
                </c:pt>
                <c:pt idx="2">
                  <c:v>309931</c:v>
                </c:pt>
              </c:numCache>
            </c:numRef>
          </c:val>
        </c:ser>
        <c:ser>
          <c:idx val="1"/>
          <c:order val="1"/>
          <c:tx>
            <c:strRef>
              <c:f>PROCEDENCIA!$G$5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PROCEDENCIA!$G$7:$G$9</c:f>
              <c:numCache>
                <c:formatCode>#,##0</c:formatCode>
                <c:ptCount val="3"/>
                <c:pt idx="0">
                  <c:v>332838</c:v>
                </c:pt>
                <c:pt idx="1">
                  <c:v>33932</c:v>
                </c:pt>
                <c:pt idx="2">
                  <c:v>298906</c:v>
                </c:pt>
              </c:numCache>
            </c:numRef>
          </c:val>
        </c:ser>
        <c:ser>
          <c:idx val="2"/>
          <c:order val="2"/>
          <c:tx>
            <c:strRef>
              <c:f>PROCEDENCIA!$E$5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PROCEDENCIA!$E$7:$E$9</c:f>
              <c:numCache>
                <c:formatCode>#,##0</c:formatCode>
                <c:ptCount val="3"/>
                <c:pt idx="0">
                  <c:v>327551</c:v>
                </c:pt>
                <c:pt idx="1">
                  <c:v>35554</c:v>
                </c:pt>
                <c:pt idx="2">
                  <c:v>291997</c:v>
                </c:pt>
              </c:numCache>
            </c:numRef>
          </c:val>
        </c:ser>
        <c:ser>
          <c:idx val="3"/>
          <c:order val="3"/>
          <c:tx>
            <c:strRef>
              <c:f>PROCEDENCIA!$C$5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PROCEDENCIA!$C$7:$C$9</c:f>
              <c:numCache>
                <c:formatCode>#,##0</c:formatCode>
                <c:ptCount val="3"/>
                <c:pt idx="0">
                  <c:v>329235</c:v>
                </c:pt>
                <c:pt idx="1">
                  <c:v>29343</c:v>
                </c:pt>
                <c:pt idx="2">
                  <c:v>299892</c:v>
                </c:pt>
              </c:numCache>
            </c:numRef>
          </c:val>
        </c:ser>
        <c:ser>
          <c:idx val="4"/>
          <c:order val="4"/>
          <c:tx>
            <c:strRef>
              <c:f>PROCEDENCIA!$K$5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PROCEDENCIA!$K$7:$K$9</c:f>
              <c:numCache>
                <c:formatCode>#,##0</c:formatCode>
                <c:ptCount val="3"/>
                <c:pt idx="0">
                  <c:v>392852</c:v>
                </c:pt>
                <c:pt idx="1">
                  <c:v>58678</c:v>
                </c:pt>
                <c:pt idx="2">
                  <c:v>334174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3460224"/>
        <c:axId val="143461760"/>
      </c:barChart>
      <c:catAx>
        <c:axId val="1434602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143461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461760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434602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995607613470636"/>
          <c:y val="0.91707317073170658"/>
          <c:w val="0.23866021518302591"/>
          <c:h val="8.2926661194377763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1088" r="0.75000000000001088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67321847926951E-2"/>
          <c:y val="2.7642276422765535E-2"/>
          <c:w val="0.95012975351765261"/>
          <c:h val="0.792682926829265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PROCEDENCIA!$I$29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PROCEDENCIA!$I$31:$I$33</c:f>
              <c:numCache>
                <c:formatCode>#,##0</c:formatCode>
                <c:ptCount val="3"/>
                <c:pt idx="0">
                  <c:v>995505</c:v>
                </c:pt>
                <c:pt idx="1">
                  <c:v>108098</c:v>
                </c:pt>
                <c:pt idx="2">
                  <c:v>887407</c:v>
                </c:pt>
              </c:numCache>
            </c:numRef>
          </c:val>
        </c:ser>
        <c:ser>
          <c:idx val="1"/>
          <c:order val="1"/>
          <c:tx>
            <c:strRef>
              <c:f>PROCEDENCIA!$G$29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PROCEDENCIA!$G$31:$G$33</c:f>
              <c:numCache>
                <c:formatCode>#,##0</c:formatCode>
                <c:ptCount val="3"/>
                <c:pt idx="0">
                  <c:v>932474</c:v>
                </c:pt>
                <c:pt idx="1">
                  <c:v>88012</c:v>
                </c:pt>
                <c:pt idx="2">
                  <c:v>844462</c:v>
                </c:pt>
              </c:numCache>
            </c:numRef>
          </c:val>
        </c:ser>
        <c:ser>
          <c:idx val="2"/>
          <c:order val="2"/>
          <c:tx>
            <c:strRef>
              <c:f>PROCEDENCIA!$E$29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PROCEDENCIA!$E$31:$E$33</c:f>
              <c:numCache>
                <c:formatCode>#,##0</c:formatCode>
                <c:ptCount val="3"/>
                <c:pt idx="0">
                  <c:v>901029</c:v>
                </c:pt>
                <c:pt idx="1">
                  <c:v>85634</c:v>
                </c:pt>
                <c:pt idx="2">
                  <c:v>815395</c:v>
                </c:pt>
              </c:numCache>
            </c:numRef>
          </c:val>
        </c:ser>
        <c:ser>
          <c:idx val="3"/>
          <c:order val="3"/>
          <c:tx>
            <c:strRef>
              <c:f>PROCEDENCIA!$C$29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dLbls>
            <c:txPr>
              <a:bodyPr rot="0"/>
              <a:lstStyle/>
              <a:p>
                <a:pPr>
                  <a:defRPr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PROCEDENCIA!$B$31:$B$33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PROCEDENCIA!$C$31:$C$33</c:f>
              <c:numCache>
                <c:formatCode>#,##0</c:formatCode>
                <c:ptCount val="3"/>
                <c:pt idx="0">
                  <c:v>898603</c:v>
                </c:pt>
                <c:pt idx="1">
                  <c:v>66547</c:v>
                </c:pt>
                <c:pt idx="2">
                  <c:v>832056</c:v>
                </c:pt>
              </c:numCache>
            </c:numRef>
          </c:val>
        </c:ser>
        <c:ser>
          <c:idx val="4"/>
          <c:order val="4"/>
          <c:tx>
            <c:strRef>
              <c:f>PROCEDENCIA!$K$29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PROCEDENCIA!$B$7:$B$9</c:f>
              <c:strCache>
                <c:ptCount val="3"/>
                <c:pt idx="0">
                  <c:v>TOTAL</c:v>
                </c:pt>
                <c:pt idx="1">
                  <c:v>NACIONALES</c:v>
                </c:pt>
                <c:pt idx="2">
                  <c:v>EXTRANJEROS</c:v>
                </c:pt>
              </c:strCache>
            </c:strRef>
          </c:cat>
          <c:val>
            <c:numRef>
              <c:f>PROCEDENCIA!$K$31:$K$33</c:f>
              <c:numCache>
                <c:formatCode>#,##0</c:formatCode>
                <c:ptCount val="3"/>
                <c:pt idx="0">
                  <c:v>1051567</c:v>
                </c:pt>
                <c:pt idx="1">
                  <c:v>142996</c:v>
                </c:pt>
                <c:pt idx="2">
                  <c:v>908571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3511936"/>
        <c:axId val="143513472"/>
      </c:barChart>
      <c:catAx>
        <c:axId val="143511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143513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513472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43511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995607613470647"/>
          <c:y val="0.91707317073170658"/>
          <c:w val="0.26249624331309734"/>
          <c:h val="8.2926661194377763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111" r="0.7500000000000111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/>
              <a:t>M A R Z O  2013 VS 2012</a:t>
            </a:r>
          </a:p>
        </c:rich>
      </c:tx>
      <c:layout>
        <c:manualLayout>
          <c:xMode val="edge"/>
          <c:yMode val="edge"/>
          <c:x val="0.33933976562788953"/>
          <c:y val="1.614373753813213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318345178692624"/>
          <c:y val="0.15149372522766641"/>
          <c:w val="0.76568965916297893"/>
          <c:h val="0.619339475278144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'REGIONES MARZO'!$E$5:$F$5</c:f>
              <c:strCache>
                <c:ptCount val="1"/>
                <c:pt idx="0">
                  <c:v> MARZO 2013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9615851364242392E-3"/>
                  <c:y val="9.00640796217710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9205110622433857E-2"/>
                  <c:y val="-1.10151210855729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1165023291007731E-2"/>
                  <c:y val="1.3622791078240741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5770810180258727E-3"/>
                  <c:y val="3.5232235646657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5034404483223379E-2"/>
                  <c:y val="1.55573974305843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7896163880416266E-3"/>
                  <c:y val="4.37438235200357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'REGIONES MARZO'!$B$7:$B$12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MÉXICO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MARZO'!$F$7:$F$12</c:f>
              <c:numCache>
                <c:formatCode>0.00%</c:formatCode>
                <c:ptCount val="6"/>
                <c:pt idx="0">
                  <c:v>0.19938551922861536</c:v>
                </c:pt>
                <c:pt idx="1">
                  <c:v>0.34336594951788457</c:v>
                </c:pt>
                <c:pt idx="2">
                  <c:v>0.25703063749198174</c:v>
                </c:pt>
                <c:pt idx="3">
                  <c:v>0.14936413713052243</c:v>
                </c:pt>
                <c:pt idx="4">
                  <c:v>4.5215501002922223E-2</c:v>
                </c:pt>
                <c:pt idx="5">
                  <c:v>5.6382556280736764E-3</c:v>
                </c:pt>
              </c:numCache>
            </c:numRef>
          </c:val>
        </c:ser>
        <c:ser>
          <c:idx val="1"/>
          <c:order val="1"/>
          <c:tx>
            <c:strRef>
              <c:f>'REGIONES MARZO'!$C$5:$D$5</c:f>
              <c:strCache>
                <c:ptCount val="1"/>
                <c:pt idx="0">
                  <c:v> MARZO 2012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0271294916964496E-2"/>
                  <c:y val="6.85092501089185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630457228882524E-3"/>
                  <c:y val="-1.05751963190833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6886413973028211E-2"/>
                  <c:y val="-4.19373691648867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9878618776256646E-2"/>
                  <c:y val="9.98948005993193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421303192956743E-2"/>
                  <c:y val="2.41726970363523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7483625357641107E-2"/>
                  <c:y val="1.46142157331549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'REGIONES MARZO'!$B$7:$B$12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MÉXICO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MARZO'!$D$7:$D$12</c:f>
              <c:numCache>
                <c:formatCode>0.00%</c:formatCode>
                <c:ptCount val="6"/>
                <c:pt idx="0">
                  <c:v>0.20246991966183037</c:v>
                </c:pt>
                <c:pt idx="1">
                  <c:v>0.35045059731672229</c:v>
                </c:pt>
                <c:pt idx="2">
                  <c:v>0.29431683955532295</c:v>
                </c:pt>
                <c:pt idx="3">
                  <c:v>0.11358884818116557</c:v>
                </c:pt>
                <c:pt idx="4">
                  <c:v>3.4529110788881358E-2</c:v>
                </c:pt>
                <c:pt idx="5">
                  <c:v>4.6446844960774721E-3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6967296"/>
        <c:axId val="136968832"/>
      </c:barChart>
      <c:catAx>
        <c:axId val="13696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3696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96883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369672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64342439510174"/>
          <c:y val="0.89273859421785018"/>
          <c:w val="0.39545805166637132"/>
          <c:h val="8.2708033736333217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088" r="0.75000000000001088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/>
              <a:t>ENERO - MARZO  2013 VS 2012</a:t>
            </a:r>
          </a:p>
        </c:rich>
      </c:tx>
      <c:layout>
        <c:manualLayout>
          <c:xMode val="edge"/>
          <c:yMode val="edge"/>
          <c:x val="0.33933986020858242"/>
          <c:y val="1.62306255902863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318345178692633"/>
          <c:y val="0.15149372522766641"/>
          <c:w val="0.76568965916297915"/>
          <c:h val="0.619339475278145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'REGIONES MARZO'!$E$30:$F$30</c:f>
              <c:strCache>
                <c:ptCount val="1"/>
                <c:pt idx="0">
                  <c:v>ENE - MAR 2013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9615851364242392E-3"/>
                  <c:y val="9.00640796217710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9205034410068793E-2"/>
                  <c:y val="2.04038521700736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5364457395581467E-2"/>
                  <c:y val="2.16412574543826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5770810180258727E-3"/>
                  <c:y val="3.52322356466578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5034404483223379E-2"/>
                  <c:y val="1.55573974305843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7896163880416283E-3"/>
                  <c:y val="4.37438235200357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'REGIONES MARZO'!$B$32:$B$37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CANADA</c:v>
                </c:pt>
                <c:pt idx="3">
                  <c:v>MEXICO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MARZO'!$F$32:$F$37</c:f>
              <c:numCache>
                <c:formatCode>0.00%</c:formatCode>
                <c:ptCount val="6"/>
                <c:pt idx="0">
                  <c:v>0.21784631887459383</c:v>
                </c:pt>
                <c:pt idx="1">
                  <c:v>0.31042624958752035</c:v>
                </c:pt>
                <c:pt idx="2">
                  <c:v>0.2671232551040495</c:v>
                </c:pt>
                <c:pt idx="3">
                  <c:v>0.1359837271424455</c:v>
                </c:pt>
                <c:pt idx="4">
                  <c:v>6.2951766268815962E-2</c:v>
                </c:pt>
                <c:pt idx="5">
                  <c:v>5.6686830225748811E-3</c:v>
                </c:pt>
              </c:numCache>
            </c:numRef>
          </c:val>
        </c:ser>
        <c:ser>
          <c:idx val="1"/>
          <c:order val="1"/>
          <c:tx>
            <c:strRef>
              <c:f>'REGIONES MARZO'!$C$30:$D$30</c:f>
              <c:strCache>
                <c:ptCount val="1"/>
                <c:pt idx="0">
                  <c:v>ENE - MAR 2012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2370967408601505E-2"/>
                  <c:y val="3.91088649949771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630457228882524E-3"/>
                  <c:y val="-1.05751963190833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6886413973028211E-2"/>
                  <c:y val="-4.19373691648867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9878618776256646E-2"/>
                  <c:y val="9.98948005993194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421303192956743E-2"/>
                  <c:y val="2.41726970363523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7483625357641107E-2"/>
                  <c:y val="1.46142157331549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'REGIONES MARZO'!$B$32:$B$37</c:f>
              <c:strCache>
                <c:ptCount val="6"/>
                <c:pt idx="0">
                  <c:v>EUROPA</c:v>
                </c:pt>
                <c:pt idx="1">
                  <c:v>ESTADOS UNIDOS</c:v>
                </c:pt>
                <c:pt idx="2">
                  <c:v>CANADA</c:v>
                </c:pt>
                <c:pt idx="3">
                  <c:v>MEXICO</c:v>
                </c:pt>
                <c:pt idx="4">
                  <c:v>SUDAMERICA</c:v>
                </c:pt>
                <c:pt idx="5">
                  <c:v>RESTO DEL MUNDO</c:v>
                </c:pt>
              </c:strCache>
            </c:strRef>
          </c:cat>
          <c:val>
            <c:numRef>
              <c:f>'REGIONES MARZO'!$D$32:$D$37</c:f>
              <c:numCache>
                <c:formatCode>0.00%</c:formatCode>
                <c:ptCount val="6"/>
                <c:pt idx="0">
                  <c:v>0.2088939784330566</c:v>
                </c:pt>
                <c:pt idx="1">
                  <c:v>0.32045745626591526</c:v>
                </c:pt>
                <c:pt idx="2">
                  <c:v>0.30723903948247372</c:v>
                </c:pt>
                <c:pt idx="3">
                  <c:v>0.10858609449475391</c:v>
                </c:pt>
                <c:pt idx="4">
                  <c:v>5.0016825631212299E-2</c:v>
                </c:pt>
                <c:pt idx="5">
                  <c:v>4.8066056925881841E-3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3229312"/>
        <c:axId val="143230848"/>
      </c:barChart>
      <c:catAx>
        <c:axId val="14322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4323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23084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432293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899267466761887"/>
          <c:y val="0.88198591059778575"/>
          <c:w val="0.47034104356300233"/>
          <c:h val="8.2708033736333217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11" r="0.7500000000000111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50881316098705"/>
          <c:y val="4.7700170357751433E-2"/>
          <c:w val="0.86603995299649084"/>
          <c:h val="0.843270868824531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'REGIONES ANUAL'!$B$10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0070C0"/>
            </a:solidFill>
            <a:effectLst/>
          </c:spPr>
          <c:invertIfNegative val="0"/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ANUAL'!$C$10,'REGIONES ANUAL'!$E$10,'REGIONES ANUAL'!$G$10,'REGIONES ANUAL'!$I$10,'REGIONES ANUAL'!$K$10,'REGIONES ANUAL'!$M$10)</c:f>
              <c:numCache>
                <c:formatCode>#,##0_);[Red]\(#,##0\)</c:formatCode>
                <c:ptCount val="6"/>
                <c:pt idx="0">
                  <c:v>80085</c:v>
                </c:pt>
                <c:pt idx="1">
                  <c:v>89850</c:v>
                </c:pt>
                <c:pt idx="2">
                  <c:v>90095</c:v>
                </c:pt>
                <c:pt idx="3">
                  <c:v>25423</c:v>
                </c:pt>
                <c:pt idx="4">
                  <c:v>45101</c:v>
                </c:pt>
                <c:pt idx="5">
                  <c:v>2144</c:v>
                </c:pt>
              </c:numCache>
            </c:numRef>
          </c:val>
        </c:ser>
        <c:ser>
          <c:idx val="1"/>
          <c:order val="1"/>
          <c:tx>
            <c:strRef>
              <c:f>'REGIONES ANUAL'!$B$11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ANUAL'!$C$11,'REGIONES ANUAL'!$E$11,'REGIONES ANUAL'!$G$11,'REGIONES ANUAL'!$I$11,'REGIONES ANUAL'!$K$11,'REGIONES ANUAL'!$M$11)</c:f>
              <c:numCache>
                <c:formatCode>#,##0_);[Red]\(#,##0\)</c:formatCode>
                <c:ptCount val="6"/>
                <c:pt idx="0">
                  <c:v>70666</c:v>
                </c:pt>
                <c:pt idx="1">
                  <c:v>101692</c:v>
                </c:pt>
                <c:pt idx="2">
                  <c:v>89828</c:v>
                </c:pt>
                <c:pt idx="3">
                  <c:v>23012</c:v>
                </c:pt>
                <c:pt idx="4">
                  <c:v>39217</c:v>
                </c:pt>
                <c:pt idx="5">
                  <c:v>1602</c:v>
                </c:pt>
              </c:numCache>
            </c:numRef>
          </c:val>
        </c:ser>
        <c:ser>
          <c:idx val="2"/>
          <c:order val="2"/>
          <c:tx>
            <c:strRef>
              <c:f>'REGIONES ANUAL'!$B$12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</c:spPr>
          <c:invertIfNegative val="0"/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ANUAL'!$C$12,'REGIONES ANUAL'!$E$12,'REGIONES ANUAL'!$G$12,'REGIONES ANUAL'!$I$12,'REGIONES ANUAL'!$K$12,'REGIONES ANUAL'!$M$12)</c:f>
              <c:numCache>
                <c:formatCode>#,##0_);[Red]\(#,##0\)</c:formatCode>
                <c:ptCount val="6"/>
                <c:pt idx="0">
                  <c:v>78329</c:v>
                </c:pt>
                <c:pt idx="1">
                  <c:v>134892</c:v>
                </c:pt>
                <c:pt idx="2">
                  <c:v>100975</c:v>
                </c:pt>
                <c:pt idx="3">
                  <c:v>17763</c:v>
                </c:pt>
                <c:pt idx="4">
                  <c:v>58678</c:v>
                </c:pt>
                <c:pt idx="5">
                  <c:v>2215</c:v>
                </c:pt>
              </c:numCache>
            </c:numRef>
          </c:val>
        </c:ser>
        <c:ser>
          <c:idx val="3"/>
          <c:order val="3"/>
          <c:tx>
            <c:strRef>
              <c:f>'REGIONES ANUAL'!$B$13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ANUAL'!$C$13,'REGIONES ANUAL'!$E$13,'REGIONES ANUAL'!$G$13,'REGIONES ANUAL'!$I$13,'REGIONES ANUAL'!$K$13,'REGIONES ANUAL'!$M$13)</c:f>
              <c:numCache>
                <c:formatCode>#,##0_);[Red]\(#,##0\)</c:formatCode>
                <c:ptCount val="6"/>
              </c:numCache>
            </c:numRef>
          </c:val>
        </c:ser>
        <c:ser>
          <c:idx val="4"/>
          <c:order val="4"/>
          <c:tx>
            <c:strRef>
              <c:f>'REGIONES ANUAL'!$B$14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FF66CC"/>
            </a:solidFill>
          </c:spPr>
          <c:invertIfNegative val="0"/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ANUAL'!$C$14,'REGIONES ANUAL'!$E$14,'REGIONES ANUAL'!$G$14,'REGIONES ANUAL'!$I$14,'REGIONES ANUAL'!$K$14,'REGIONES ANUAL'!$M$14)</c:f>
              <c:numCache>
                <c:formatCode>#,##0_);[Red]\(#,##0\)</c:formatCode>
                <c:ptCount val="6"/>
              </c:numCache>
            </c:numRef>
          </c:val>
        </c:ser>
        <c:ser>
          <c:idx val="5"/>
          <c:order val="5"/>
          <c:tx>
            <c:strRef>
              <c:f>'REGIONES ANUAL'!$B$15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ANUAL'!$C$15,'REGIONES ANUAL'!$E$15,'REGIONES ANUAL'!$G$15,'REGIONES ANUAL'!$I$15,'REGIONES ANUAL'!$K$15,'REGIONES ANUAL'!$M$15)</c:f>
              <c:numCache>
                <c:formatCode>#,##0_);[Red]\(#,##0\)</c:formatCode>
                <c:ptCount val="6"/>
              </c:numCache>
            </c:numRef>
          </c:val>
        </c:ser>
        <c:ser>
          <c:idx val="6"/>
          <c:order val="6"/>
          <c:tx>
            <c:strRef>
              <c:f>'REGIONES ANUAL'!$B$16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ANUAL'!$C$16,'REGIONES ANUAL'!$E$16,'REGIONES ANUAL'!$G$16,'REGIONES ANUAL'!$I$16,'REGIONES ANUAL'!$K$16,'REGIONES ANUAL'!$M$16)</c:f>
              <c:numCache>
                <c:formatCode>#,##0_);[Red]\(#,##0\)</c:formatCode>
                <c:ptCount val="6"/>
              </c:numCache>
            </c:numRef>
          </c:val>
        </c:ser>
        <c:ser>
          <c:idx val="7"/>
          <c:order val="7"/>
          <c:tx>
            <c:strRef>
              <c:f>'REGIONES ANUAL'!$B$17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ANUAL'!$C$17,'REGIONES ANUAL'!$E$17,'REGIONES ANUAL'!$G$17,'REGIONES ANUAL'!$I$17,'REGIONES ANUAL'!$K$17,'REGIONES ANUAL'!$M$17)</c:f>
              <c:numCache>
                <c:formatCode>#,##0_);[Red]\(#,##0\)</c:formatCode>
                <c:ptCount val="6"/>
              </c:numCache>
            </c:numRef>
          </c:val>
        </c:ser>
        <c:ser>
          <c:idx val="8"/>
          <c:order val="8"/>
          <c:tx>
            <c:strRef>
              <c:f>'REGIONES ANUAL'!$B$18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ANUAL'!$C$18,'REGIONES ANUAL'!$E$18,'REGIONES ANUAL'!$G$18,'REGIONES ANUAL'!$I$18,'REGIONES ANUAL'!$K$18,'REGIONES ANUAL'!$M$18)</c:f>
              <c:numCache>
                <c:formatCode>#,##0_);[Red]\(#,##0\)</c:formatCode>
                <c:ptCount val="6"/>
              </c:numCache>
            </c:numRef>
          </c:val>
        </c:ser>
        <c:ser>
          <c:idx val="9"/>
          <c:order val="9"/>
          <c:tx>
            <c:strRef>
              <c:f>'REGIONES ANUAL'!$B$19</c:f>
              <c:strCache>
                <c:ptCount val="1"/>
                <c:pt idx="0">
                  <c:v>OCTUBRE</c:v>
                </c:pt>
              </c:strCache>
            </c:strRef>
          </c:tx>
          <c:invertIfNegative val="0"/>
          <c:cat>
            <c:strRef>
              <c:f>('REGIONES ANUAL'!$C$7,'REGIONES ANUAL'!$E$7,'REGIONES ANUAL'!$G$7,'REGIONES ANUAL'!$I$7,'REGIONES ANUAL'!$K$7,'REGIONES ANUAL'!$M$7)</c:f>
              <c:strCache>
                <c:ptCount val="6"/>
                <c:pt idx="0">
                  <c:v>EUROPA</c:v>
                </c:pt>
                <c:pt idx="1">
                  <c:v>E.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  <c:pt idx="5">
                  <c:v>MUNDO</c:v>
                </c:pt>
              </c:strCache>
            </c:strRef>
          </c:cat>
          <c:val>
            <c:numRef>
              <c:f>('REGIONES ANUAL'!$C$19,'REGIONES ANUAL'!$E$19,'REGIONES ANUAL'!$G$19,'REGIONES ANUAL'!$I$19,'REGIONES ANUAL'!$K$19,'REGIONES ANUAL'!$M$19)</c:f>
              <c:numCache>
                <c:formatCode>#,##0_);[Red]\(#,##0\)</c:formatCode>
                <c:ptCount val="6"/>
              </c:numCache>
            </c:numRef>
          </c:val>
        </c:ser>
        <c:ser>
          <c:idx val="10"/>
          <c:order val="10"/>
          <c:tx>
            <c:strRef>
              <c:f>'REGIONES ANUAL'!$B$20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val>
            <c:numRef>
              <c:f>('REGIONES ANUAL'!$C$20,'REGIONES ANUAL'!$E$20,'REGIONES ANUAL'!$G$20,'REGIONES ANUAL'!$I$20,'REGIONES ANUAL'!$K$20,'REGIONES ANUAL'!$M$20)</c:f>
              <c:numCache>
                <c:formatCode>#,##0_);[Red]\(#,##0\)</c:formatCode>
                <c:ptCount val="6"/>
              </c:numCache>
            </c:numRef>
          </c:val>
        </c:ser>
        <c:ser>
          <c:idx val="11"/>
          <c:order val="11"/>
          <c:tx>
            <c:strRef>
              <c:f>'REGIONES ANUAL'!$B$21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val>
            <c:numRef>
              <c:f>('REGIONES ANUAL'!$C$21,'REGIONES ANUAL'!$E$21,'REGIONES ANUAL'!$G$21,'REGIONES ANUAL'!$I$21,'REGIONES ANUAL'!$K$21,'REGIONES ANUAL'!$M$21)</c:f>
              <c:numCache>
                <c:formatCode>#,##0_);[Red]\(#,##0\)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380864"/>
        <c:axId val="143382400"/>
      </c:barChart>
      <c:catAx>
        <c:axId val="143380864"/>
        <c:scaling>
          <c:orientation val="minMax"/>
        </c:scaling>
        <c:delete val="0"/>
        <c:axPos val="b"/>
        <c:numFmt formatCode="General" sourceLinked="1"/>
        <c:majorTickMark val="out"/>
        <c:minorTickMark val="in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43382400"/>
        <c:crosses val="autoZero"/>
        <c:auto val="0"/>
        <c:lblAlgn val="ctr"/>
        <c:lblOffset val="80"/>
        <c:tickLblSkip val="1"/>
        <c:tickMarkSkip val="1"/>
        <c:noMultiLvlLbl val="0"/>
      </c:catAx>
      <c:valAx>
        <c:axId val="1433824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MX"/>
                  <a:t>VISITANTES</a:t>
                </a:r>
              </a:p>
            </c:rich>
          </c:tx>
          <c:layout>
            <c:manualLayout>
              <c:xMode val="edge"/>
              <c:yMode val="edge"/>
              <c:x val="8.2256169212691268E-3"/>
              <c:y val="0.47700170357751281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43380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080297688993341"/>
          <c:y val="0.93681082395820869"/>
          <c:w val="0.7946837902606475"/>
          <c:h val="6.3189238097374575E-2"/>
        </c:manualLayout>
      </c:layout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0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>
      <c:oddFooter>&amp;CBARÓMETRO TURÍSTICO DE LA RIVIERA MAYA 
FIDEICOMISO PARA LA PROMOCIÓN TURÍSTICA DE LA RIVIERA MAYA&amp;D11</c:oddFooter>
    </c:headerFooter>
    <c:pageMargins b="1" l="0.75000000000001088" r="0.75000000000001088" t="1" header="0" footer="0"/>
    <c:pageSetup paperSize="9" orientation="landscape" horizontalDpi="360" verticalDpi="36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M  A  R  Z  O
2013 VS 2012</a:t>
            </a:r>
          </a:p>
        </c:rich>
      </c:tx>
      <c:layout>
        <c:manualLayout>
          <c:xMode val="edge"/>
          <c:yMode val="edge"/>
          <c:x val="0.59701542914612271"/>
          <c:y val="5.1380860629415539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10291974200472"/>
          <c:y val="9.6899408194438177E-3"/>
          <c:w val="0.84672974475189611"/>
          <c:h val="0.953490176633237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'EUROPA MARZO'!$C$7:$D$7</c:f>
              <c:strCache>
                <c:ptCount val="1"/>
                <c:pt idx="0">
                  <c:v> MARZO 2012</c:v>
                </c:pt>
              </c:strCache>
            </c:strRef>
          </c:tx>
          <c:invertIfNegative val="0"/>
          <c:dLbls>
            <c:dLbl>
              <c:idx val="1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dLbl>
              <c:idx val="9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3"/>
              <c:delete val="1"/>
            </c:dLbl>
            <c:dLbl>
              <c:idx val="26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'EUROPA MARZO'!$B$9:$B$35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MARZO'!$D$9:$D$35</c:f>
              <c:numCache>
                <c:formatCode>0.00%</c:formatCode>
                <c:ptCount val="27"/>
                <c:pt idx="0">
                  <c:v>0.19347958131453674</c:v>
                </c:pt>
                <c:pt idx="1">
                  <c:v>3.9128162388936761E-3</c:v>
                </c:pt>
                <c:pt idx="2">
                  <c:v>2.1527552159111778E-2</c:v>
                </c:pt>
                <c:pt idx="3">
                  <c:v>2.5426242707612333E-4</c:v>
                </c:pt>
                <c:pt idx="4">
                  <c:v>1.6950828471741556E-3</c:v>
                </c:pt>
                <c:pt idx="5">
                  <c:v>0.17059596287768564</c:v>
                </c:pt>
                <c:pt idx="6">
                  <c:v>8.9839390900230253E-3</c:v>
                </c:pt>
                <c:pt idx="7">
                  <c:v>0.11436158942268303</c:v>
                </c:pt>
                <c:pt idx="8">
                  <c:v>0.20324043337618125</c:v>
                </c:pt>
                <c:pt idx="9">
                  <c:v>1.977596655036515E-4</c:v>
                </c:pt>
                <c:pt idx="10">
                  <c:v>3.6161767406381988E-2</c:v>
                </c:pt>
                <c:pt idx="11">
                  <c:v>4.2377071179353889E-4</c:v>
                </c:pt>
                <c:pt idx="12">
                  <c:v>1.921093893464043E-3</c:v>
                </c:pt>
                <c:pt idx="13">
                  <c:v>7.062845196558982E-5</c:v>
                </c:pt>
                <c:pt idx="14">
                  <c:v>9.8964586894184456E-2</c:v>
                </c:pt>
                <c:pt idx="15">
                  <c:v>1.8363397511053352E-4</c:v>
                </c:pt>
                <c:pt idx="16">
                  <c:v>1.4125690393117964E-4</c:v>
                </c:pt>
                <c:pt idx="17">
                  <c:v>5.8197844419646009E-3</c:v>
                </c:pt>
                <c:pt idx="18">
                  <c:v>3.418417075134547E-3</c:v>
                </c:pt>
                <c:pt idx="19">
                  <c:v>2.1329792493608125E-3</c:v>
                </c:pt>
                <c:pt idx="20">
                  <c:v>6.2153037729719036E-3</c:v>
                </c:pt>
                <c:pt idx="21">
                  <c:v>3.8139364061418502E-4</c:v>
                </c:pt>
                <c:pt idx="22">
                  <c:v>4.7617702315200655E-2</c:v>
                </c:pt>
                <c:pt idx="23">
                  <c:v>2.5426242707612333E-4</c:v>
                </c:pt>
                <c:pt idx="24">
                  <c:v>5.280183068947495E-2</c:v>
                </c:pt>
                <c:pt idx="25">
                  <c:v>1.1851454239825971E-2</c:v>
                </c:pt>
                <c:pt idx="26">
                  <c:v>1.339115449267583E-2</c:v>
                </c:pt>
              </c:numCache>
            </c:numRef>
          </c:val>
        </c:ser>
        <c:ser>
          <c:idx val="1"/>
          <c:order val="1"/>
          <c:tx>
            <c:strRef>
              <c:f>'EUROPA MARZO'!$E$7:$F$7</c:f>
              <c:strCache>
                <c:ptCount val="1"/>
                <c:pt idx="0">
                  <c:v> MARZO 2013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1.2995451591942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layout>
                <c:manualLayout>
                  <c:x val="2.4922118380062306E-3"/>
                  <c:y val="-1.2995451591942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2.4922118380062306E-3"/>
                  <c:y val="-1.55945419103313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elete val="1"/>
            </c:dLbl>
            <c:dLbl>
              <c:idx val="7"/>
              <c:layout>
                <c:manualLayout>
                  <c:x val="-9.1380045096817685E-17"/>
                  <c:y val="-1.2995451591942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9844236760123823E-3"/>
                  <c:y val="-2.3391812865497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elete val="1"/>
            </c:dLbl>
            <c:dLbl>
              <c:idx val="10"/>
              <c:layout>
                <c:manualLayout>
                  <c:x val="2.4922118380062306E-3"/>
                  <c:y val="-1.03963612735542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0"/>
                  <c:y val="-1.03963612735542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layout>
                <c:manualLayout>
                  <c:x val="0"/>
                  <c:y val="-2.3391812865497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delete val="1"/>
            </c:dLbl>
            <c:dLbl>
              <c:idx val="24"/>
              <c:layout>
                <c:manualLayout>
                  <c:x val="-2.4922118380062306E-3"/>
                  <c:y val="-2.3391812865497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0"/>
                  <c:y val="-7.7972709551656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'EUROPA MARZO'!$B$9:$B$35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MARZO'!$F$9:$F$35</c:f>
              <c:numCache>
                <c:formatCode>0.00%</c:formatCode>
                <c:ptCount val="27"/>
                <c:pt idx="0">
                  <c:v>0.16959236042844925</c:v>
                </c:pt>
                <c:pt idx="1">
                  <c:v>7.4940315847259638E-3</c:v>
                </c:pt>
                <c:pt idx="2">
                  <c:v>1.4707196568320801E-2</c:v>
                </c:pt>
                <c:pt idx="3">
                  <c:v>8.9366645814449306E-5</c:v>
                </c:pt>
                <c:pt idx="4">
                  <c:v>4.7619655555413707E-3</c:v>
                </c:pt>
                <c:pt idx="5">
                  <c:v>0.12633890385425578</c:v>
                </c:pt>
                <c:pt idx="6">
                  <c:v>3.2171992493201752E-3</c:v>
                </c:pt>
                <c:pt idx="7">
                  <c:v>0.12266210471217556</c:v>
                </c:pt>
                <c:pt idx="8">
                  <c:v>0.22806368011847464</c:v>
                </c:pt>
                <c:pt idx="9">
                  <c:v>2.8086660113112638E-4</c:v>
                </c:pt>
                <c:pt idx="10">
                  <c:v>2.5737593994561402E-2</c:v>
                </c:pt>
                <c:pt idx="11">
                  <c:v>1.4426329967189675E-3</c:v>
                </c:pt>
                <c:pt idx="12">
                  <c:v>3.2299659130079535E-3</c:v>
                </c:pt>
                <c:pt idx="13">
                  <c:v>3.3193325588224028E-4</c:v>
                </c:pt>
                <c:pt idx="14">
                  <c:v>7.9038414891036524E-2</c:v>
                </c:pt>
                <c:pt idx="15">
                  <c:v>5.1066654751113886E-4</c:v>
                </c:pt>
                <c:pt idx="16">
                  <c:v>1.1489997319000626E-4</c:v>
                </c:pt>
                <c:pt idx="17">
                  <c:v>5.0428321566724967E-3</c:v>
                </c:pt>
                <c:pt idx="18">
                  <c:v>1.6596662794112014E-3</c:v>
                </c:pt>
                <c:pt idx="19">
                  <c:v>1.8128662436645432E-3</c:v>
                </c:pt>
                <c:pt idx="20">
                  <c:v>4.813032210292484E-3</c:v>
                </c:pt>
                <c:pt idx="21">
                  <c:v>4.9789988382336042E-4</c:v>
                </c:pt>
                <c:pt idx="22">
                  <c:v>8.4425946967279036E-2</c:v>
                </c:pt>
                <c:pt idx="23">
                  <c:v>1.6596662794112014E-4</c:v>
                </c:pt>
                <c:pt idx="24">
                  <c:v>7.4340282653934053E-2</c:v>
                </c:pt>
                <c:pt idx="25">
                  <c:v>1.4170996693434105E-2</c:v>
                </c:pt>
                <c:pt idx="26">
                  <c:v>2.5456727393430276E-2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3991936"/>
        <c:axId val="143993472"/>
      </c:barChart>
      <c:catAx>
        <c:axId val="143991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143993472"/>
        <c:crosses val="autoZero"/>
        <c:auto val="1"/>
        <c:lblAlgn val="ctr"/>
        <c:lblOffset val="80"/>
        <c:tickLblSkip val="1"/>
        <c:tickMarkSkip val="1"/>
        <c:noMultiLvlLbl val="0"/>
      </c:catAx>
      <c:valAx>
        <c:axId val="143993472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43991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302219932788772"/>
          <c:y val="0.29199925153864437"/>
          <c:w val="0.21713405450486925"/>
          <c:h val="0.10534897010706031"/>
        </c:manualLayout>
      </c:layout>
      <c:overlay val="0"/>
      <c:txPr>
        <a:bodyPr/>
        <a:lstStyle/>
        <a:p>
          <a:pPr>
            <a:defRPr sz="1200" b="1"/>
          </a:pPr>
          <a:endParaRPr lang="es-MX"/>
        </a:p>
      </c:txPr>
    </c:legend>
    <c:plotVisOnly val="1"/>
    <c:dispBlanksAs val="gap"/>
    <c:showDLblsOverMax val="0"/>
  </c:chart>
  <c:printSettings>
    <c:headerFooter alignWithMargins="0"/>
    <c:pageMargins b="1" l="0.75000000000001088" r="0.75000000000001088" t="1" header="0" footer="0"/>
    <c:pageSetup orientation="landscape" horizontalDpi="360" verticalDpi="36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ENERO</a:t>
            </a:r>
            <a:r>
              <a:rPr lang="es-MX" sz="1400" baseline="0"/>
              <a:t> - MARZO</a:t>
            </a:r>
            <a:r>
              <a:rPr lang="es-MX" sz="1400"/>
              <a:t>
2013 VS 2012</a:t>
            </a:r>
          </a:p>
        </c:rich>
      </c:tx>
      <c:layout>
        <c:manualLayout>
          <c:xMode val="edge"/>
          <c:yMode val="edge"/>
          <c:x val="0.67687987165751273"/>
          <c:y val="3.4465455597577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10291974200472"/>
          <c:y val="9.6899408194438316E-3"/>
          <c:w val="0.84672974475189666"/>
          <c:h val="0.953490176633237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'EUROPA ENERO-MARZO'!$C$7:$D$7</c:f>
              <c:strCache>
                <c:ptCount val="1"/>
                <c:pt idx="0">
                  <c:v>ENE-MAR  2012</c:v>
                </c:pt>
              </c:strCache>
            </c:strRef>
          </c:tx>
          <c:invertIfNegative val="0"/>
          <c:dLbls>
            <c:dLbl>
              <c:idx val="1"/>
              <c:delete val="1"/>
            </c:dLbl>
            <c:dLbl>
              <c:idx val="2"/>
              <c:layout>
                <c:manualLayout>
                  <c:x val="-2.8797696184305254E-3"/>
                  <c:y val="1.0498687664041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0"/>
                  <c:y val="1.57480314960631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3"/>
              <c:delete val="1"/>
            </c:dLbl>
            <c:dLbl>
              <c:idx val="2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-4.9844236760124613E-3"/>
                  <c:y val="1.03963612735542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delete val="1"/>
            </c:dLbl>
            <c:numFmt formatCode="0.0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'EUROPA ENERO-MARZO'!$B$9:$B$35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ENERO-MARZO'!$D$9:$D$35</c:f>
              <c:numCache>
                <c:formatCode>0.00%</c:formatCode>
                <c:ptCount val="27"/>
                <c:pt idx="0">
                  <c:v>0.17166694717607175</c:v>
                </c:pt>
                <c:pt idx="1">
                  <c:v>4.3230506599985577E-3</c:v>
                </c:pt>
                <c:pt idx="2">
                  <c:v>1.9509028395566348E-2</c:v>
                </c:pt>
                <c:pt idx="3">
                  <c:v>3.6546368204659662E-4</c:v>
                </c:pt>
                <c:pt idx="4">
                  <c:v>2.6063331009112548E-3</c:v>
                </c:pt>
                <c:pt idx="5">
                  <c:v>0.15018152965785866</c:v>
                </c:pt>
                <c:pt idx="6">
                  <c:v>1.0396480007693972E-2</c:v>
                </c:pt>
                <c:pt idx="7">
                  <c:v>0.11837657185448774</c:v>
                </c:pt>
                <c:pt idx="8">
                  <c:v>0.19560481835012383</c:v>
                </c:pt>
                <c:pt idx="9">
                  <c:v>2.2601043494986897E-4</c:v>
                </c:pt>
                <c:pt idx="10">
                  <c:v>3.9248875958741075E-2</c:v>
                </c:pt>
                <c:pt idx="11">
                  <c:v>8.944242744824602E-4</c:v>
                </c:pt>
                <c:pt idx="12">
                  <c:v>1.4185761342598159E-3</c:v>
                </c:pt>
                <c:pt idx="13">
                  <c:v>3.0775889014450242E-4</c:v>
                </c:pt>
                <c:pt idx="14">
                  <c:v>0.11480368348921642</c:v>
                </c:pt>
                <c:pt idx="15">
                  <c:v>1.7792310836479047E-4</c:v>
                </c:pt>
                <c:pt idx="16">
                  <c:v>1.4907071241374335E-4</c:v>
                </c:pt>
                <c:pt idx="17">
                  <c:v>1.057921184871727E-2</c:v>
                </c:pt>
                <c:pt idx="18">
                  <c:v>3.1401024260056263E-3</c:v>
                </c:pt>
                <c:pt idx="19">
                  <c:v>1.4858983914789257E-3</c:v>
                </c:pt>
                <c:pt idx="20">
                  <c:v>3.5728883652713329E-3</c:v>
                </c:pt>
                <c:pt idx="21">
                  <c:v>5.9147411699646561E-4</c:v>
                </c:pt>
                <c:pt idx="22">
                  <c:v>4.8409511673198527E-2</c:v>
                </c:pt>
                <c:pt idx="23">
                  <c:v>2.404366329253925E-4</c:v>
                </c:pt>
                <c:pt idx="24">
                  <c:v>7.1698203938352051E-2</c:v>
                </c:pt>
                <c:pt idx="25">
                  <c:v>1.3483686374456011E-2</c:v>
                </c:pt>
                <c:pt idx="26">
                  <c:v>1.6542040345267003E-2</c:v>
                </c:pt>
              </c:numCache>
            </c:numRef>
          </c:val>
        </c:ser>
        <c:ser>
          <c:idx val="1"/>
          <c:order val="1"/>
          <c:tx>
            <c:strRef>
              <c:f>'EUROPA ENERO-MARZO'!$E$7:$F$7</c:f>
              <c:strCache>
                <c:ptCount val="1"/>
                <c:pt idx="0">
                  <c:v>ENE-MAR  2013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8797696184305254E-3"/>
                  <c:y val="-1.8372703412073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layout>
                <c:manualLayout>
                  <c:x val="-2.8797696184305254E-3"/>
                  <c:y val="-7.874015748031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8.6393088552915685E-3"/>
                  <c:y val="-7.874015748031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8797696184305254E-3"/>
                  <c:y val="-1.04986876640420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1.0498687664041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1519078473722105E-2"/>
                  <c:y val="-2.36220472440944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elete val="1"/>
            </c:dLbl>
            <c:dLbl>
              <c:idx val="10"/>
              <c:layout>
                <c:manualLayout>
                  <c:x val="-8.6393088552915685E-3"/>
                  <c:y val="-1.3123359580052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-2.0158387329013691E-2"/>
                  <c:y val="-1.3123359580052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layout>
                <c:manualLayout>
                  <c:x val="0"/>
                  <c:y val="-7.874015748031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delete val="1"/>
            </c:dLbl>
            <c:dLbl>
              <c:idx val="24"/>
              <c:layout>
                <c:manualLayout>
                  <c:x val="-1.1519078473722051E-2"/>
                  <c:y val="-1.31233595800525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delete val="1"/>
            </c:dLbl>
            <c:numFmt formatCode="0.0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'EUROPA ENERO-MARZO'!$B$9:$B$35</c:f>
              <c:strCache>
                <c:ptCount val="27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Dinamarca</c:v>
                </c:pt>
                <c:pt idx="5">
                  <c:v>España</c:v>
                </c:pt>
                <c:pt idx="6">
                  <c:v>Finlandia</c:v>
                </c:pt>
                <c:pt idx="7">
                  <c:v>Francia</c:v>
                </c:pt>
                <c:pt idx="8">
                  <c:v>Gran Bretaña</c:v>
                </c:pt>
                <c:pt idx="9">
                  <c:v>Grecia</c:v>
                </c:pt>
                <c:pt idx="10">
                  <c:v>Holanda</c:v>
                </c:pt>
                <c:pt idx="11">
                  <c:v>Hungria</c:v>
                </c:pt>
                <c:pt idx="12">
                  <c:v>Irlanda</c:v>
                </c:pt>
                <c:pt idx="13">
                  <c:v>Islandia</c:v>
                </c:pt>
                <c:pt idx="14">
                  <c:v>Italia</c:v>
                </c:pt>
                <c:pt idx="15">
                  <c:v>Luxemburgo</c:v>
                </c:pt>
                <c:pt idx="16">
                  <c:v>Mónaco</c:v>
                </c:pt>
                <c:pt idx="17">
                  <c:v>Noruega</c:v>
                </c:pt>
                <c:pt idx="18">
                  <c:v>Polonia</c:v>
                </c:pt>
                <c:pt idx="19">
                  <c:v>Portugal</c:v>
                </c:pt>
                <c:pt idx="20">
                  <c:v>Rep. Checa</c:v>
                </c:pt>
                <c:pt idx="21">
                  <c:v>Rumania</c:v>
                </c:pt>
                <c:pt idx="22">
                  <c:v>Rusia</c:v>
                </c:pt>
                <c:pt idx="23">
                  <c:v>Slovenia</c:v>
                </c:pt>
                <c:pt idx="24">
                  <c:v>Suecia</c:v>
                </c:pt>
                <c:pt idx="25">
                  <c:v>Suiza</c:v>
                </c:pt>
                <c:pt idx="26">
                  <c:v>Otros</c:v>
                </c:pt>
              </c:strCache>
            </c:strRef>
          </c:cat>
          <c:val>
            <c:numRef>
              <c:f>'EUROPA ENERO-MARZO'!$F$9:$F$35</c:f>
              <c:numCache>
                <c:formatCode>0.00%</c:formatCode>
                <c:ptCount val="27"/>
                <c:pt idx="0">
                  <c:v>0.15542168674698795</c:v>
                </c:pt>
                <c:pt idx="1">
                  <c:v>6.1812467260345732E-3</c:v>
                </c:pt>
                <c:pt idx="2">
                  <c:v>1.5134450846865724E-2</c:v>
                </c:pt>
                <c:pt idx="3">
                  <c:v>4.9764274489261392E-4</c:v>
                </c:pt>
                <c:pt idx="4">
                  <c:v>3.7847040335254058E-3</c:v>
                </c:pt>
                <c:pt idx="5">
                  <c:v>9.8271346254583558E-2</c:v>
                </c:pt>
                <c:pt idx="6">
                  <c:v>8.813514929282347E-3</c:v>
                </c:pt>
                <c:pt idx="7">
                  <c:v>0.12025056748734067</c:v>
                </c:pt>
                <c:pt idx="8">
                  <c:v>0.22107997206216168</c:v>
                </c:pt>
                <c:pt idx="9">
                  <c:v>2.7064780862580759E-4</c:v>
                </c:pt>
                <c:pt idx="10">
                  <c:v>2.9312903789069322E-2</c:v>
                </c:pt>
                <c:pt idx="11">
                  <c:v>1.1655316919853326E-3</c:v>
                </c:pt>
                <c:pt idx="12">
                  <c:v>2.1564518945346605E-3</c:v>
                </c:pt>
                <c:pt idx="13">
                  <c:v>1.5278505325650428E-4</c:v>
                </c:pt>
                <c:pt idx="14">
                  <c:v>8.7183516675397241E-2</c:v>
                </c:pt>
                <c:pt idx="15">
                  <c:v>2.8810895756940807E-4</c:v>
                </c:pt>
                <c:pt idx="16">
                  <c:v>1.1349746813340318E-4</c:v>
                </c:pt>
                <c:pt idx="17">
                  <c:v>1.0673127291775799E-2</c:v>
                </c:pt>
                <c:pt idx="18">
                  <c:v>2.7239392352016762E-3</c:v>
                </c:pt>
                <c:pt idx="19">
                  <c:v>1.2048192771084338E-3</c:v>
                </c:pt>
                <c:pt idx="20">
                  <c:v>3.1604679587916885E-3</c:v>
                </c:pt>
                <c:pt idx="21">
                  <c:v>8.250392875851231E-4</c:v>
                </c:pt>
                <c:pt idx="22">
                  <c:v>9.4831499912694253E-2</c:v>
                </c:pt>
                <c:pt idx="23">
                  <c:v>1.4405447878470404E-4</c:v>
                </c:pt>
                <c:pt idx="24">
                  <c:v>9.2085734241313083E-2</c:v>
                </c:pt>
                <c:pt idx="25">
                  <c:v>1.7159944124323381E-2</c:v>
                </c:pt>
                <c:pt idx="26">
                  <c:v>2.7112799022175661E-2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4450304"/>
        <c:axId val="144451840"/>
      </c:barChart>
      <c:catAx>
        <c:axId val="144450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144451840"/>
        <c:crosses val="autoZero"/>
        <c:auto val="1"/>
        <c:lblAlgn val="ctr"/>
        <c:lblOffset val="80"/>
        <c:tickLblSkip val="1"/>
        <c:tickMarkSkip val="1"/>
        <c:noMultiLvlLbl val="0"/>
      </c:catAx>
      <c:valAx>
        <c:axId val="144451840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44450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8694058491068746"/>
          <c:y val="0.28937255874511747"/>
          <c:w val="0.40957398683695989"/>
          <c:h val="9.4498728997458065E-2"/>
        </c:manualLayout>
      </c:layout>
      <c:overlay val="0"/>
      <c:txPr>
        <a:bodyPr/>
        <a:lstStyle/>
        <a:p>
          <a:pPr>
            <a:defRPr sz="1200" b="1"/>
          </a:pPr>
          <a:endParaRPr lang="es-MX"/>
        </a:p>
      </c:txPr>
    </c:legend>
    <c:plotVisOnly val="1"/>
    <c:dispBlanksAs val="gap"/>
    <c:showDLblsOverMax val="0"/>
  </c:chart>
  <c:printSettings>
    <c:headerFooter alignWithMargins="0"/>
    <c:pageMargins b="1" l="0.75000000000001144" r="0.75000000000001144" t="1" header="0" footer="0"/>
    <c:pageSetup orientation="landscape" horizontalDpi="360" verticalDpi="36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PRINCIPALES MERCADOS 
ENERO</a:t>
            </a:r>
            <a:r>
              <a:rPr lang="es-MX" baseline="0"/>
              <a:t> - </a:t>
            </a:r>
            <a:r>
              <a:rPr lang="es-MX"/>
              <a:t>MARZO
2013</a:t>
            </a:r>
          </a:p>
        </c:rich>
      </c:tx>
      <c:layout>
        <c:manualLayout>
          <c:xMode val="edge"/>
          <c:yMode val="edge"/>
          <c:x val="0.68981554389034649"/>
          <c:y val="0.8060620907235081"/>
        </c:manualLayout>
      </c:layout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546327431377782"/>
          <c:y val="0.40202099514875522"/>
          <c:w val="0.43171345092033209"/>
          <c:h val="0.47070799934501739"/>
        </c:manualLayout>
      </c:layout>
      <c:pie3DChart>
        <c:varyColors val="1"/>
        <c:ser>
          <c:idx val="0"/>
          <c:order val="0"/>
          <c:tx>
            <c:strRef>
              <c:f>'PRINCIPALES MERCADOS I'!$D$2:$L$2</c:f>
              <c:strCache>
                <c:ptCount val="1"/>
              </c:strCache>
            </c:strRef>
          </c:tx>
          <c:spPr>
            <a:ln>
              <a:noFill/>
            </a:ln>
          </c:spPr>
          <c:explosion val="25"/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</c:spPr>
          </c:dPt>
          <c:dPt>
            <c:idx val="1"/>
            <c:bubble3D val="0"/>
            <c:spPr>
              <a:solidFill>
                <a:srgbClr val="FFC000"/>
              </a:solidFill>
              <a:ln>
                <a:noFill/>
              </a:ln>
            </c:spPr>
          </c:dPt>
          <c:dPt>
            <c:idx val="2"/>
            <c:bubble3D val="0"/>
            <c:spPr>
              <a:solidFill>
                <a:srgbClr val="FF0066"/>
              </a:solidFill>
              <a:ln>
                <a:noFill/>
              </a:ln>
            </c:spPr>
          </c:dPt>
          <c:dPt>
            <c:idx val="3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</c:spPr>
          </c:dPt>
          <c:dPt>
            <c:idx val="4"/>
            <c:bubble3D val="0"/>
            <c:spPr>
              <a:solidFill>
                <a:srgbClr val="FFC000"/>
              </a:solidFill>
              <a:ln>
                <a:noFill/>
              </a:ln>
            </c:spPr>
          </c:dPt>
          <c:dPt>
            <c:idx val="5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</c:spPr>
          </c:dPt>
          <c:dPt>
            <c:idx val="6"/>
            <c:bubble3D val="0"/>
            <c:spPr>
              <a:solidFill>
                <a:srgbClr val="FF9900"/>
              </a:solidFill>
              <a:ln>
                <a:noFill/>
              </a:ln>
            </c:spPr>
          </c:dPt>
          <c:dPt>
            <c:idx val="7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</c:spPr>
          </c:dPt>
          <c:dPt>
            <c:idx val="8"/>
            <c:bubble3D val="0"/>
            <c:spPr>
              <a:solidFill>
                <a:srgbClr val="00B050"/>
              </a:solidFill>
              <a:ln>
                <a:noFill/>
              </a:ln>
            </c:spPr>
          </c:dPt>
          <c:dPt>
            <c:idx val="9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</c:spPr>
          </c:dPt>
          <c:dLbls>
            <c:dLbl>
              <c:idx val="0"/>
              <c:layout>
                <c:manualLayout>
                  <c:x val="7.54296957255228E-2"/>
                  <c:y val="9.148708570574710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1163732303594693E-2"/>
                  <c:y val="5.65763460931090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1775886711256841E-2"/>
                  <c:y val="7.976521312170413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4271532030718392E-2"/>
                  <c:y val="8.04157056125560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10015918149120252"/>
                  <c:y val="-9.853283491078820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11924820161368722"/>
                  <c:y val="-0.1004824093957927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13783894817166903"/>
                  <c:y val="-0.1639750008802303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0.17235906094575915"/>
                  <c:y val="-0.2322482481719519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0.11626133438445489"/>
                  <c:y val="-0.3135937322498163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4639636383281271E-2"/>
                  <c:y val="-0.3362913184789257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7.9451739723174417E-2"/>
                  <c:y val="-0.3343186336427406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.19292665368680628"/>
                  <c:y val="-0.3004037789194503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.38614638482289004"/>
                  <c:y val="-0.247878422769351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0.26568654612617865"/>
                  <c:y val="-0.1340733317426233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.22349458053854379"/>
                  <c:y val="-4.430976430976429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'PRINCIPALES MERCADOS I'!$C$11:$C$25</c:f>
              <c:strCache>
                <c:ptCount val="15"/>
                <c:pt idx="0">
                  <c:v>Estados Unidos</c:v>
                </c:pt>
                <c:pt idx="1">
                  <c:v>Canadá</c:v>
                </c:pt>
                <c:pt idx="2">
                  <c:v>México</c:v>
                </c:pt>
                <c:pt idx="3">
                  <c:v>Alemania</c:v>
                </c:pt>
                <c:pt idx="4">
                  <c:v>Bélgica</c:v>
                </c:pt>
                <c:pt idx="5">
                  <c:v>España</c:v>
                </c:pt>
                <c:pt idx="6">
                  <c:v>Francia</c:v>
                </c:pt>
                <c:pt idx="7">
                  <c:v>Gran Bretaña</c:v>
                </c:pt>
                <c:pt idx="8">
                  <c:v>Holanda</c:v>
                </c:pt>
                <c:pt idx="9">
                  <c:v>Italia</c:v>
                </c:pt>
                <c:pt idx="10">
                  <c:v>Rusia</c:v>
                </c:pt>
                <c:pt idx="11">
                  <c:v>Suiza</c:v>
                </c:pt>
                <c:pt idx="12">
                  <c:v>Argentina</c:v>
                </c:pt>
                <c:pt idx="13">
                  <c:v>Brasil</c:v>
                </c:pt>
                <c:pt idx="14">
                  <c:v>Chile</c:v>
                </c:pt>
              </c:strCache>
            </c:strRef>
          </c:cat>
          <c:val>
            <c:numRef>
              <c:f>'PRINCIPALES MERCADOS I'!$Q$11:$Q$25</c:f>
              <c:numCache>
                <c:formatCode>0.00%</c:formatCode>
                <c:ptCount val="15"/>
                <c:pt idx="0">
                  <c:v>0.31042624958752035</c:v>
                </c:pt>
                <c:pt idx="1">
                  <c:v>0.2671232551040495</c:v>
                </c:pt>
                <c:pt idx="2">
                  <c:v>0.1359837271424455</c:v>
                </c:pt>
                <c:pt idx="3">
                  <c:v>3.3858042331111567E-2</c:v>
                </c:pt>
                <c:pt idx="4">
                  <c:v>3.2969844051781768E-3</c:v>
                </c:pt>
                <c:pt idx="5">
                  <c:v>2.140805103241163E-2</c:v>
                </c:pt>
                <c:pt idx="6">
                  <c:v>2.6196143469698081E-2</c:v>
                </c:pt>
                <c:pt idx="7">
                  <c:v>4.8161458090639972E-2</c:v>
                </c:pt>
                <c:pt idx="8">
                  <c:v>6.3857081859738851E-3</c:v>
                </c:pt>
                <c:pt idx="9">
                  <c:v>1.8992608174277056E-2</c:v>
                </c:pt>
                <c:pt idx="10">
                  <c:v>2.0658693169336807E-2</c:v>
                </c:pt>
                <c:pt idx="11">
                  <c:v>3.7382306595775639E-3</c:v>
                </c:pt>
                <c:pt idx="12">
                  <c:v>4.1931707632514144E-2</c:v>
                </c:pt>
                <c:pt idx="13">
                  <c:v>2.5875669358205421E-3</c:v>
                </c:pt>
                <c:pt idx="14">
                  <c:v>9.751161837524381E-3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088" r="0.75000000000001088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hPercent val="5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817604302669584E-2"/>
          <c:y val="2.5735317217046621E-2"/>
          <c:w val="0.90421943160022167"/>
          <c:h val="0.8051477815047154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'PRINC. MDOS. PROD.CTOS. NOCH.I'!$C$7:$D$7</c:f>
              <c:strCache>
                <c:ptCount val="1"/>
                <c:pt idx="0">
                  <c:v> ENE 2013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('PRINC. MDOS. PROD.CTOS. NOCH.I'!$B$16,'PRINC. MDOS. PROD.CTOS. NOCH.I'!$B$12,'PRINC. MDOS. PROD.CTOS. NOCH.I'!$B$11,'PRINC. MDOS. PROD.CTOS. NOCH.I'!$B$28,'PRINC.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3">
                  <c:v>SUDAMERICA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NOCH.I'!$C$26,'PRINC. MDOS. PROD.CTOS. NOCH.I'!$C$12,'PRINC. MDOS. PROD.CTOS. NOCH.I'!$C$11,'PRINC. MDOS. PROD.CTOS. NOCH.I'!$C$32,'PRINC. MDOS. PROD.CTOS. NOCH.I'!$C$13)</c:f>
              <c:numCache>
                <c:formatCode>#,##0</c:formatCode>
                <c:ptCount val="5"/>
                <c:pt idx="0">
                  <c:v>314281</c:v>
                </c:pt>
                <c:pt idx="1">
                  <c:v>248959.375</c:v>
                </c:pt>
                <c:pt idx="2">
                  <c:v>306323</c:v>
                </c:pt>
                <c:pt idx="3">
                  <c:v>73174</c:v>
                </c:pt>
                <c:pt idx="4">
                  <c:v>66523.975000000006</c:v>
                </c:pt>
              </c:numCache>
            </c:numRef>
          </c:val>
          <c:shape val="cylinder"/>
        </c:ser>
        <c:ser>
          <c:idx val="1"/>
          <c:order val="1"/>
          <c:tx>
            <c:strRef>
              <c:f>'PRINC. MDOS. PROD.CTOS. NOCH.I'!$E$7:$F$7</c:f>
              <c:strCache>
                <c:ptCount val="1"/>
                <c:pt idx="0">
                  <c:v> FEB 2013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('PRINC. MDOS. PROD.CTOS. NOCH.I'!$B$16,'PRINC. MDOS. PROD.CTOS. NOCH.I'!$B$12,'PRINC. MDOS. PROD.CTOS. NOCH.I'!$B$11,'PRINC. MDOS. PROD.CTOS. NOCH.I'!$B$27,'PRINC.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NOCH.I'!$E$26,'PRINC. MDOS. PROD.CTOS. NOCH.I'!$E$12,'PRINC. MDOS. PROD.CTOS. NOCH.I'!$E$11,'PRINC. MDOS. PROD.CTOS. NOCH.I'!$E$32,'PRINC. MDOS. PROD.CTOS. NOCH.I'!$E$13)</c:f>
              <c:numCache>
                <c:formatCode>#,##0</c:formatCode>
                <c:ptCount val="5"/>
                <c:pt idx="0">
                  <c:v>247793</c:v>
                </c:pt>
                <c:pt idx="1">
                  <c:v>260162</c:v>
                </c:pt>
                <c:pt idx="2">
                  <c:v>306164</c:v>
                </c:pt>
                <c:pt idx="3">
                  <c:v>67472</c:v>
                </c:pt>
                <c:pt idx="4">
                  <c:v>61603</c:v>
                </c:pt>
              </c:numCache>
            </c:numRef>
          </c:val>
          <c:shape val="cylinder"/>
        </c:ser>
        <c:ser>
          <c:idx val="2"/>
          <c:order val="2"/>
          <c:tx>
            <c:strRef>
              <c:f>'PRINC. MDOS. PROD.CTOS. NOCH.I'!$G$7:$H$7</c:f>
              <c:strCache>
                <c:ptCount val="1"/>
                <c:pt idx="0">
                  <c:v> MAR 2013</c:v>
                </c:pt>
              </c:strCache>
            </c:strRef>
          </c:tx>
          <c:invertIfNegative val="0"/>
          <c:cat>
            <c:strRef>
              <c:f>('PRINC. MDOS. PROD.CTOS. NOCH.I'!$B$16,'PRINC. MDOS. PROD.CTOS. NOCH.I'!$B$12,'PRINC. MDOS. PROD.CTOS. NOCH.I'!$B$11,'PRINC. MDOS. PROD.CTOS. NOCH.I'!$B$27,'PRINC.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NOCH.I'!$G$26,'PRINC. MDOS. PROD.CTOS. NOCH.I'!$G$12,'PRINC. MDOS. PROD.CTOS. NOCH.I'!$G$11,'PRINC. MDOS. PROD.CTOS. NOCH.I'!$G$32,'PRINC. MDOS. PROD.CTOS. NOCH.I'!$G$13)</c:f>
              <c:numCache>
                <c:formatCode>#,##0</c:formatCode>
                <c:ptCount val="5"/>
                <c:pt idx="0">
                  <c:v>285718</c:v>
                </c:pt>
                <c:pt idx="1">
                  <c:v>320931</c:v>
                </c:pt>
                <c:pt idx="2">
                  <c:v>322699</c:v>
                </c:pt>
                <c:pt idx="3">
                  <c:v>48998</c:v>
                </c:pt>
                <c:pt idx="4">
                  <c:v>83127</c:v>
                </c:pt>
              </c:numCache>
            </c:numRef>
          </c:val>
          <c:shape val="cylinder"/>
        </c:ser>
        <c:ser>
          <c:idx val="3"/>
          <c:order val="3"/>
          <c:tx>
            <c:strRef>
              <c:f>'PRINC. MDOS. PROD.CTOS. NOCH.I'!$I$7:$J$7</c:f>
              <c:strCache>
                <c:ptCount val="1"/>
                <c:pt idx="0">
                  <c:v> ABR 2013</c:v>
                </c:pt>
              </c:strCache>
            </c:strRef>
          </c:tx>
          <c:spPr>
            <a:solidFill>
              <a:srgbClr val="FF66CC"/>
            </a:solidFill>
          </c:spPr>
          <c:invertIfNegative val="0"/>
          <c:cat>
            <c:strRef>
              <c:f>('PRINC. MDOS. PROD.CTOS. NOCH.I'!$B$16,'PRINC. MDOS. PROD.CTOS. NOCH.I'!$B$12,'PRINC. MDOS. PROD.CTOS. NOCH.I'!$B$11,'PRINC. MDOS. PROD.CTOS. NOCH.I'!$B$27,'PRINC.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NOCH.I'!$I$26,'PRINC. MDOS. PROD.CTOS. NOCH.I'!$I$12,'PRINC. MDOS. PROD.CTOS. NOCH.I'!$I$11,'PRINC. MDOS. PROD.CTOS. NOCH.I'!$I$32,'PRINC. MDOS. PROD.CTOS. NOCH.I'!$I$13)</c:f>
              <c:numCache>
                <c:formatCode>#,##0</c:formatCode>
                <c:ptCount val="5"/>
              </c:numCache>
            </c:numRef>
          </c:val>
          <c:shape val="cylinder"/>
        </c:ser>
        <c:ser>
          <c:idx val="4"/>
          <c:order val="4"/>
          <c:tx>
            <c:strRef>
              <c:f>'PRINC. MDOS. PROD.CTOS. NOCH.I'!$K$7:$L$7</c:f>
              <c:strCache>
                <c:ptCount val="1"/>
                <c:pt idx="0">
                  <c:v> MAY 2013</c:v>
                </c:pt>
              </c:strCache>
            </c:strRef>
          </c:tx>
          <c:invertIfNegative val="0"/>
          <c:cat>
            <c:strRef>
              <c:f>('PRINC. MDOS. PROD.CTOS. NOCH.I'!$B$16,'PRINC. MDOS. PROD.CTOS. NOCH.I'!$B$12,'PRINC. MDOS. PROD.CTOS. NOCH.I'!$B$11,'PRINC. MDOS. PROD.CTOS. NOCH.I'!$B$27,'PRINC.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NOCH.I'!$K$26,'PRINC. MDOS. PROD.CTOS. NOCH.I'!$K$12,'PRINC. MDOS. PROD.CTOS. NOCH.I'!$K$11,'PRINC. MDOS. PROD.CTOS. NOCH.I'!$K$32,'PRINC. MDOS. PROD.CTOS. NOCH.I'!$K$13)</c:f>
              <c:numCache>
                <c:formatCode>#,##0</c:formatCode>
                <c:ptCount val="5"/>
              </c:numCache>
            </c:numRef>
          </c:val>
          <c:shape val="cylinder"/>
        </c:ser>
        <c:ser>
          <c:idx val="5"/>
          <c:order val="5"/>
          <c:tx>
            <c:strRef>
              <c:f>'PRINC. MDOS. PROD.CTOS. NOCH.I'!$M$7:$N$7</c:f>
              <c:strCache>
                <c:ptCount val="1"/>
                <c:pt idx="0">
                  <c:v> JUN 2013</c:v>
                </c:pt>
              </c:strCache>
            </c:strRef>
          </c:tx>
          <c:invertIfNegative val="0"/>
          <c:cat>
            <c:strRef>
              <c:f>('PRINC. MDOS. PROD.CTOS. NOCH.I'!$B$16,'PRINC. MDOS. PROD.CTOS. NOCH.I'!$B$12,'PRINC. MDOS. PROD.CTOS. NOCH.I'!$B$11,'PRINC. MDOS. PROD.CTOS. NOCH.I'!$B$27,'PRINC. MDOS. PROD.CTOS. NOCH.I'!$B$13)</c:f>
              <c:strCache>
                <c:ptCount val="5"/>
                <c:pt idx="0">
                  <c:v>EUROPA</c:v>
                </c:pt>
                <c:pt idx="1">
                  <c:v>ESTADOS UNIDOS</c:v>
                </c:pt>
                <c:pt idx="2">
                  <c:v>CANADÁ</c:v>
                </c:pt>
                <c:pt idx="4">
                  <c:v>MÉXICO</c:v>
                </c:pt>
              </c:strCache>
            </c:strRef>
          </c:cat>
          <c:val>
            <c:numRef>
              <c:f>('PRINC. MDOS. PROD.CTOS. NOCH.I'!$M$26,'PRINC. MDOS. PROD.CTOS. NOCH.I'!$M$12,'PRINC. MDOS. PROD.CTOS. NOCH.I'!$M$11,'PRINC. MDOS. PROD.CTOS. NOCH.I'!$M$32,'PRINC. MDOS. PROD.CTOS. NOCH.I'!$M$13)</c:f>
              <c:numCache>
                <c:formatCode>#,##0</c:formatCode>
                <c:ptCount val="5"/>
              </c:numCache>
            </c:numRef>
          </c:val>
          <c:shape val="cylinder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155584"/>
        <c:axId val="143157120"/>
        <c:axId val="0"/>
      </c:bar3DChart>
      <c:catAx>
        <c:axId val="14315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4315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1571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431555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48119783202699"/>
          <c:y val="0.90257430137409289"/>
          <c:w val="0.71607789619229023"/>
          <c:h val="8.2720588235294226E-2"/>
        </c:manualLayout>
      </c:layout>
      <c:overlay val="0"/>
      <c:txPr>
        <a:bodyPr/>
        <a:lstStyle/>
        <a:p>
          <a:pPr>
            <a:defRPr sz="96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088" r="0.75000000000001088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PLAN DE HOSPEDAJE</a:t>
            </a:r>
          </a:p>
        </c:rich>
      </c:tx>
      <c:layout>
        <c:manualLayout>
          <c:xMode val="edge"/>
          <c:yMode val="edge"/>
          <c:x val="0.33394602479943086"/>
          <c:y val="4.3859838033066374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4571294014944012E-2"/>
          <c:y val="0.26709379276308409"/>
          <c:w val="0.96836288242963053"/>
          <c:h val="0.66695201561346318"/>
        </c:manualLayout>
      </c:layout>
      <c:pie3DChart>
        <c:varyColors val="1"/>
        <c:ser>
          <c:idx val="0"/>
          <c:order val="0"/>
          <c:tx>
            <c:strRef>
              <c:f>'CUARTOS POR PLAN'!$H$6</c:f>
              <c:strCache>
                <c:ptCount val="1"/>
                <c:pt idx="0">
                  <c:v>PLAN DE HOSPEDAJE</c:v>
                </c:pt>
              </c:strCache>
            </c:strRef>
          </c:tx>
          <c:explosion val="25"/>
          <c:dPt>
            <c:idx val="0"/>
            <c:bubble3D val="0"/>
            <c:explosion val="3"/>
            <c:spPr>
              <a:effectLst>
                <a:outerShdw blurRad="152400" dist="317500" dir="5400000" sx="90000" sy="-19000" rotWithShape="0">
                  <a:schemeClr val="bg1">
                    <a:lumMod val="85000"/>
                    <a:alpha val="15000"/>
                  </a:schemeClr>
                </a:outerShdw>
              </a:effectLst>
            </c:spPr>
          </c:dPt>
          <c:dPt>
            <c:idx val="1"/>
            <c:bubble3D val="0"/>
            <c:spPr>
              <a:solidFill>
                <a:srgbClr val="CCFF66"/>
              </a:solidFill>
              <a:effectLst>
                <a:outerShdw blurRad="152400" dist="317500" dir="5400000" sx="90000" sy="-19000" rotWithShape="0">
                  <a:schemeClr val="bg1">
                    <a:lumMod val="85000"/>
                    <a:alpha val="15000"/>
                  </a:schemeClr>
                </a:outerShdw>
              </a:effectLst>
            </c:spPr>
          </c:dPt>
          <c:dLbls>
            <c:dLbl>
              <c:idx val="0"/>
              <c:layout>
                <c:manualLayout>
                  <c:x val="2.5749125109361441E-2"/>
                  <c:y val="4.46259842519685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6625041913813692E-2"/>
                  <c:y val="-0.1405210063027835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'CUARTOS POR PLAN'!$H$7:$H$8</c:f>
              <c:strCache>
                <c:ptCount val="2"/>
                <c:pt idx="0">
                  <c:v>TOTAL PLAN  ALL INCLUSIVE</c:v>
                </c:pt>
                <c:pt idx="1">
                  <c:v>TOTAL PLAN  EUROPEO</c:v>
                </c:pt>
              </c:strCache>
            </c:strRef>
          </c:cat>
          <c:val>
            <c:numRef>
              <c:f>'CUARTOS POR PLAN'!$K$7:$K$8</c:f>
              <c:numCache>
                <c:formatCode>0.0%</c:formatCode>
                <c:ptCount val="2"/>
                <c:pt idx="0">
                  <c:v>3.1428426086071828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AFLUENCIA GENERAL ENERO - FEBRERO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798840769904106"/>
          <c:y val="0.16089129483814521"/>
          <c:w val="0.82145603674540679"/>
          <c:h val="0.68873432487605657"/>
        </c:manualLayout>
      </c:layout>
      <c:lineChart>
        <c:grouping val="standard"/>
        <c:varyColors val="0"/>
        <c:ser>
          <c:idx val="0"/>
          <c:order val="0"/>
          <c:dLbls>
            <c:dLbl>
              <c:idx val="4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 sz="1100" b="1"/>
                  </a:pPr>
                  <a:endParaRPr lang="es-MX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'COMPART. OCUP. AFLU. 2008-2013'!$L$9:$P$9</c:f>
              <c:numCache>
                <c:formatCode>General</c:formatCode>
                <c:ptCount val="5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'COMPART. OCUP. AFLU. 2008-2013'!$L$22:$P$22</c:f>
              <c:numCache>
                <c:formatCode>#,##0</c:formatCode>
                <c:ptCount val="5"/>
                <c:pt idx="0">
                  <c:v>898603</c:v>
                </c:pt>
                <c:pt idx="1">
                  <c:v>901029</c:v>
                </c:pt>
                <c:pt idx="2">
                  <c:v>932474</c:v>
                </c:pt>
                <c:pt idx="3">
                  <c:v>995505</c:v>
                </c:pt>
                <c:pt idx="4">
                  <c:v>1051567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2755712"/>
        <c:axId val="142757248"/>
      </c:lineChart>
      <c:catAx>
        <c:axId val="14275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MX"/>
          </a:p>
        </c:txPr>
        <c:crossAx val="142757248"/>
        <c:crosses val="autoZero"/>
        <c:auto val="1"/>
        <c:lblAlgn val="ctr"/>
        <c:lblOffset val="100"/>
        <c:noMultiLvlLbl val="0"/>
      </c:catAx>
      <c:valAx>
        <c:axId val="142757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4275571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CATEGORIA</a:t>
            </a:r>
          </a:p>
        </c:rich>
      </c:tx>
      <c:layout>
        <c:manualLayout>
          <c:xMode val="edge"/>
          <c:yMode val="edge"/>
          <c:x val="8.5764442843338767E-3"/>
          <c:y val="0.91375291375291356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824810297405641"/>
          <c:y val="0.32399610887800884"/>
          <c:w val="0.74064993509800969"/>
          <c:h val="0.60714498100324854"/>
        </c:manualLayout>
      </c:layout>
      <c:pie3DChart>
        <c:varyColors val="1"/>
        <c:ser>
          <c:idx val="0"/>
          <c:order val="0"/>
          <c:tx>
            <c:strRef>
              <c:f>'CUARTOS POR PLAN'!$H$29</c:f>
              <c:strCache>
                <c:ptCount val="1"/>
                <c:pt idx="0">
                  <c:v>CATEGORIA </c:v>
                </c:pt>
              </c:strCache>
            </c:strRef>
          </c:tx>
          <c:spPr>
            <a:effectLst>
              <a:outerShdw blurRad="152400" dist="317500" dir="5400000" sx="90000" sy="-19000" rotWithShape="0">
                <a:schemeClr val="bg1">
                  <a:lumMod val="75000"/>
                  <a:alpha val="15000"/>
                </a:schemeClr>
              </a:outerShdw>
            </a:effectLst>
          </c:spPr>
          <c:explosion val="25"/>
          <c:dPt>
            <c:idx val="0"/>
            <c:bubble3D val="0"/>
            <c:spPr>
              <a:solidFill>
                <a:srgbClr val="0000FF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1"/>
            <c:bubble3D val="0"/>
            <c:spPr>
              <a:solidFill>
                <a:srgbClr val="FFC000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4"/>
            <c:bubble3D val="0"/>
            <c:spPr>
              <a:solidFill>
                <a:srgbClr val="CCFF66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5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6"/>
            <c:bubble3D val="0"/>
            <c:spPr>
              <a:solidFill>
                <a:srgbClr val="FF6600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Pt>
            <c:idx val="7"/>
            <c:bubble3D val="0"/>
            <c:spPr>
              <a:solidFill>
                <a:srgbClr val="FF388C"/>
              </a:solidFill>
              <a:effectLst>
                <a:outerShdw blurRad="152400" dist="317500" dir="5400000" sx="90000" sy="-19000" rotWithShape="0">
                  <a:schemeClr val="bg1">
                    <a:lumMod val="75000"/>
                    <a:alpha val="15000"/>
                  </a:schemeClr>
                </a:outerShdw>
              </a:effectLst>
            </c:spPr>
          </c:dPt>
          <c:dLbls>
            <c:dLbl>
              <c:idx val="0"/>
              <c:layout>
                <c:manualLayout>
                  <c:x val="-1.400351099903362E-2"/>
                  <c:y val="-0.1563063707945597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6732414984074703"/>
                  <c:y val="-0.1500985628544746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1270521903716284"/>
                  <c:y val="-4.067507295853750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1861172582185504E-2"/>
                  <c:y val="1.991887377714150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12494010144156829"/>
                  <c:y val="1.676603857353664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8097312999273914E-3"/>
                  <c:y val="-6.144008222748379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7.7883243054575904E-2"/>
                  <c:y val="-9.826137874498176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GRAN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TURISMO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MX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17%</a:t>
                    </a:r>
                  </a:p>
                </c:rich>
              </c:tx>
              <c:spPr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0.11845950628720428"/>
                  <c:y val="-0.1409713121524210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'CUARTOS POR PLAN'!$H$30:$H$37</c:f>
              <c:strCache>
                <c:ptCount val="8"/>
                <c:pt idx="0">
                  <c:v>1 ESTRELLA</c:v>
                </c:pt>
                <c:pt idx="1">
                  <c:v>2 ESTRELLAS</c:v>
                </c:pt>
                <c:pt idx="2">
                  <c:v>3 ESTRELLAS </c:v>
                </c:pt>
                <c:pt idx="3">
                  <c:v>4 ESTRELLAS</c:v>
                </c:pt>
                <c:pt idx="4">
                  <c:v>5 ESTRELLAS</c:v>
                </c:pt>
                <c:pt idx="5">
                  <c:v>CATEGORIA ESPECIAL</c:v>
                </c:pt>
                <c:pt idx="6">
                  <c:v>GRAN TURISMO</c:v>
                </c:pt>
                <c:pt idx="7">
                  <c:v>OTROS</c:v>
                </c:pt>
              </c:strCache>
            </c:strRef>
          </c:cat>
          <c:val>
            <c:numRef>
              <c:f>'CUARTOS POR PLAN'!$K$30:$K$37</c:f>
              <c:numCache>
                <c:formatCode>0.0%</c:formatCode>
                <c:ptCount val="8"/>
                <c:pt idx="0">
                  <c:v>1.5717092337917485E-3</c:v>
                </c:pt>
                <c:pt idx="1">
                  <c:v>1.1272102161100197E-2</c:v>
                </c:pt>
                <c:pt idx="2">
                  <c:v>4.354125736738703E-2</c:v>
                </c:pt>
                <c:pt idx="3">
                  <c:v>8.1262278978389002E-2</c:v>
                </c:pt>
                <c:pt idx="4">
                  <c:v>0.59255893909626722</c:v>
                </c:pt>
                <c:pt idx="5">
                  <c:v>3.5019646365422395E-2</c:v>
                </c:pt>
                <c:pt idx="6">
                  <c:v>0.1756139489194499</c:v>
                </c:pt>
                <c:pt idx="7">
                  <c:v>5.9160117878192538E-2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DISTRIBUCIÓN DE CUARTOS POR RANGO</a:t>
            </a:r>
          </a:p>
        </c:rich>
      </c:tx>
      <c:layout>
        <c:manualLayout>
          <c:xMode val="edge"/>
          <c:yMode val="edge"/>
          <c:x val="1.1311075198570511E-2"/>
          <c:y val="3.898625575028928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8224149680991655E-2"/>
          <c:y val="0.16408997262438968"/>
          <c:w val="0.92532340191328222"/>
          <c:h val="0.8144046510315246"/>
        </c:manualLayout>
      </c:layout>
      <c:pie3DChart>
        <c:varyColors val="1"/>
        <c:ser>
          <c:idx val="0"/>
          <c:order val="0"/>
          <c:spPr>
            <a:effectLst>
              <a:outerShdw blurRad="152400" dist="317500" dir="5400000" sx="90000" sy="90000" algn="tr" rotWithShape="0">
                <a:srgbClr val="D2D2D2">
                  <a:alpha val="15000"/>
                </a:srgbClr>
              </a:outerShdw>
            </a:effectLst>
          </c:spPr>
          <c:explosion val="19"/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152400" dist="317500" dir="5400000" sx="90000" sy="90000" algn="tr" rotWithShape="0">
                  <a:srgbClr val="D2D2D2">
                    <a:alpha val="15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0.180421789381597"/>
                  <c:y val="-7.086705864823693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3307427407207553"/>
                  <c:y val="-2.783845567691205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solidFill>
                    <a:schemeClr val="bg1">
                      <a:lumMod val="75000"/>
                    </a:schemeClr>
                  </a:solidFill>
                </a:ln>
              </c:spPr>
            </c:leaderLines>
          </c:dLbls>
          <c:cat>
            <c:strRef>
              <c:f>'CUARTOS POR PLAN'!$H$63:$H$64</c:f>
              <c:strCache>
                <c:ptCount val="2"/>
                <c:pt idx="0">
                  <c:v>1 a 100</c:v>
                </c:pt>
                <c:pt idx="1">
                  <c:v>101 a + de  400</c:v>
                </c:pt>
              </c:strCache>
            </c:strRef>
          </c:cat>
          <c:val>
            <c:numRef>
              <c:f>'CUARTOS POR PLAN'!$K$63:$K$64</c:f>
              <c:numCache>
                <c:formatCode>0.0%</c:formatCode>
                <c:ptCount val="2"/>
                <c:pt idx="0">
                  <c:v>0.16859037328094303</c:v>
                </c:pt>
                <c:pt idx="1">
                  <c:v>0.83140962671905694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4033742507080239E-2"/>
          <c:y val="0.19707560748454817"/>
          <c:w val="0.22912514756616922"/>
          <c:h val="0.1719171566436294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zero"/>
    <c:showDLblsOverMax val="0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1"/>
        <c:ser>
          <c:idx val="0"/>
          <c:order val="0"/>
          <c:tx>
            <c:strRef>
              <c:f>'CUARTOS POR LOCALIDAD'!$B$11:$B$28</c:f>
              <c:strCache>
                <c:ptCount val="1"/>
                <c:pt idx="0">
                  <c:v>AKUMAL COBA KANTENAH PAAMUL PLAYA DEL CARMEN PLAYA DEL SECRETO PLAYA PARAISO PLAYACAR PUERTO AVENTURAS PUNTA ALLEN  PUNTA BETE XCALACOCO PUNTA BRAVA PUNTA MAROMA SIAN KA'AN TANKAH TULUM XCARET XPU-HA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rgbClr val="CCFF99"/>
              </a:solidFill>
            </c:spPr>
          </c:dPt>
          <c:dPt>
            <c:idx val="11"/>
            <c:invertIfNegative val="0"/>
            <c:bubble3D val="0"/>
            <c:spPr>
              <a:solidFill>
                <a:srgbClr val="CC99FF"/>
              </a:solidFill>
            </c:spPr>
          </c:dPt>
          <c:dPt>
            <c:idx val="12"/>
            <c:invertIfNegative val="0"/>
            <c:bubble3D val="0"/>
            <c:spPr>
              <a:solidFill>
                <a:srgbClr val="FF0066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9900"/>
              </a:solidFill>
            </c:spPr>
          </c:dPt>
          <c:dPt>
            <c:idx val="16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1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2.1778584392014508E-2"/>
                  <c:y val="-0.181616896126438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419842710223814E-3"/>
                  <c:y val="-6.64452058999157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9038112522686382E-2"/>
                  <c:y val="-0.146179452979814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2595281306715859E-3"/>
                  <c:y val="-6.64452058999157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0816696914701712E-2"/>
                  <c:y val="-0.265780823599667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8396854204477034E-3"/>
                  <c:y val="-7.9734247079899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419842710223814E-3"/>
                  <c:y val="-0.181616896126438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3557168784028856E-2"/>
                  <c:y val="-0.279069864779651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5977011494252866E-2"/>
                  <c:y val="-0.225913700059713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7.2595281306715859E-3"/>
                  <c:y val="-7.53045666865713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2.903811252268635E-2"/>
                  <c:y val="-0.186046576519764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-7.0874886293243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7.2595281306715859E-3"/>
                  <c:y val="-0.115171690226521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7.2595281306715859E-3"/>
                  <c:y val="-9.3023288259883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1.2099213551119117E-2"/>
                  <c:y val="-4.4296803933277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9.6793708408954311E-3"/>
                  <c:y val="-0.119601370619848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7.2595281306715859E-3"/>
                  <c:y val="-7.0874886293243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2.903811252268635E-2"/>
                  <c:y val="-7.530456668657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'[3]CUARTOS POR LOCALIDAD'!$B$11:$B$28</c:f>
              <c:strCache>
                <c:ptCount val="18"/>
                <c:pt idx="0">
                  <c:v>AKUMAL</c:v>
                </c:pt>
                <c:pt idx="1">
                  <c:v>COBA</c:v>
                </c:pt>
                <c:pt idx="2">
                  <c:v>KANTENAH</c:v>
                </c:pt>
                <c:pt idx="3">
                  <c:v>PAAMUL</c:v>
                </c:pt>
                <c:pt idx="4">
                  <c:v>PLAYA DEL CARMEN</c:v>
                </c:pt>
                <c:pt idx="5">
                  <c:v>PLAYA DEL SECRETO</c:v>
                </c:pt>
                <c:pt idx="6">
                  <c:v>PLAYA PARAISO</c:v>
                </c:pt>
                <c:pt idx="7">
                  <c:v>PLAYACAR</c:v>
                </c:pt>
                <c:pt idx="8">
                  <c:v>PUERTO AVENTURAS</c:v>
                </c:pt>
                <c:pt idx="9">
                  <c:v>PUNTA ALLEN </c:v>
                </c:pt>
                <c:pt idx="10">
                  <c:v>PUNTA BETE XCALACOCO</c:v>
                </c:pt>
                <c:pt idx="11">
                  <c:v>PUNTA BRAVA</c:v>
                </c:pt>
                <c:pt idx="12">
                  <c:v>PUNTA MAROMA</c:v>
                </c:pt>
                <c:pt idx="13">
                  <c:v>SIAN KA'AN</c:v>
                </c:pt>
                <c:pt idx="14">
                  <c:v>TANKAH</c:v>
                </c:pt>
                <c:pt idx="15">
                  <c:v>TULUM</c:v>
                </c:pt>
                <c:pt idx="16">
                  <c:v>XCARET</c:v>
                </c:pt>
                <c:pt idx="17">
                  <c:v>XPU-HA</c:v>
                </c:pt>
              </c:strCache>
            </c:strRef>
          </c:cat>
          <c:val>
            <c:numRef>
              <c:f>'CUARTOS POR LOCALIDAD'!$F$11:$F$28</c:f>
              <c:numCache>
                <c:formatCode>0.0%</c:formatCode>
                <c:ptCount val="18"/>
                <c:pt idx="0">
                  <c:v>9.4744597249508844E-2</c:v>
                </c:pt>
                <c:pt idx="1">
                  <c:v>1.2033398821218076E-3</c:v>
                </c:pt>
                <c:pt idx="2">
                  <c:v>6.9695481335952852E-2</c:v>
                </c:pt>
                <c:pt idx="3">
                  <c:v>4.9115913555992138E-4</c:v>
                </c:pt>
                <c:pt idx="4">
                  <c:v>0.18396365422396857</c:v>
                </c:pt>
                <c:pt idx="5">
                  <c:v>1.3261296660117878E-2</c:v>
                </c:pt>
                <c:pt idx="6">
                  <c:v>9.1674852652259331E-2</c:v>
                </c:pt>
                <c:pt idx="7">
                  <c:v>0.16338408644400787</c:v>
                </c:pt>
                <c:pt idx="8">
                  <c:v>0.12841355599214146</c:v>
                </c:pt>
                <c:pt idx="9">
                  <c:v>1.1542239685658152E-3</c:v>
                </c:pt>
                <c:pt idx="10">
                  <c:v>0.10073673870333988</c:v>
                </c:pt>
                <c:pt idx="11">
                  <c:v>1.6699410609037329E-2</c:v>
                </c:pt>
                <c:pt idx="12">
                  <c:v>4.9631630648330059E-2</c:v>
                </c:pt>
                <c:pt idx="13">
                  <c:v>1.7927308447937133E-3</c:v>
                </c:pt>
                <c:pt idx="14">
                  <c:v>3.43811394891945E-3</c:v>
                </c:pt>
                <c:pt idx="15">
                  <c:v>4.9312377210216113E-2</c:v>
                </c:pt>
                <c:pt idx="16">
                  <c:v>1.8885068762278977E-2</c:v>
                </c:pt>
                <c:pt idx="17">
                  <c:v>1.1517681728880158E-2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45438976"/>
        <c:axId val="145440768"/>
        <c:axId val="0"/>
      </c:bar3DChart>
      <c:catAx>
        <c:axId val="14543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800"/>
            </a:pPr>
            <a:endParaRPr lang="es-MX"/>
          </a:p>
        </c:txPr>
        <c:crossAx val="145440768"/>
        <c:crosses val="autoZero"/>
        <c:auto val="1"/>
        <c:lblAlgn val="ctr"/>
        <c:lblOffset val="100"/>
        <c:noMultiLvlLbl val="0"/>
      </c:catAx>
      <c:valAx>
        <c:axId val="14544076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45438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OCUPACIÓN GENERAL  ENERO-MARZO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dLbls>
            <c:numFmt formatCode="0.00%" sourceLinked="0"/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'[1]COMPART. OCUP. AFLU. 2008-2013'!$C$9:$G$9</c:f>
              <c:numCache>
                <c:formatCode>General</c:formatCode>
                <c:ptCount val="5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'COMPART. OCUP. AFLU. 2008-2013'!$C$22:$G$22</c:f>
              <c:numCache>
                <c:formatCode>0.00%</c:formatCode>
                <c:ptCount val="5"/>
                <c:pt idx="0">
                  <c:v>0.86480000000000001</c:v>
                </c:pt>
                <c:pt idx="1">
                  <c:v>0.78380000000000005</c:v>
                </c:pt>
                <c:pt idx="2">
                  <c:v>0.83199999999999996</c:v>
                </c:pt>
                <c:pt idx="3">
                  <c:v>0.83358059143478147</c:v>
                </c:pt>
                <c:pt idx="4">
                  <c:v>0.88279798607547899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2802304"/>
        <c:axId val="143074432"/>
      </c:lineChart>
      <c:catAx>
        <c:axId val="14280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143074432"/>
        <c:crossesAt val="0.1"/>
        <c:auto val="0"/>
        <c:lblAlgn val="ctr"/>
        <c:lblOffset val="100"/>
        <c:tickLblSkip val="1"/>
        <c:tickMarkSkip val="1"/>
        <c:noMultiLvlLbl val="0"/>
      </c:catAx>
      <c:valAx>
        <c:axId val="143074432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s-MX"/>
          </a:p>
        </c:txPr>
        <c:crossAx val="142802304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AFLUENCIA GENERAL ENERO-MARZO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798840769904112"/>
          <c:y val="0.16089129483814521"/>
          <c:w val="0.82145603674540679"/>
          <c:h val="0.68873432487605657"/>
        </c:manualLayout>
      </c:layout>
      <c:lineChart>
        <c:grouping val="standard"/>
        <c:varyColors val="0"/>
        <c:ser>
          <c:idx val="0"/>
          <c:order val="0"/>
          <c:dLbls>
            <c:numFmt formatCode="#,##0" sourceLinked="0"/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'[1]COMPART. OCUP. AFLU. 2008-2013'!$L$9:$P$9</c:f>
              <c:numCache>
                <c:formatCode>General</c:formatCode>
                <c:ptCount val="5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'COMPART. OCUP. AFLU. 2008-2013'!$L$22:$P$22</c:f>
              <c:numCache>
                <c:formatCode>#,##0</c:formatCode>
                <c:ptCount val="5"/>
                <c:pt idx="0">
                  <c:v>898603</c:v>
                </c:pt>
                <c:pt idx="1">
                  <c:v>901029</c:v>
                </c:pt>
                <c:pt idx="2">
                  <c:v>932474</c:v>
                </c:pt>
                <c:pt idx="3">
                  <c:v>995505</c:v>
                </c:pt>
                <c:pt idx="4">
                  <c:v>1051567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3088256"/>
        <c:axId val="143110528"/>
      </c:lineChart>
      <c:catAx>
        <c:axId val="14308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43110528"/>
        <c:crosses val="autoZero"/>
        <c:auto val="1"/>
        <c:lblAlgn val="ctr"/>
        <c:lblOffset val="100"/>
        <c:noMultiLvlLbl val="0"/>
      </c:catAx>
      <c:valAx>
        <c:axId val="14311052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43088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overlay val="0"/>
      <c:txPr>
        <a:bodyPr/>
        <a:lstStyle/>
        <a:p>
          <a:pPr>
            <a:defRPr sz="900"/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'COMP.CTOS.NOCHE OCUP. 2008-2013'!$C$8</c:f>
              <c:strCache>
                <c:ptCount val="1"/>
                <c:pt idx="0">
                  <c:v>CUARTOS NOCHE OCUPADOS MENSUAL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31481481481481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2.31481481481481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'COMP.CTOS.NOCHE OCUP. 2008-2013'!$C$9:$G$9</c:f>
              <c:numCache>
                <c:formatCode>General</c:formatCode>
                <c:ptCount val="5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'COMP.CTOS.NOCHE OCUP. 2008-2013'!$C$12:$G$12</c:f>
              <c:numCache>
                <c:formatCode>#,##0</c:formatCode>
                <c:ptCount val="5"/>
                <c:pt idx="0">
                  <c:v>943656</c:v>
                </c:pt>
                <c:pt idx="1">
                  <c:v>934882</c:v>
                </c:pt>
                <c:pt idx="2">
                  <c:v>996709</c:v>
                </c:pt>
                <c:pt idx="3">
                  <c:v>1024269</c:v>
                </c:pt>
                <c:pt idx="4">
                  <c:v>1108163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885248"/>
        <c:axId val="142886784"/>
      </c:barChart>
      <c:catAx>
        <c:axId val="14288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es-MX"/>
          </a:p>
        </c:txPr>
        <c:crossAx val="142886784"/>
        <c:crosses val="autoZero"/>
        <c:auto val="1"/>
        <c:lblAlgn val="ctr"/>
        <c:lblOffset val="100"/>
        <c:noMultiLvlLbl val="0"/>
      </c:catAx>
      <c:valAx>
        <c:axId val="1428867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4288524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title>
      <c:overlay val="0"/>
      <c:txPr>
        <a:bodyPr/>
        <a:lstStyle/>
        <a:p>
          <a:pPr>
            <a:defRPr sz="1000"/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'COMP.CTOS.NOCHE OCUP. 2008-2013'!$C$23</c:f>
              <c:strCache>
                <c:ptCount val="1"/>
                <c:pt idx="0">
                  <c:v>CUARTOS NOCHE OCUPADOS ACUMULADO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1.45160821686956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2.95202952029520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9493165419922732E-2"/>
                  <c:y val="9.84009840098402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8.38810277866561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'COMP.CTOS.NOCHE OCUP. 2008-2013'!$C$24:$G$24</c:f>
              <c:numCache>
                <c:formatCode>General</c:formatCode>
                <c:ptCount val="5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'COMP.CTOS.NOCHE OCUP. 2008-2013'!$C$26:$G$26</c:f>
              <c:numCache>
                <c:formatCode>#,##0</c:formatCode>
                <c:ptCount val="5"/>
                <c:pt idx="0">
                  <c:v>2756654</c:v>
                </c:pt>
                <c:pt idx="1">
                  <c:v>2625761</c:v>
                </c:pt>
                <c:pt idx="2">
                  <c:v>2859106</c:v>
                </c:pt>
                <c:pt idx="3">
                  <c:v>3032482</c:v>
                </c:pt>
                <c:pt idx="4">
                  <c:v>3193271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918400"/>
        <c:axId val="142919936"/>
      </c:barChart>
      <c:catAx>
        <c:axId val="14291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2919936"/>
        <c:crosses val="autoZero"/>
        <c:auto val="1"/>
        <c:lblAlgn val="ctr"/>
        <c:lblOffset val="100"/>
        <c:noMultiLvlLbl val="0"/>
      </c:catAx>
      <c:valAx>
        <c:axId val="1429199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42918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 I C I E M B R E     2  0  0  4  
OCUPACION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[2]Hoja1!$A$12</c:f>
              <c:strCache>
                <c:ptCount val="1"/>
                <c:pt idx="0">
                  <c:v>OCUPACION GENERAL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[2]Hoja1!$B$12:$AF$12</c:f>
              <c:numCache>
                <c:formatCode>General</c:formatCode>
                <c:ptCount val="31"/>
                <c:pt idx="0">
                  <c:v>0.77890000000000004</c:v>
                </c:pt>
                <c:pt idx="1">
                  <c:v>0.78469999999999995</c:v>
                </c:pt>
                <c:pt idx="2">
                  <c:v>0.82020000000000004</c:v>
                </c:pt>
                <c:pt idx="3">
                  <c:v>0.84030000000000005</c:v>
                </c:pt>
                <c:pt idx="4">
                  <c:v>0.86739999999999995</c:v>
                </c:pt>
                <c:pt idx="5">
                  <c:v>0.83509999999999995</c:v>
                </c:pt>
                <c:pt idx="6">
                  <c:v>0.83230000000000004</c:v>
                </c:pt>
                <c:pt idx="7">
                  <c:v>0.84079999999999999</c:v>
                </c:pt>
                <c:pt idx="8">
                  <c:v>0.85129999999999995</c:v>
                </c:pt>
                <c:pt idx="9">
                  <c:v>0.83120000000000005</c:v>
                </c:pt>
                <c:pt idx="10">
                  <c:v>0.81159999999999999</c:v>
                </c:pt>
                <c:pt idx="11">
                  <c:v>0.80530000000000002</c:v>
                </c:pt>
                <c:pt idx="12">
                  <c:v>0.75929999999999997</c:v>
                </c:pt>
                <c:pt idx="13">
                  <c:v>0.72360000000000002</c:v>
                </c:pt>
                <c:pt idx="14">
                  <c:v>0.70989999999999998</c:v>
                </c:pt>
                <c:pt idx="15">
                  <c:v>0.70750000000000002</c:v>
                </c:pt>
                <c:pt idx="16">
                  <c:v>0.72199999999999998</c:v>
                </c:pt>
                <c:pt idx="17">
                  <c:v>0.75119999999999998</c:v>
                </c:pt>
                <c:pt idx="18">
                  <c:v>0.78559999999999997</c:v>
                </c:pt>
                <c:pt idx="19">
                  <c:v>0.80810000000000004</c:v>
                </c:pt>
                <c:pt idx="20">
                  <c:v>0.81289999999999996</c:v>
                </c:pt>
                <c:pt idx="21">
                  <c:v>0.84119999999999995</c:v>
                </c:pt>
                <c:pt idx="22">
                  <c:v>0.84399999999999997</c:v>
                </c:pt>
                <c:pt idx="23">
                  <c:v>0.8357</c:v>
                </c:pt>
                <c:pt idx="24">
                  <c:v>0.81769999999999998</c:v>
                </c:pt>
                <c:pt idx="25">
                  <c:v>0.85909999999999997</c:v>
                </c:pt>
                <c:pt idx="26">
                  <c:v>0.91990000000000005</c:v>
                </c:pt>
                <c:pt idx="27">
                  <c:v>0.95840000000000003</c:v>
                </c:pt>
                <c:pt idx="28">
                  <c:v>0.97550000000000003</c:v>
                </c:pt>
                <c:pt idx="29">
                  <c:v>0.97330000000000005</c:v>
                </c:pt>
                <c:pt idx="30">
                  <c:v>0.96060000000000001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[2]Hoja1!$A$13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[2]Hoja1!$B$13:$AF$13</c:f>
              <c:numCache>
                <c:formatCode>General</c:formatCode>
                <c:ptCount val="31"/>
                <c:pt idx="0">
                  <c:v>0.82430000000000003</c:v>
                </c:pt>
                <c:pt idx="1">
                  <c:v>0.82589999999999997</c:v>
                </c:pt>
                <c:pt idx="2">
                  <c:v>0.89359999999999995</c:v>
                </c:pt>
                <c:pt idx="3">
                  <c:v>0.89200000000000002</c:v>
                </c:pt>
                <c:pt idx="4">
                  <c:v>0.8992</c:v>
                </c:pt>
                <c:pt idx="5">
                  <c:v>0.88439999999999996</c:v>
                </c:pt>
                <c:pt idx="6">
                  <c:v>0.83350000000000002</c:v>
                </c:pt>
                <c:pt idx="7">
                  <c:v>0.88109999999999999</c:v>
                </c:pt>
                <c:pt idx="8">
                  <c:v>0.88619999999999999</c:v>
                </c:pt>
                <c:pt idx="9">
                  <c:v>0.87639999999999996</c:v>
                </c:pt>
                <c:pt idx="10">
                  <c:v>0.8901</c:v>
                </c:pt>
                <c:pt idx="11">
                  <c:v>0.91149999999999998</c:v>
                </c:pt>
                <c:pt idx="12">
                  <c:v>0.85150000000000003</c:v>
                </c:pt>
                <c:pt idx="13">
                  <c:v>0.83089999999999997</c:v>
                </c:pt>
                <c:pt idx="14">
                  <c:v>0.82299999999999995</c:v>
                </c:pt>
                <c:pt idx="15">
                  <c:v>0.79649999999999999</c:v>
                </c:pt>
                <c:pt idx="16">
                  <c:v>0.84019999999999995</c:v>
                </c:pt>
                <c:pt idx="17">
                  <c:v>0.86780000000000002</c:v>
                </c:pt>
                <c:pt idx="18">
                  <c:v>0.88580000000000003</c:v>
                </c:pt>
                <c:pt idx="19">
                  <c:v>0.87129999999999996</c:v>
                </c:pt>
                <c:pt idx="20">
                  <c:v>0.87949999999999995</c:v>
                </c:pt>
                <c:pt idx="21">
                  <c:v>0.91310000000000002</c:v>
                </c:pt>
                <c:pt idx="22">
                  <c:v>0.88929999999999998</c:v>
                </c:pt>
                <c:pt idx="23">
                  <c:v>0.85070000000000001</c:v>
                </c:pt>
                <c:pt idx="24">
                  <c:v>0.83660000000000001</c:v>
                </c:pt>
                <c:pt idx="25">
                  <c:v>0.86470000000000002</c:v>
                </c:pt>
                <c:pt idx="26">
                  <c:v>0.95199999999999996</c:v>
                </c:pt>
                <c:pt idx="27">
                  <c:v>0.97309999999999997</c:v>
                </c:pt>
                <c:pt idx="28">
                  <c:v>0.97470000000000001</c:v>
                </c:pt>
                <c:pt idx="29">
                  <c:v>0.98829999999999996</c:v>
                </c:pt>
                <c:pt idx="30">
                  <c:v>0.96960000000000002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[2]Hoja1!$A$14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[2]Hoja1!$B$14:$AF$14</c:f>
              <c:numCache>
                <c:formatCode>General</c:formatCode>
                <c:ptCount val="31"/>
                <c:pt idx="0">
                  <c:v>0.73499999999999999</c:v>
                </c:pt>
                <c:pt idx="1">
                  <c:v>0.73540000000000005</c:v>
                </c:pt>
                <c:pt idx="2">
                  <c:v>0.75739999999999996</c:v>
                </c:pt>
                <c:pt idx="3">
                  <c:v>0.75900000000000001</c:v>
                </c:pt>
                <c:pt idx="4">
                  <c:v>0.77270000000000005</c:v>
                </c:pt>
                <c:pt idx="5">
                  <c:v>0.75180000000000002</c:v>
                </c:pt>
                <c:pt idx="6">
                  <c:v>0.73380000000000001</c:v>
                </c:pt>
                <c:pt idx="7">
                  <c:v>0.7288</c:v>
                </c:pt>
                <c:pt idx="8">
                  <c:v>0.73060000000000003</c:v>
                </c:pt>
                <c:pt idx="9">
                  <c:v>0.74660000000000004</c:v>
                </c:pt>
                <c:pt idx="10">
                  <c:v>0.75870000000000004</c:v>
                </c:pt>
                <c:pt idx="11">
                  <c:v>0.77600000000000002</c:v>
                </c:pt>
                <c:pt idx="12">
                  <c:v>0.71460000000000001</c:v>
                </c:pt>
                <c:pt idx="13">
                  <c:v>0.65839999999999999</c:v>
                </c:pt>
                <c:pt idx="14">
                  <c:v>0.64</c:v>
                </c:pt>
                <c:pt idx="15">
                  <c:v>0.6331</c:v>
                </c:pt>
                <c:pt idx="16">
                  <c:v>0.65359999999999996</c:v>
                </c:pt>
                <c:pt idx="17">
                  <c:v>0.69889999999999997</c:v>
                </c:pt>
                <c:pt idx="18">
                  <c:v>0.76949999999999996</c:v>
                </c:pt>
                <c:pt idx="19">
                  <c:v>0.77539999999999998</c:v>
                </c:pt>
                <c:pt idx="20">
                  <c:v>0.7591</c:v>
                </c:pt>
                <c:pt idx="21">
                  <c:v>0.80349999999999999</c:v>
                </c:pt>
                <c:pt idx="22">
                  <c:v>0.82589999999999997</c:v>
                </c:pt>
                <c:pt idx="23">
                  <c:v>0.84799999999999998</c:v>
                </c:pt>
                <c:pt idx="24">
                  <c:v>0.87929999999999997</c:v>
                </c:pt>
                <c:pt idx="25">
                  <c:v>0.89370000000000005</c:v>
                </c:pt>
                <c:pt idx="26">
                  <c:v>0.9415</c:v>
                </c:pt>
                <c:pt idx="27">
                  <c:v>0.97040000000000004</c:v>
                </c:pt>
                <c:pt idx="28">
                  <c:v>0.96440000000000003</c:v>
                </c:pt>
                <c:pt idx="29">
                  <c:v>0.97340000000000004</c:v>
                </c:pt>
                <c:pt idx="30">
                  <c:v>0.97670000000000001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[2]Hoja1!$A$15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[2]Hoja1!$B$15:$AF$15</c:f>
              <c:numCache>
                <c:formatCode>General</c:formatCode>
                <c:ptCount val="31"/>
                <c:pt idx="0">
                  <c:v>0.72130000000000005</c:v>
                </c:pt>
                <c:pt idx="1">
                  <c:v>0.70579999999999998</c:v>
                </c:pt>
                <c:pt idx="2">
                  <c:v>0.70879999999999999</c:v>
                </c:pt>
                <c:pt idx="3">
                  <c:v>0.72470000000000001</c:v>
                </c:pt>
                <c:pt idx="4">
                  <c:v>0.71479999999999999</c:v>
                </c:pt>
                <c:pt idx="5">
                  <c:v>0.69</c:v>
                </c:pt>
                <c:pt idx="6">
                  <c:v>0.66710000000000003</c:v>
                </c:pt>
                <c:pt idx="7">
                  <c:v>0.66810000000000003</c:v>
                </c:pt>
                <c:pt idx="8">
                  <c:v>0.6804</c:v>
                </c:pt>
                <c:pt idx="9">
                  <c:v>0.6895</c:v>
                </c:pt>
                <c:pt idx="10">
                  <c:v>0.70320000000000005</c:v>
                </c:pt>
                <c:pt idx="11">
                  <c:v>0.70309999999999995</c:v>
                </c:pt>
                <c:pt idx="12">
                  <c:v>0.68369999999999997</c:v>
                </c:pt>
                <c:pt idx="13">
                  <c:v>0.63249999999999995</c:v>
                </c:pt>
                <c:pt idx="14">
                  <c:v>0.62470000000000003</c:v>
                </c:pt>
                <c:pt idx="15">
                  <c:v>0.63460000000000005</c:v>
                </c:pt>
                <c:pt idx="16">
                  <c:v>0.64639999999999997</c:v>
                </c:pt>
                <c:pt idx="17">
                  <c:v>0.60880000000000001</c:v>
                </c:pt>
                <c:pt idx="18">
                  <c:v>0.65329999999999999</c:v>
                </c:pt>
                <c:pt idx="19">
                  <c:v>0.69130000000000003</c:v>
                </c:pt>
                <c:pt idx="20">
                  <c:v>0.70499999999999996</c:v>
                </c:pt>
                <c:pt idx="21">
                  <c:v>0.73909999999999998</c:v>
                </c:pt>
                <c:pt idx="22">
                  <c:v>0.7792</c:v>
                </c:pt>
                <c:pt idx="23">
                  <c:v>0.80740000000000001</c:v>
                </c:pt>
                <c:pt idx="24">
                  <c:v>0.83440000000000003</c:v>
                </c:pt>
                <c:pt idx="25">
                  <c:v>0.86150000000000004</c:v>
                </c:pt>
                <c:pt idx="26">
                  <c:v>0.89629999999999999</c:v>
                </c:pt>
                <c:pt idx="27">
                  <c:v>0.93689999999999996</c:v>
                </c:pt>
                <c:pt idx="28">
                  <c:v>0.92520000000000002</c:v>
                </c:pt>
                <c:pt idx="29">
                  <c:v>0.94020000000000004</c:v>
                </c:pt>
                <c:pt idx="30">
                  <c:v>0.92769999999999997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[2]Hoja1!$A$16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[2]Hoja1!$B$16:$AF$16</c:f>
              <c:numCache>
                <c:formatCode>General</c:formatCode>
                <c:ptCount val="31"/>
                <c:pt idx="0">
                  <c:v>0.78969999999999996</c:v>
                </c:pt>
                <c:pt idx="1">
                  <c:v>0.80879999999999996</c:v>
                </c:pt>
                <c:pt idx="2">
                  <c:v>0.84089999999999998</c:v>
                </c:pt>
                <c:pt idx="3">
                  <c:v>0.86229999999999996</c:v>
                </c:pt>
                <c:pt idx="4">
                  <c:v>0.89400000000000002</c:v>
                </c:pt>
                <c:pt idx="5">
                  <c:v>0.85980000000000001</c:v>
                </c:pt>
                <c:pt idx="6">
                  <c:v>0.8619</c:v>
                </c:pt>
                <c:pt idx="7">
                  <c:v>0.87219999999999998</c:v>
                </c:pt>
                <c:pt idx="8">
                  <c:v>0.88139999999999996</c:v>
                </c:pt>
                <c:pt idx="9">
                  <c:v>0.85580000000000001</c:v>
                </c:pt>
                <c:pt idx="10">
                  <c:v>0.83160000000000001</c:v>
                </c:pt>
                <c:pt idx="11">
                  <c:v>0.82350000000000001</c:v>
                </c:pt>
                <c:pt idx="12">
                  <c:v>0.77590000000000003</c:v>
                </c:pt>
                <c:pt idx="13">
                  <c:v>0.74319999999999997</c:v>
                </c:pt>
                <c:pt idx="14">
                  <c:v>0.72870000000000001</c:v>
                </c:pt>
                <c:pt idx="15">
                  <c:v>0.72489999999999999</c:v>
                </c:pt>
                <c:pt idx="16">
                  <c:v>0.74070000000000003</c:v>
                </c:pt>
                <c:pt idx="17">
                  <c:v>0.78049999999999997</c:v>
                </c:pt>
                <c:pt idx="18">
                  <c:v>0.8115</c:v>
                </c:pt>
                <c:pt idx="19">
                  <c:v>0.83009999999999995</c:v>
                </c:pt>
                <c:pt idx="20">
                  <c:v>0.83389999999999997</c:v>
                </c:pt>
                <c:pt idx="21">
                  <c:v>0.86019999999999996</c:v>
                </c:pt>
                <c:pt idx="22">
                  <c:v>0.85570000000000002</c:v>
                </c:pt>
                <c:pt idx="23">
                  <c:v>0.8921</c:v>
                </c:pt>
                <c:pt idx="24">
                  <c:v>0.81369999999999998</c:v>
                </c:pt>
                <c:pt idx="25">
                  <c:v>0.85740000000000005</c:v>
                </c:pt>
                <c:pt idx="26">
                  <c:v>0.92490000000000006</c:v>
                </c:pt>
                <c:pt idx="27">
                  <c:v>0.96230000000000004</c:v>
                </c:pt>
                <c:pt idx="28">
                  <c:v>0.98450000000000004</c:v>
                </c:pt>
                <c:pt idx="29">
                  <c:v>0.9798</c:v>
                </c:pt>
                <c:pt idx="30">
                  <c:v>0.96660000000000001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[2]Hoja1!$A$17</c:f>
              <c:strCache>
                <c:ptCount val="1"/>
                <c:pt idx="0">
                  <c:v>OCUP. HOTELES PEQ. (menos 60 Hab.)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[2]Hoja1!$B$17:$AF$17</c:f>
              <c:numCache>
                <c:formatCode>General</c:formatCode>
                <c:ptCount val="31"/>
                <c:pt idx="0">
                  <c:v>0.60389999999999999</c:v>
                </c:pt>
                <c:pt idx="1">
                  <c:v>0.55469999999999997</c:v>
                </c:pt>
                <c:pt idx="2">
                  <c:v>0.56200000000000006</c:v>
                </c:pt>
                <c:pt idx="3">
                  <c:v>0.5857</c:v>
                </c:pt>
                <c:pt idx="4">
                  <c:v>0.57199999999999995</c:v>
                </c:pt>
                <c:pt idx="5">
                  <c:v>0.52139999999999997</c:v>
                </c:pt>
                <c:pt idx="6">
                  <c:v>0.49270000000000003</c:v>
                </c:pt>
                <c:pt idx="7">
                  <c:v>0.48459999999999998</c:v>
                </c:pt>
                <c:pt idx="8">
                  <c:v>0.49409999999999998</c:v>
                </c:pt>
                <c:pt idx="9">
                  <c:v>0.52659999999999996</c:v>
                </c:pt>
                <c:pt idx="10">
                  <c:v>0.55979999999999996</c:v>
                </c:pt>
                <c:pt idx="11">
                  <c:v>0.58550000000000002</c:v>
                </c:pt>
                <c:pt idx="12">
                  <c:v>0.52880000000000005</c:v>
                </c:pt>
                <c:pt idx="13">
                  <c:v>0.46800000000000003</c:v>
                </c:pt>
                <c:pt idx="14">
                  <c:v>0.45669999999999999</c:v>
                </c:pt>
                <c:pt idx="15">
                  <c:v>0.46879999999999999</c:v>
                </c:pt>
                <c:pt idx="16">
                  <c:v>0.4844</c:v>
                </c:pt>
                <c:pt idx="17">
                  <c:v>0.52239999999999998</c:v>
                </c:pt>
                <c:pt idx="18">
                  <c:v>0.5917</c:v>
                </c:pt>
                <c:pt idx="19">
                  <c:v>0.56850000000000001</c:v>
                </c:pt>
                <c:pt idx="20">
                  <c:v>0.5706</c:v>
                </c:pt>
                <c:pt idx="21">
                  <c:v>0.63190000000000002</c:v>
                </c:pt>
                <c:pt idx="22">
                  <c:v>0.70140000000000002</c:v>
                </c:pt>
                <c:pt idx="23">
                  <c:v>0.75600000000000001</c:v>
                </c:pt>
                <c:pt idx="24">
                  <c:v>0.80469999999999997</c:v>
                </c:pt>
                <c:pt idx="25">
                  <c:v>0.85170000000000001</c:v>
                </c:pt>
                <c:pt idx="26">
                  <c:v>0.9163</c:v>
                </c:pt>
                <c:pt idx="27">
                  <c:v>0.94820000000000004</c:v>
                </c:pt>
                <c:pt idx="28">
                  <c:v>0.9284</c:v>
                </c:pt>
                <c:pt idx="29">
                  <c:v>0.95069999999999999</c:v>
                </c:pt>
                <c:pt idx="30">
                  <c:v>0.95140000000000002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[2]Hoja1!$A$18</c:f>
              <c:strCache>
                <c:ptCount val="1"/>
                <c:pt idx="0">
                  <c:v>RESTO DE HOTELES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[2]Hoja1!$B$18:$AF$18</c:f>
              <c:numCache>
                <c:formatCode>General</c:formatCode>
                <c:ptCount val="31"/>
                <c:pt idx="0">
                  <c:v>0.72230000000000005</c:v>
                </c:pt>
                <c:pt idx="1">
                  <c:v>0.70520000000000005</c:v>
                </c:pt>
                <c:pt idx="2">
                  <c:v>0.71209999999999996</c:v>
                </c:pt>
                <c:pt idx="3">
                  <c:v>0.72150000000000003</c:v>
                </c:pt>
                <c:pt idx="4">
                  <c:v>0.72040000000000004</c:v>
                </c:pt>
                <c:pt idx="5">
                  <c:v>0.70089999999999997</c:v>
                </c:pt>
                <c:pt idx="6">
                  <c:v>0.67269999999999996</c:v>
                </c:pt>
                <c:pt idx="7">
                  <c:v>0.66749999999999998</c:v>
                </c:pt>
                <c:pt idx="8">
                  <c:v>0.68540000000000001</c:v>
                </c:pt>
                <c:pt idx="9">
                  <c:v>0.69669999999999999</c:v>
                </c:pt>
                <c:pt idx="10">
                  <c:v>0.70499999999999996</c:v>
                </c:pt>
                <c:pt idx="11">
                  <c:v>0.70699999999999996</c:v>
                </c:pt>
                <c:pt idx="12">
                  <c:v>0.66900000000000004</c:v>
                </c:pt>
                <c:pt idx="13">
                  <c:v>0.62109999999999999</c:v>
                </c:pt>
                <c:pt idx="14">
                  <c:v>0.60850000000000004</c:v>
                </c:pt>
                <c:pt idx="15">
                  <c:v>0.61450000000000005</c:v>
                </c:pt>
                <c:pt idx="16">
                  <c:v>0.621</c:v>
                </c:pt>
                <c:pt idx="17">
                  <c:v>0.59409999999999996</c:v>
                </c:pt>
                <c:pt idx="18">
                  <c:v>0.6401</c:v>
                </c:pt>
                <c:pt idx="19">
                  <c:v>0.68440000000000001</c:v>
                </c:pt>
                <c:pt idx="20">
                  <c:v>0.70220000000000005</c:v>
                </c:pt>
                <c:pt idx="21">
                  <c:v>0.73909999999999998</c:v>
                </c:pt>
                <c:pt idx="22">
                  <c:v>0.78249999999999997</c:v>
                </c:pt>
                <c:pt idx="23">
                  <c:v>0.80859999999999999</c:v>
                </c:pt>
                <c:pt idx="24">
                  <c:v>0.84040000000000004</c:v>
                </c:pt>
                <c:pt idx="25">
                  <c:v>0.86870000000000003</c:v>
                </c:pt>
                <c:pt idx="26">
                  <c:v>0.89200000000000002</c:v>
                </c:pt>
                <c:pt idx="27">
                  <c:v>0.93730000000000002</c:v>
                </c:pt>
                <c:pt idx="28">
                  <c:v>0.92779999999999996</c:v>
                </c:pt>
                <c:pt idx="29">
                  <c:v>0.93899999999999995</c:v>
                </c:pt>
                <c:pt idx="30">
                  <c:v>0.92810000000000004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57952"/>
        <c:axId val="142980992"/>
      </c:lineChart>
      <c:catAx>
        <c:axId val="142957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2980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980992"/>
        <c:scaling>
          <c:orientation val="minMax"/>
          <c:max val="1"/>
          <c:min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2957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088" r="0.75000000000001088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 I C I E M B R E     2  0  0  4  
OCUPACION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[2]Hoja1!$A$12</c:f>
              <c:strCache>
                <c:ptCount val="1"/>
                <c:pt idx="0">
                  <c:v>OCUPACION GENERAL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[2]Hoja1!$B$12:$AF$12</c:f>
              <c:numCache>
                <c:formatCode>General</c:formatCode>
                <c:ptCount val="31"/>
                <c:pt idx="0">
                  <c:v>0.77890000000000004</c:v>
                </c:pt>
                <c:pt idx="1">
                  <c:v>0.78469999999999995</c:v>
                </c:pt>
                <c:pt idx="2">
                  <c:v>0.82020000000000004</c:v>
                </c:pt>
                <c:pt idx="3">
                  <c:v>0.84030000000000005</c:v>
                </c:pt>
                <c:pt idx="4">
                  <c:v>0.86739999999999995</c:v>
                </c:pt>
                <c:pt idx="5">
                  <c:v>0.83509999999999995</c:v>
                </c:pt>
                <c:pt idx="6">
                  <c:v>0.83230000000000004</c:v>
                </c:pt>
                <c:pt idx="7">
                  <c:v>0.84079999999999999</c:v>
                </c:pt>
                <c:pt idx="8">
                  <c:v>0.85129999999999995</c:v>
                </c:pt>
                <c:pt idx="9">
                  <c:v>0.83120000000000005</c:v>
                </c:pt>
                <c:pt idx="10">
                  <c:v>0.81159999999999999</c:v>
                </c:pt>
                <c:pt idx="11">
                  <c:v>0.80530000000000002</c:v>
                </c:pt>
                <c:pt idx="12">
                  <c:v>0.75929999999999997</c:v>
                </c:pt>
                <c:pt idx="13">
                  <c:v>0.72360000000000002</c:v>
                </c:pt>
                <c:pt idx="14">
                  <c:v>0.70989999999999998</c:v>
                </c:pt>
                <c:pt idx="15">
                  <c:v>0.70750000000000002</c:v>
                </c:pt>
                <c:pt idx="16">
                  <c:v>0.72199999999999998</c:v>
                </c:pt>
                <c:pt idx="17">
                  <c:v>0.75119999999999998</c:v>
                </c:pt>
                <c:pt idx="18">
                  <c:v>0.78559999999999997</c:v>
                </c:pt>
                <c:pt idx="19">
                  <c:v>0.80810000000000004</c:v>
                </c:pt>
                <c:pt idx="20">
                  <c:v>0.81289999999999996</c:v>
                </c:pt>
                <c:pt idx="21">
                  <c:v>0.84119999999999995</c:v>
                </c:pt>
                <c:pt idx="22">
                  <c:v>0.84399999999999997</c:v>
                </c:pt>
                <c:pt idx="23">
                  <c:v>0.8357</c:v>
                </c:pt>
                <c:pt idx="24">
                  <c:v>0.81769999999999998</c:v>
                </c:pt>
                <c:pt idx="25">
                  <c:v>0.85909999999999997</c:v>
                </c:pt>
                <c:pt idx="26">
                  <c:v>0.91990000000000005</c:v>
                </c:pt>
                <c:pt idx="27">
                  <c:v>0.95840000000000003</c:v>
                </c:pt>
                <c:pt idx="28">
                  <c:v>0.97550000000000003</c:v>
                </c:pt>
                <c:pt idx="29">
                  <c:v>0.97330000000000005</c:v>
                </c:pt>
                <c:pt idx="30">
                  <c:v>0.96060000000000001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[2]Hoja1!$A$13</c:f>
              <c:strCache>
                <c:ptCount val="1"/>
                <c:pt idx="0">
                  <c:v>OCUPACION PLAYACAR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[2]Hoja1!$B$13:$AF$13</c:f>
              <c:numCache>
                <c:formatCode>General</c:formatCode>
                <c:ptCount val="31"/>
                <c:pt idx="0">
                  <c:v>0.82430000000000003</c:v>
                </c:pt>
                <c:pt idx="1">
                  <c:v>0.82589999999999997</c:v>
                </c:pt>
                <c:pt idx="2">
                  <c:v>0.89359999999999995</c:v>
                </c:pt>
                <c:pt idx="3">
                  <c:v>0.89200000000000002</c:v>
                </c:pt>
                <c:pt idx="4">
                  <c:v>0.8992</c:v>
                </c:pt>
                <c:pt idx="5">
                  <c:v>0.88439999999999996</c:v>
                </c:pt>
                <c:pt idx="6">
                  <c:v>0.83350000000000002</c:v>
                </c:pt>
                <c:pt idx="7">
                  <c:v>0.88109999999999999</c:v>
                </c:pt>
                <c:pt idx="8">
                  <c:v>0.88619999999999999</c:v>
                </c:pt>
                <c:pt idx="9">
                  <c:v>0.87639999999999996</c:v>
                </c:pt>
                <c:pt idx="10">
                  <c:v>0.8901</c:v>
                </c:pt>
                <c:pt idx="11">
                  <c:v>0.91149999999999998</c:v>
                </c:pt>
                <c:pt idx="12">
                  <c:v>0.85150000000000003</c:v>
                </c:pt>
                <c:pt idx="13">
                  <c:v>0.83089999999999997</c:v>
                </c:pt>
                <c:pt idx="14">
                  <c:v>0.82299999999999995</c:v>
                </c:pt>
                <c:pt idx="15">
                  <c:v>0.79649999999999999</c:v>
                </c:pt>
                <c:pt idx="16">
                  <c:v>0.84019999999999995</c:v>
                </c:pt>
                <c:pt idx="17">
                  <c:v>0.86780000000000002</c:v>
                </c:pt>
                <c:pt idx="18">
                  <c:v>0.88580000000000003</c:v>
                </c:pt>
                <c:pt idx="19">
                  <c:v>0.87129999999999996</c:v>
                </c:pt>
                <c:pt idx="20">
                  <c:v>0.87949999999999995</c:v>
                </c:pt>
                <c:pt idx="21">
                  <c:v>0.91310000000000002</c:v>
                </c:pt>
                <c:pt idx="22">
                  <c:v>0.88929999999999998</c:v>
                </c:pt>
                <c:pt idx="23">
                  <c:v>0.85070000000000001</c:v>
                </c:pt>
                <c:pt idx="24">
                  <c:v>0.83660000000000001</c:v>
                </c:pt>
                <c:pt idx="25">
                  <c:v>0.86470000000000002</c:v>
                </c:pt>
                <c:pt idx="26">
                  <c:v>0.95199999999999996</c:v>
                </c:pt>
                <c:pt idx="27">
                  <c:v>0.97309999999999997</c:v>
                </c:pt>
                <c:pt idx="28">
                  <c:v>0.97470000000000001</c:v>
                </c:pt>
                <c:pt idx="29">
                  <c:v>0.98829999999999996</c:v>
                </c:pt>
                <c:pt idx="30">
                  <c:v>0.96960000000000002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[2]Hoja1!$A$14</c:f>
              <c:strCache>
                <c:ptCount val="1"/>
                <c:pt idx="0">
                  <c:v>OCUPACION PLAYA DEL CARMEN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[2]Hoja1!$B$14:$AF$14</c:f>
              <c:numCache>
                <c:formatCode>General</c:formatCode>
                <c:ptCount val="31"/>
                <c:pt idx="0">
                  <c:v>0.73499999999999999</c:v>
                </c:pt>
                <c:pt idx="1">
                  <c:v>0.73540000000000005</c:v>
                </c:pt>
                <c:pt idx="2">
                  <c:v>0.75739999999999996</c:v>
                </c:pt>
                <c:pt idx="3">
                  <c:v>0.75900000000000001</c:v>
                </c:pt>
                <c:pt idx="4">
                  <c:v>0.77270000000000005</c:v>
                </c:pt>
                <c:pt idx="5">
                  <c:v>0.75180000000000002</c:v>
                </c:pt>
                <c:pt idx="6">
                  <c:v>0.73380000000000001</c:v>
                </c:pt>
                <c:pt idx="7">
                  <c:v>0.7288</c:v>
                </c:pt>
                <c:pt idx="8">
                  <c:v>0.73060000000000003</c:v>
                </c:pt>
                <c:pt idx="9">
                  <c:v>0.74660000000000004</c:v>
                </c:pt>
                <c:pt idx="10">
                  <c:v>0.75870000000000004</c:v>
                </c:pt>
                <c:pt idx="11">
                  <c:v>0.77600000000000002</c:v>
                </c:pt>
                <c:pt idx="12">
                  <c:v>0.71460000000000001</c:v>
                </c:pt>
                <c:pt idx="13">
                  <c:v>0.65839999999999999</c:v>
                </c:pt>
                <c:pt idx="14">
                  <c:v>0.64</c:v>
                </c:pt>
                <c:pt idx="15">
                  <c:v>0.6331</c:v>
                </c:pt>
                <c:pt idx="16">
                  <c:v>0.65359999999999996</c:v>
                </c:pt>
                <c:pt idx="17">
                  <c:v>0.69889999999999997</c:v>
                </c:pt>
                <c:pt idx="18">
                  <c:v>0.76949999999999996</c:v>
                </c:pt>
                <c:pt idx="19">
                  <c:v>0.77539999999999998</c:v>
                </c:pt>
                <c:pt idx="20">
                  <c:v>0.7591</c:v>
                </c:pt>
                <c:pt idx="21">
                  <c:v>0.80349999999999999</c:v>
                </c:pt>
                <c:pt idx="22">
                  <c:v>0.82589999999999997</c:v>
                </c:pt>
                <c:pt idx="23">
                  <c:v>0.84799999999999998</c:v>
                </c:pt>
                <c:pt idx="24">
                  <c:v>0.87929999999999997</c:v>
                </c:pt>
                <c:pt idx="25">
                  <c:v>0.89370000000000005</c:v>
                </c:pt>
                <c:pt idx="26">
                  <c:v>0.9415</c:v>
                </c:pt>
                <c:pt idx="27">
                  <c:v>0.97040000000000004</c:v>
                </c:pt>
                <c:pt idx="28">
                  <c:v>0.96440000000000003</c:v>
                </c:pt>
                <c:pt idx="29">
                  <c:v>0.97340000000000004</c:v>
                </c:pt>
                <c:pt idx="30">
                  <c:v>0.97670000000000001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[2]Hoja1!$A$15</c:f>
              <c:strCache>
                <c:ptCount val="1"/>
                <c:pt idx="0">
                  <c:v>OCUPACION PLAN EUROPEO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[2]Hoja1!$B$15:$AF$15</c:f>
              <c:numCache>
                <c:formatCode>General</c:formatCode>
                <c:ptCount val="31"/>
                <c:pt idx="0">
                  <c:v>0.72130000000000005</c:v>
                </c:pt>
                <c:pt idx="1">
                  <c:v>0.70579999999999998</c:v>
                </c:pt>
                <c:pt idx="2">
                  <c:v>0.70879999999999999</c:v>
                </c:pt>
                <c:pt idx="3">
                  <c:v>0.72470000000000001</c:v>
                </c:pt>
                <c:pt idx="4">
                  <c:v>0.71479999999999999</c:v>
                </c:pt>
                <c:pt idx="5">
                  <c:v>0.69</c:v>
                </c:pt>
                <c:pt idx="6">
                  <c:v>0.66710000000000003</c:v>
                </c:pt>
                <c:pt idx="7">
                  <c:v>0.66810000000000003</c:v>
                </c:pt>
                <c:pt idx="8">
                  <c:v>0.6804</c:v>
                </c:pt>
                <c:pt idx="9">
                  <c:v>0.6895</c:v>
                </c:pt>
                <c:pt idx="10">
                  <c:v>0.70320000000000005</c:v>
                </c:pt>
                <c:pt idx="11">
                  <c:v>0.70309999999999995</c:v>
                </c:pt>
                <c:pt idx="12">
                  <c:v>0.68369999999999997</c:v>
                </c:pt>
                <c:pt idx="13">
                  <c:v>0.63249999999999995</c:v>
                </c:pt>
                <c:pt idx="14">
                  <c:v>0.62470000000000003</c:v>
                </c:pt>
                <c:pt idx="15">
                  <c:v>0.63460000000000005</c:v>
                </c:pt>
                <c:pt idx="16">
                  <c:v>0.64639999999999997</c:v>
                </c:pt>
                <c:pt idx="17">
                  <c:v>0.60880000000000001</c:v>
                </c:pt>
                <c:pt idx="18">
                  <c:v>0.65329999999999999</c:v>
                </c:pt>
                <c:pt idx="19">
                  <c:v>0.69130000000000003</c:v>
                </c:pt>
                <c:pt idx="20">
                  <c:v>0.70499999999999996</c:v>
                </c:pt>
                <c:pt idx="21">
                  <c:v>0.73909999999999998</c:v>
                </c:pt>
                <c:pt idx="22">
                  <c:v>0.7792</c:v>
                </c:pt>
                <c:pt idx="23">
                  <c:v>0.80740000000000001</c:v>
                </c:pt>
                <c:pt idx="24">
                  <c:v>0.83440000000000003</c:v>
                </c:pt>
                <c:pt idx="25">
                  <c:v>0.86150000000000004</c:v>
                </c:pt>
                <c:pt idx="26">
                  <c:v>0.89629999999999999</c:v>
                </c:pt>
                <c:pt idx="27">
                  <c:v>0.93689999999999996</c:v>
                </c:pt>
                <c:pt idx="28">
                  <c:v>0.92520000000000002</c:v>
                </c:pt>
                <c:pt idx="29">
                  <c:v>0.94020000000000004</c:v>
                </c:pt>
                <c:pt idx="30">
                  <c:v>0.92769999999999997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[2]Hoja1!$A$16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[2]Hoja1!$B$16:$AF$16</c:f>
              <c:numCache>
                <c:formatCode>General</c:formatCode>
                <c:ptCount val="31"/>
                <c:pt idx="0">
                  <c:v>0.78969999999999996</c:v>
                </c:pt>
                <c:pt idx="1">
                  <c:v>0.80879999999999996</c:v>
                </c:pt>
                <c:pt idx="2">
                  <c:v>0.84089999999999998</c:v>
                </c:pt>
                <c:pt idx="3">
                  <c:v>0.86229999999999996</c:v>
                </c:pt>
                <c:pt idx="4">
                  <c:v>0.89400000000000002</c:v>
                </c:pt>
                <c:pt idx="5">
                  <c:v>0.85980000000000001</c:v>
                </c:pt>
                <c:pt idx="6">
                  <c:v>0.8619</c:v>
                </c:pt>
                <c:pt idx="7">
                  <c:v>0.87219999999999998</c:v>
                </c:pt>
                <c:pt idx="8">
                  <c:v>0.88139999999999996</c:v>
                </c:pt>
                <c:pt idx="9">
                  <c:v>0.85580000000000001</c:v>
                </c:pt>
                <c:pt idx="10">
                  <c:v>0.83160000000000001</c:v>
                </c:pt>
                <c:pt idx="11">
                  <c:v>0.82350000000000001</c:v>
                </c:pt>
                <c:pt idx="12">
                  <c:v>0.77590000000000003</c:v>
                </c:pt>
                <c:pt idx="13">
                  <c:v>0.74319999999999997</c:v>
                </c:pt>
                <c:pt idx="14">
                  <c:v>0.72870000000000001</c:v>
                </c:pt>
                <c:pt idx="15">
                  <c:v>0.72489999999999999</c:v>
                </c:pt>
                <c:pt idx="16">
                  <c:v>0.74070000000000003</c:v>
                </c:pt>
                <c:pt idx="17">
                  <c:v>0.78049999999999997</c:v>
                </c:pt>
                <c:pt idx="18">
                  <c:v>0.8115</c:v>
                </c:pt>
                <c:pt idx="19">
                  <c:v>0.83009999999999995</c:v>
                </c:pt>
                <c:pt idx="20">
                  <c:v>0.83389999999999997</c:v>
                </c:pt>
                <c:pt idx="21">
                  <c:v>0.86019999999999996</c:v>
                </c:pt>
                <c:pt idx="22">
                  <c:v>0.85570000000000002</c:v>
                </c:pt>
                <c:pt idx="23">
                  <c:v>0.8921</c:v>
                </c:pt>
                <c:pt idx="24">
                  <c:v>0.81369999999999998</c:v>
                </c:pt>
                <c:pt idx="25">
                  <c:v>0.85740000000000005</c:v>
                </c:pt>
                <c:pt idx="26">
                  <c:v>0.92490000000000006</c:v>
                </c:pt>
                <c:pt idx="27">
                  <c:v>0.96230000000000004</c:v>
                </c:pt>
                <c:pt idx="28">
                  <c:v>0.98450000000000004</c:v>
                </c:pt>
                <c:pt idx="29">
                  <c:v>0.9798</c:v>
                </c:pt>
                <c:pt idx="30">
                  <c:v>0.96660000000000001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[2]Hoja1!$A$17</c:f>
              <c:strCache>
                <c:ptCount val="1"/>
                <c:pt idx="0">
                  <c:v>OCUP. HOTELES PEQ. (menos 60 Hab.)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[2]Hoja1!$B$17:$AF$17</c:f>
              <c:numCache>
                <c:formatCode>General</c:formatCode>
                <c:ptCount val="31"/>
                <c:pt idx="0">
                  <c:v>0.60389999999999999</c:v>
                </c:pt>
                <c:pt idx="1">
                  <c:v>0.55469999999999997</c:v>
                </c:pt>
                <c:pt idx="2">
                  <c:v>0.56200000000000006</c:v>
                </c:pt>
                <c:pt idx="3">
                  <c:v>0.5857</c:v>
                </c:pt>
                <c:pt idx="4">
                  <c:v>0.57199999999999995</c:v>
                </c:pt>
                <c:pt idx="5">
                  <c:v>0.52139999999999997</c:v>
                </c:pt>
                <c:pt idx="6">
                  <c:v>0.49270000000000003</c:v>
                </c:pt>
                <c:pt idx="7">
                  <c:v>0.48459999999999998</c:v>
                </c:pt>
                <c:pt idx="8">
                  <c:v>0.49409999999999998</c:v>
                </c:pt>
                <c:pt idx="9">
                  <c:v>0.52659999999999996</c:v>
                </c:pt>
                <c:pt idx="10">
                  <c:v>0.55979999999999996</c:v>
                </c:pt>
                <c:pt idx="11">
                  <c:v>0.58550000000000002</c:v>
                </c:pt>
                <c:pt idx="12">
                  <c:v>0.52880000000000005</c:v>
                </c:pt>
                <c:pt idx="13">
                  <c:v>0.46800000000000003</c:v>
                </c:pt>
                <c:pt idx="14">
                  <c:v>0.45669999999999999</c:v>
                </c:pt>
                <c:pt idx="15">
                  <c:v>0.46879999999999999</c:v>
                </c:pt>
                <c:pt idx="16">
                  <c:v>0.4844</c:v>
                </c:pt>
                <c:pt idx="17">
                  <c:v>0.52239999999999998</c:v>
                </c:pt>
                <c:pt idx="18">
                  <c:v>0.5917</c:v>
                </c:pt>
                <c:pt idx="19">
                  <c:v>0.56850000000000001</c:v>
                </c:pt>
                <c:pt idx="20">
                  <c:v>0.5706</c:v>
                </c:pt>
                <c:pt idx="21">
                  <c:v>0.63190000000000002</c:v>
                </c:pt>
                <c:pt idx="22">
                  <c:v>0.70140000000000002</c:v>
                </c:pt>
                <c:pt idx="23">
                  <c:v>0.75600000000000001</c:v>
                </c:pt>
                <c:pt idx="24">
                  <c:v>0.80469999999999997</c:v>
                </c:pt>
                <c:pt idx="25">
                  <c:v>0.85170000000000001</c:v>
                </c:pt>
                <c:pt idx="26">
                  <c:v>0.9163</c:v>
                </c:pt>
                <c:pt idx="27">
                  <c:v>0.94820000000000004</c:v>
                </c:pt>
                <c:pt idx="28">
                  <c:v>0.9284</c:v>
                </c:pt>
                <c:pt idx="29">
                  <c:v>0.95069999999999999</c:v>
                </c:pt>
                <c:pt idx="30">
                  <c:v>0.95140000000000002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[2]Hoja1!$A$18</c:f>
              <c:strCache>
                <c:ptCount val="1"/>
                <c:pt idx="0">
                  <c:v>RESTO DE HOTELES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[2]Hoja1!$B$18:$AF$18</c:f>
              <c:numCache>
                <c:formatCode>General</c:formatCode>
                <c:ptCount val="31"/>
                <c:pt idx="0">
                  <c:v>0.72230000000000005</c:v>
                </c:pt>
                <c:pt idx="1">
                  <c:v>0.70520000000000005</c:v>
                </c:pt>
                <c:pt idx="2">
                  <c:v>0.71209999999999996</c:v>
                </c:pt>
                <c:pt idx="3">
                  <c:v>0.72150000000000003</c:v>
                </c:pt>
                <c:pt idx="4">
                  <c:v>0.72040000000000004</c:v>
                </c:pt>
                <c:pt idx="5">
                  <c:v>0.70089999999999997</c:v>
                </c:pt>
                <c:pt idx="6">
                  <c:v>0.67269999999999996</c:v>
                </c:pt>
                <c:pt idx="7">
                  <c:v>0.66749999999999998</c:v>
                </c:pt>
                <c:pt idx="8">
                  <c:v>0.68540000000000001</c:v>
                </c:pt>
                <c:pt idx="9">
                  <c:v>0.69669999999999999</c:v>
                </c:pt>
                <c:pt idx="10">
                  <c:v>0.70499999999999996</c:v>
                </c:pt>
                <c:pt idx="11">
                  <c:v>0.70699999999999996</c:v>
                </c:pt>
                <c:pt idx="12">
                  <c:v>0.66900000000000004</c:v>
                </c:pt>
                <c:pt idx="13">
                  <c:v>0.62109999999999999</c:v>
                </c:pt>
                <c:pt idx="14">
                  <c:v>0.60850000000000004</c:v>
                </c:pt>
                <c:pt idx="15">
                  <c:v>0.61450000000000005</c:v>
                </c:pt>
                <c:pt idx="16">
                  <c:v>0.621</c:v>
                </c:pt>
                <c:pt idx="17">
                  <c:v>0.59409999999999996</c:v>
                </c:pt>
                <c:pt idx="18">
                  <c:v>0.6401</c:v>
                </c:pt>
                <c:pt idx="19">
                  <c:v>0.68440000000000001</c:v>
                </c:pt>
                <c:pt idx="20">
                  <c:v>0.70220000000000005</c:v>
                </c:pt>
                <c:pt idx="21">
                  <c:v>0.73909999999999998</c:v>
                </c:pt>
                <c:pt idx="22">
                  <c:v>0.78249999999999997</c:v>
                </c:pt>
                <c:pt idx="23">
                  <c:v>0.80859999999999999</c:v>
                </c:pt>
                <c:pt idx="24">
                  <c:v>0.84040000000000004</c:v>
                </c:pt>
                <c:pt idx="25">
                  <c:v>0.86870000000000003</c:v>
                </c:pt>
                <c:pt idx="26">
                  <c:v>0.89200000000000002</c:v>
                </c:pt>
                <c:pt idx="27">
                  <c:v>0.93730000000000002</c:v>
                </c:pt>
                <c:pt idx="28">
                  <c:v>0.92779999999999996</c:v>
                </c:pt>
                <c:pt idx="29">
                  <c:v>0.93899999999999995</c:v>
                </c:pt>
                <c:pt idx="30">
                  <c:v>0.92810000000000004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912320"/>
        <c:axId val="141923072"/>
      </c:lineChart>
      <c:catAx>
        <c:axId val="141912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DIA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1923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923072"/>
        <c:scaling>
          <c:orientation val="minMax"/>
          <c:max val="1"/>
          <c:min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1912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088" r="0.75000000000001088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  A  R  Z  O      2   0   1   3</a:t>
            </a:r>
          </a:p>
          <a:p>
            <a:pPr>
              <a:defRPr/>
            </a:pPr>
            <a:r>
              <a:rPr lang="en-US"/>
              <a:t>OCUPACIÓN HOTELERA RIVIERA MAYA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'RESUMEN OCUP. DIARIA MARZO'!$A$10</c:f>
              <c:strCache>
                <c:ptCount val="1"/>
                <c:pt idx="0">
                  <c:v>OCUPACION GENERAL</c:v>
                </c:pt>
              </c:strCache>
            </c:strRef>
          </c:tx>
          <c:cat>
            <c:numRef>
              <c:f>'RESUMEN OCUP. DIARIA MARZO'!$B$9:$AF$9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MARZO'!$B$10:$AF$10</c:f>
              <c:numCache>
                <c:formatCode>0.0%</c:formatCode>
                <c:ptCount val="31"/>
                <c:pt idx="0">
                  <c:v>0.90780000000000005</c:v>
                </c:pt>
                <c:pt idx="1">
                  <c:v>0.9083</c:v>
                </c:pt>
                <c:pt idx="2">
                  <c:v>0.88780000000000003</c:v>
                </c:pt>
                <c:pt idx="3">
                  <c:v>0.85880000000000001</c:v>
                </c:pt>
                <c:pt idx="4">
                  <c:v>0.85850000000000004</c:v>
                </c:pt>
                <c:pt idx="5">
                  <c:v>0.85160000000000002</c:v>
                </c:pt>
                <c:pt idx="6">
                  <c:v>0.86599999999999999</c:v>
                </c:pt>
                <c:pt idx="7">
                  <c:v>0.87749999999999995</c:v>
                </c:pt>
                <c:pt idx="8">
                  <c:v>0.88390000000000002</c:v>
                </c:pt>
                <c:pt idx="9">
                  <c:v>0.88009999999999999</c:v>
                </c:pt>
                <c:pt idx="10">
                  <c:v>0.87239999999999995</c:v>
                </c:pt>
                <c:pt idx="11">
                  <c:v>0.86040000000000005</c:v>
                </c:pt>
                <c:pt idx="12">
                  <c:v>0.85609999999999997</c:v>
                </c:pt>
                <c:pt idx="13">
                  <c:v>0.8649</c:v>
                </c:pt>
                <c:pt idx="14">
                  <c:v>0.86399999999999999</c:v>
                </c:pt>
                <c:pt idx="15">
                  <c:v>0.88819999999999999</c:v>
                </c:pt>
                <c:pt idx="16">
                  <c:v>0.89729999999999999</c:v>
                </c:pt>
                <c:pt idx="17">
                  <c:v>0.87939999999999996</c:v>
                </c:pt>
                <c:pt idx="18">
                  <c:v>0.83840000000000003</c:v>
                </c:pt>
                <c:pt idx="19">
                  <c:v>0.83399999999999996</c:v>
                </c:pt>
                <c:pt idx="20">
                  <c:v>0.84560000000000002</c:v>
                </c:pt>
                <c:pt idx="21">
                  <c:v>0.85660000000000003</c:v>
                </c:pt>
                <c:pt idx="22">
                  <c:v>0.87160000000000004</c:v>
                </c:pt>
                <c:pt idx="23">
                  <c:v>0.89629999999999999</c:v>
                </c:pt>
                <c:pt idx="24">
                  <c:v>0.91869999999999996</c:v>
                </c:pt>
                <c:pt idx="25">
                  <c:v>0.93169999999999997</c:v>
                </c:pt>
                <c:pt idx="26">
                  <c:v>0.94069999999999998</c:v>
                </c:pt>
                <c:pt idx="27">
                  <c:v>0.95550000000000002</c:v>
                </c:pt>
                <c:pt idx="28">
                  <c:v>0.97409999999999997</c:v>
                </c:pt>
                <c:pt idx="29">
                  <c:v>0.97019999999999995</c:v>
                </c:pt>
                <c:pt idx="30">
                  <c:v>0.94469999999999998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'RESUMEN OCUP. DIARIA MARZO'!$A$11</c:f>
              <c:strCache>
                <c:ptCount val="1"/>
                <c:pt idx="0">
                  <c:v>OCUPACION PLAYACAR</c:v>
                </c:pt>
              </c:strCache>
            </c:strRef>
          </c:tx>
          <c:cat>
            <c:numRef>
              <c:f>'RESUMEN OCUP. DIARIA MARZO'!$B$9:$AF$9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MARZO'!$B$11:$AF$11</c:f>
              <c:numCache>
                <c:formatCode>0.0%</c:formatCode>
                <c:ptCount val="31"/>
                <c:pt idx="0">
                  <c:v>0.91849999999999998</c:v>
                </c:pt>
                <c:pt idx="1">
                  <c:v>0.9163</c:v>
                </c:pt>
                <c:pt idx="2">
                  <c:v>0.90680000000000005</c:v>
                </c:pt>
                <c:pt idx="3">
                  <c:v>0.90759999999999996</c:v>
                </c:pt>
                <c:pt idx="4">
                  <c:v>0.88880000000000003</c:v>
                </c:pt>
                <c:pt idx="5">
                  <c:v>0.90810000000000002</c:v>
                </c:pt>
                <c:pt idx="6">
                  <c:v>0.91410000000000002</c:v>
                </c:pt>
                <c:pt idx="7">
                  <c:v>0.90839999999999999</c:v>
                </c:pt>
                <c:pt idx="8">
                  <c:v>0.89939999999999998</c:v>
                </c:pt>
                <c:pt idx="9">
                  <c:v>0.91300000000000003</c:v>
                </c:pt>
                <c:pt idx="10">
                  <c:v>0.89070000000000005</c:v>
                </c:pt>
                <c:pt idx="11">
                  <c:v>0.89070000000000005</c:v>
                </c:pt>
                <c:pt idx="12">
                  <c:v>0.87329999999999997</c:v>
                </c:pt>
                <c:pt idx="13">
                  <c:v>0.86950000000000005</c:v>
                </c:pt>
                <c:pt idx="14">
                  <c:v>0.89019999999999999</c:v>
                </c:pt>
                <c:pt idx="15">
                  <c:v>0.93479999999999996</c:v>
                </c:pt>
                <c:pt idx="16">
                  <c:v>0.92989999999999995</c:v>
                </c:pt>
                <c:pt idx="17">
                  <c:v>0.9173</c:v>
                </c:pt>
                <c:pt idx="18">
                  <c:v>0.89970000000000006</c:v>
                </c:pt>
                <c:pt idx="19">
                  <c:v>0.90159999999999996</c:v>
                </c:pt>
                <c:pt idx="20">
                  <c:v>0.90620000000000001</c:v>
                </c:pt>
                <c:pt idx="21">
                  <c:v>0.90400000000000003</c:v>
                </c:pt>
                <c:pt idx="22">
                  <c:v>0.87919999999999998</c:v>
                </c:pt>
                <c:pt idx="23">
                  <c:v>0.91459999999999997</c:v>
                </c:pt>
                <c:pt idx="24">
                  <c:v>0.91949999999999998</c:v>
                </c:pt>
                <c:pt idx="25">
                  <c:v>0.95130000000000003</c:v>
                </c:pt>
                <c:pt idx="26">
                  <c:v>0.95489999999999997</c:v>
                </c:pt>
                <c:pt idx="27">
                  <c:v>0.95299999999999996</c:v>
                </c:pt>
                <c:pt idx="28">
                  <c:v>0.97909999999999997</c:v>
                </c:pt>
                <c:pt idx="29">
                  <c:v>0.97929999999999995</c:v>
                </c:pt>
                <c:pt idx="30">
                  <c:v>0.96440000000000003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'RESUMEN OCUP. DIARIA MARZO'!$A$12</c:f>
              <c:strCache>
                <c:ptCount val="1"/>
                <c:pt idx="0">
                  <c:v>OCUPACION PLAYA DEL CARMEN</c:v>
                </c:pt>
              </c:strCache>
            </c:strRef>
          </c:tx>
          <c:cat>
            <c:numRef>
              <c:f>'RESUMEN OCUP. DIARIA MARZO'!$B$9:$AF$9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MARZO'!$B$12:$AF$12</c:f>
              <c:numCache>
                <c:formatCode>0.0%</c:formatCode>
                <c:ptCount val="31"/>
                <c:pt idx="0">
                  <c:v>0.85829999999999995</c:v>
                </c:pt>
                <c:pt idx="1">
                  <c:v>0.87619999999999998</c:v>
                </c:pt>
                <c:pt idx="2">
                  <c:v>0.85719999999999996</c:v>
                </c:pt>
                <c:pt idx="3">
                  <c:v>0.81420000000000003</c:v>
                </c:pt>
                <c:pt idx="4">
                  <c:v>0.80259999999999998</c:v>
                </c:pt>
                <c:pt idx="5">
                  <c:v>0.79400000000000004</c:v>
                </c:pt>
                <c:pt idx="6">
                  <c:v>0.77549999999999997</c:v>
                </c:pt>
                <c:pt idx="7">
                  <c:v>0.82140000000000002</c:v>
                </c:pt>
                <c:pt idx="8">
                  <c:v>0.84319999999999995</c:v>
                </c:pt>
                <c:pt idx="9">
                  <c:v>0.85509999999999997</c:v>
                </c:pt>
                <c:pt idx="10">
                  <c:v>0.87080000000000002</c:v>
                </c:pt>
                <c:pt idx="11">
                  <c:v>0.82399999999999995</c:v>
                </c:pt>
                <c:pt idx="12">
                  <c:v>0.82340000000000002</c:v>
                </c:pt>
                <c:pt idx="13">
                  <c:v>0.83720000000000006</c:v>
                </c:pt>
                <c:pt idx="14">
                  <c:v>0.79200000000000004</c:v>
                </c:pt>
                <c:pt idx="15">
                  <c:v>0.83889999999999998</c:v>
                </c:pt>
                <c:pt idx="16">
                  <c:v>0.84230000000000005</c:v>
                </c:pt>
                <c:pt idx="17">
                  <c:v>0.83320000000000005</c:v>
                </c:pt>
                <c:pt idx="18">
                  <c:v>0.76500000000000001</c:v>
                </c:pt>
                <c:pt idx="19">
                  <c:v>0.75490000000000002</c:v>
                </c:pt>
                <c:pt idx="20">
                  <c:v>0.76900000000000002</c:v>
                </c:pt>
                <c:pt idx="21">
                  <c:v>0.78029999999999999</c:v>
                </c:pt>
                <c:pt idx="22">
                  <c:v>0.79869999999999997</c:v>
                </c:pt>
                <c:pt idx="23">
                  <c:v>0.81469999999999998</c:v>
                </c:pt>
                <c:pt idx="24">
                  <c:v>0.86709999999999998</c:v>
                </c:pt>
                <c:pt idx="25">
                  <c:v>0.87350000000000005</c:v>
                </c:pt>
                <c:pt idx="26">
                  <c:v>0.9</c:v>
                </c:pt>
                <c:pt idx="27">
                  <c:v>0.92779999999999996</c:v>
                </c:pt>
                <c:pt idx="28">
                  <c:v>0.97450000000000003</c:v>
                </c:pt>
                <c:pt idx="29">
                  <c:v>0.97899999999999998</c:v>
                </c:pt>
                <c:pt idx="30">
                  <c:v>0.9577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'RESUMEN OCUP. DIARIA MARZO'!$A$13</c:f>
              <c:strCache>
                <c:ptCount val="1"/>
                <c:pt idx="0">
                  <c:v>OCUPACION PLAN EUROPEO</c:v>
                </c:pt>
              </c:strCache>
            </c:strRef>
          </c:tx>
          <c:marker>
            <c:symbol val="diamond"/>
            <c:size val="7"/>
          </c:marker>
          <c:cat>
            <c:numRef>
              <c:f>'RESUMEN OCUP. DIARIA MARZO'!$B$9:$AF$9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MARZO'!$B$13:$AF$13</c:f>
              <c:numCache>
                <c:formatCode>0.0%</c:formatCode>
                <c:ptCount val="31"/>
                <c:pt idx="0">
                  <c:v>0.84050000000000002</c:v>
                </c:pt>
                <c:pt idx="1">
                  <c:v>0.85840000000000005</c:v>
                </c:pt>
                <c:pt idx="2">
                  <c:v>0.81589999999999996</c:v>
                </c:pt>
                <c:pt idx="3">
                  <c:v>0.79500000000000004</c:v>
                </c:pt>
                <c:pt idx="4">
                  <c:v>0.76470000000000005</c:v>
                </c:pt>
                <c:pt idx="5">
                  <c:v>0.76690000000000003</c:v>
                </c:pt>
                <c:pt idx="6">
                  <c:v>0.78990000000000005</c:v>
                </c:pt>
                <c:pt idx="7">
                  <c:v>0.81100000000000005</c:v>
                </c:pt>
                <c:pt idx="8">
                  <c:v>0.80979999999999996</c:v>
                </c:pt>
                <c:pt idx="9">
                  <c:v>0.81220000000000003</c:v>
                </c:pt>
                <c:pt idx="10">
                  <c:v>0.76500000000000001</c:v>
                </c:pt>
                <c:pt idx="11">
                  <c:v>0.74209999999999998</c:v>
                </c:pt>
                <c:pt idx="12">
                  <c:v>0.747</c:v>
                </c:pt>
                <c:pt idx="13">
                  <c:v>0.75590000000000002</c:v>
                </c:pt>
                <c:pt idx="14">
                  <c:v>0.78500000000000003</c:v>
                </c:pt>
                <c:pt idx="15">
                  <c:v>0.82840000000000003</c:v>
                </c:pt>
                <c:pt idx="16">
                  <c:v>0.85609999999999997</c:v>
                </c:pt>
                <c:pt idx="17">
                  <c:v>0.81910000000000005</c:v>
                </c:pt>
                <c:pt idx="18">
                  <c:v>0.75680000000000003</c:v>
                </c:pt>
                <c:pt idx="19">
                  <c:v>0.74490000000000001</c:v>
                </c:pt>
                <c:pt idx="20">
                  <c:v>0.751</c:v>
                </c:pt>
                <c:pt idx="21">
                  <c:v>0.77210000000000001</c:v>
                </c:pt>
                <c:pt idx="22">
                  <c:v>0.80779999999999996</c:v>
                </c:pt>
                <c:pt idx="23">
                  <c:v>0.81989999999999996</c:v>
                </c:pt>
                <c:pt idx="24">
                  <c:v>0.83189999999999997</c:v>
                </c:pt>
                <c:pt idx="25">
                  <c:v>0.85760000000000003</c:v>
                </c:pt>
                <c:pt idx="26">
                  <c:v>0.87470000000000003</c:v>
                </c:pt>
                <c:pt idx="27">
                  <c:v>0.91120000000000001</c:v>
                </c:pt>
                <c:pt idx="28">
                  <c:v>0.93659999999999999</c:v>
                </c:pt>
                <c:pt idx="29">
                  <c:v>0.92959999999999998</c:v>
                </c:pt>
                <c:pt idx="30">
                  <c:v>0.90049999999999997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'RESUMEN OCUP. DIARIA MARZO'!$A$14</c:f>
              <c:strCache>
                <c:ptCount val="1"/>
                <c:pt idx="0">
                  <c:v>OCUPACION TODO INCLUIDO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'RESUMEN OCUP. DIARIA MARZO'!$B$9:$AF$9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MARZO'!$B$14:$AF$14</c:f>
              <c:numCache>
                <c:formatCode>0.0%</c:formatCode>
                <c:ptCount val="31"/>
                <c:pt idx="0">
                  <c:v>0.92010000000000003</c:v>
                </c:pt>
                <c:pt idx="1">
                  <c:v>0.91739999999999999</c:v>
                </c:pt>
                <c:pt idx="2">
                  <c:v>0.90080000000000005</c:v>
                </c:pt>
                <c:pt idx="3">
                  <c:v>0.87029999999999996</c:v>
                </c:pt>
                <c:pt idx="4">
                  <c:v>0.87539999999999996</c:v>
                </c:pt>
                <c:pt idx="5">
                  <c:v>0.86699999999999999</c:v>
                </c:pt>
                <c:pt idx="6">
                  <c:v>0.87990000000000002</c:v>
                </c:pt>
                <c:pt idx="7">
                  <c:v>0.88949999999999996</c:v>
                </c:pt>
                <c:pt idx="8">
                  <c:v>0.89739999999999998</c:v>
                </c:pt>
                <c:pt idx="9">
                  <c:v>0.89249999999999996</c:v>
                </c:pt>
                <c:pt idx="10">
                  <c:v>0.89190000000000003</c:v>
                </c:pt>
                <c:pt idx="11">
                  <c:v>0.88190000000000002</c:v>
                </c:pt>
                <c:pt idx="12">
                  <c:v>0.87609999999999999</c:v>
                </c:pt>
                <c:pt idx="13">
                  <c:v>0.88480000000000003</c:v>
                </c:pt>
                <c:pt idx="14">
                  <c:v>0.87839999999999996</c:v>
                </c:pt>
                <c:pt idx="15">
                  <c:v>0.8992</c:v>
                </c:pt>
                <c:pt idx="16">
                  <c:v>0.90480000000000005</c:v>
                </c:pt>
                <c:pt idx="17">
                  <c:v>0.89049999999999996</c:v>
                </c:pt>
                <c:pt idx="18">
                  <c:v>0.85340000000000005</c:v>
                </c:pt>
                <c:pt idx="19">
                  <c:v>0.85029999999999994</c:v>
                </c:pt>
                <c:pt idx="20">
                  <c:v>0.86299999999999999</c:v>
                </c:pt>
                <c:pt idx="21">
                  <c:v>0.87209999999999999</c:v>
                </c:pt>
                <c:pt idx="22">
                  <c:v>0.8831</c:v>
                </c:pt>
                <c:pt idx="23">
                  <c:v>0.91</c:v>
                </c:pt>
                <c:pt idx="24">
                  <c:v>0.93430000000000002</c:v>
                </c:pt>
                <c:pt idx="25">
                  <c:v>0.94520000000000004</c:v>
                </c:pt>
                <c:pt idx="26">
                  <c:v>0.95279999999999998</c:v>
                </c:pt>
                <c:pt idx="27">
                  <c:v>0.96350000000000002</c:v>
                </c:pt>
                <c:pt idx="28">
                  <c:v>0.98080000000000001</c:v>
                </c:pt>
                <c:pt idx="29">
                  <c:v>0.97750000000000004</c:v>
                </c:pt>
                <c:pt idx="30">
                  <c:v>0.9526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'RESUMEN OCUP. DIARIA MARZO'!$A$15</c:f>
              <c:strCache>
                <c:ptCount val="1"/>
                <c:pt idx="0">
                  <c:v>OCUP. HOTELES PEQUEÑOS</c:v>
                </c:pt>
              </c:strCache>
            </c:strRef>
          </c:tx>
          <c:cat>
            <c:numRef>
              <c:f>'RESUMEN OCUP. DIARIA MARZO'!$B$9:$AF$9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'RESUMEN OCUP. DIARIA MARZO'!$B$15:$AF$15</c:f>
              <c:numCache>
                <c:formatCode>0.0%</c:formatCode>
                <c:ptCount val="31"/>
                <c:pt idx="0">
                  <c:v>0.76</c:v>
                </c:pt>
                <c:pt idx="1">
                  <c:v>0.81489999999999996</c:v>
                </c:pt>
                <c:pt idx="2">
                  <c:v>0.81799999999999995</c:v>
                </c:pt>
                <c:pt idx="3">
                  <c:v>0.77590000000000003</c:v>
                </c:pt>
                <c:pt idx="4">
                  <c:v>0.71950000000000003</c:v>
                </c:pt>
                <c:pt idx="5">
                  <c:v>0.71299999999999997</c:v>
                </c:pt>
                <c:pt idx="6">
                  <c:v>0.72089999999999999</c:v>
                </c:pt>
                <c:pt idx="7">
                  <c:v>0.7661</c:v>
                </c:pt>
                <c:pt idx="8">
                  <c:v>0.7954</c:v>
                </c:pt>
                <c:pt idx="9">
                  <c:v>0.79479999999999995</c:v>
                </c:pt>
                <c:pt idx="10">
                  <c:v>0.72789999999999999</c:v>
                </c:pt>
                <c:pt idx="11">
                  <c:v>0.66339999999999999</c:v>
                </c:pt>
                <c:pt idx="12">
                  <c:v>0.65869999999999995</c:v>
                </c:pt>
                <c:pt idx="13">
                  <c:v>0.66249999999999998</c:v>
                </c:pt>
                <c:pt idx="14">
                  <c:v>0.70330000000000004</c:v>
                </c:pt>
                <c:pt idx="15">
                  <c:v>0.78100000000000003</c:v>
                </c:pt>
                <c:pt idx="16">
                  <c:v>0.82840000000000003</c:v>
                </c:pt>
                <c:pt idx="17">
                  <c:v>0.78269999999999995</c:v>
                </c:pt>
                <c:pt idx="18">
                  <c:v>0.68820000000000003</c:v>
                </c:pt>
                <c:pt idx="19">
                  <c:v>0.66700000000000004</c:v>
                </c:pt>
                <c:pt idx="20">
                  <c:v>0.66539999999999999</c:v>
                </c:pt>
                <c:pt idx="21">
                  <c:v>0.6845</c:v>
                </c:pt>
                <c:pt idx="22">
                  <c:v>0.73229999999999995</c:v>
                </c:pt>
                <c:pt idx="23">
                  <c:v>0.74280000000000002</c:v>
                </c:pt>
                <c:pt idx="24">
                  <c:v>0.73240000000000005</c:v>
                </c:pt>
                <c:pt idx="25">
                  <c:v>0.76319999999999999</c:v>
                </c:pt>
                <c:pt idx="26">
                  <c:v>0.79800000000000004</c:v>
                </c:pt>
                <c:pt idx="27">
                  <c:v>0.85370000000000001</c:v>
                </c:pt>
                <c:pt idx="28">
                  <c:v>0.9204</c:v>
                </c:pt>
                <c:pt idx="29">
                  <c:v>0.9365</c:v>
                </c:pt>
                <c:pt idx="30">
                  <c:v>0.8972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05824"/>
        <c:axId val="143407360"/>
      </c:lineChart>
      <c:catAx>
        <c:axId val="14340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143407360"/>
        <c:crosses val="autoZero"/>
        <c:auto val="1"/>
        <c:lblAlgn val="ctr"/>
        <c:lblOffset val="100"/>
        <c:noMultiLvlLbl val="0"/>
      </c:catAx>
      <c:valAx>
        <c:axId val="143407360"/>
        <c:scaling>
          <c:orientation val="minMax"/>
          <c:max val="1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es-MX"/>
          </a:p>
        </c:txPr>
        <c:crossAx val="1434058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600" b="1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3.jpeg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1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jpeg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3.jpeg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66675</xdr:rowOff>
    </xdr:from>
    <xdr:to>
      <xdr:col>8</xdr:col>
      <xdr:colOff>390525</xdr:colOff>
      <xdr:row>51</xdr:row>
      <xdr:rowOff>0</xdr:rowOff>
    </xdr:to>
    <xdr:sp macro="" textlink="">
      <xdr:nvSpPr>
        <xdr:cNvPr id="1026" name="Rectangle 9"/>
        <xdr:cNvSpPr>
          <a:spLocks noChangeArrowheads="1"/>
        </xdr:cNvSpPr>
      </xdr:nvSpPr>
      <xdr:spPr bwMode="auto">
        <a:xfrm>
          <a:off x="276225" y="228600"/>
          <a:ext cx="6305550" cy="8372475"/>
        </a:xfrm>
        <a:prstGeom prst="rect">
          <a:avLst/>
        </a:prstGeom>
        <a:noFill/>
        <a:ln w="76200" cmpd="tri">
          <a:solidFill>
            <a:srgbClr val="FFC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3</xdr:row>
      <xdr:rowOff>123825</xdr:rowOff>
    </xdr:from>
    <xdr:to>
      <xdr:col>7</xdr:col>
      <xdr:colOff>628650</xdr:colOff>
      <xdr:row>14</xdr:row>
      <xdr:rowOff>76200</xdr:rowOff>
    </xdr:to>
    <xdr:pic>
      <xdr:nvPicPr>
        <xdr:cNvPr id="102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609600"/>
          <a:ext cx="5038725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66675</xdr:rowOff>
    </xdr:from>
    <xdr:to>
      <xdr:col>3</xdr:col>
      <xdr:colOff>333375</xdr:colOff>
      <xdr:row>4</xdr:row>
      <xdr:rowOff>38100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28600"/>
          <a:ext cx="19526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13</xdr:row>
      <xdr:rowOff>85723</xdr:rowOff>
    </xdr:from>
    <xdr:to>
      <xdr:col>7</xdr:col>
      <xdr:colOff>733424</xdr:colOff>
      <xdr:row>28</xdr:row>
      <xdr:rowOff>9525</xdr:rowOff>
    </xdr:to>
    <xdr:graphicFrame macro="">
      <xdr:nvGraphicFramePr>
        <xdr:cNvPr id="1638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76200</xdr:rowOff>
    </xdr:from>
    <xdr:to>
      <xdr:col>2</xdr:col>
      <xdr:colOff>742950</xdr:colOff>
      <xdr:row>3</xdr:row>
      <xdr:rowOff>142875</xdr:rowOff>
    </xdr:to>
    <xdr:pic>
      <xdr:nvPicPr>
        <xdr:cNvPr id="1638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9524</xdr:colOff>
      <xdr:row>39</xdr:row>
      <xdr:rowOff>0</xdr:rowOff>
    </xdr:from>
    <xdr:to>
      <xdr:col>7</xdr:col>
      <xdr:colOff>742949</xdr:colOff>
      <xdr:row>53</xdr:row>
      <xdr:rowOff>95251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4</xdr:col>
      <xdr:colOff>142875</xdr:colOff>
      <xdr:row>4</xdr:row>
      <xdr:rowOff>85725</xdr:rowOff>
    </xdr:to>
    <xdr:pic>
      <xdr:nvPicPr>
        <xdr:cNvPr id="1945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2000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66674</xdr:rowOff>
    </xdr:from>
    <xdr:to>
      <xdr:col>11</xdr:col>
      <xdr:colOff>495300</xdr:colOff>
      <xdr:row>48</xdr:row>
      <xdr:rowOff>152399</xdr:rowOff>
    </xdr:to>
    <xdr:graphicFrame macro="">
      <xdr:nvGraphicFramePr>
        <xdr:cNvPr id="204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</xdr:row>
      <xdr:rowOff>190500</xdr:rowOff>
    </xdr:from>
    <xdr:to>
      <xdr:col>3</xdr:col>
      <xdr:colOff>504825</xdr:colOff>
      <xdr:row>3</xdr:row>
      <xdr:rowOff>285750</xdr:rowOff>
    </xdr:to>
    <xdr:pic>
      <xdr:nvPicPr>
        <xdr:cNvPr id="2048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475" y="3524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6</xdr:row>
      <xdr:rowOff>9525</xdr:rowOff>
    </xdr:from>
    <xdr:to>
      <xdr:col>12</xdr:col>
      <xdr:colOff>676275</xdr:colOff>
      <xdr:row>36</xdr:row>
      <xdr:rowOff>38100</xdr:rowOff>
    </xdr:to>
    <xdr:graphicFrame macro="">
      <xdr:nvGraphicFramePr>
        <xdr:cNvPr id="22529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0</xdr:row>
      <xdr:rowOff>76200</xdr:rowOff>
    </xdr:from>
    <xdr:to>
      <xdr:col>4</xdr:col>
      <xdr:colOff>38100</xdr:colOff>
      <xdr:row>3</xdr:row>
      <xdr:rowOff>123825</xdr:rowOff>
    </xdr:to>
    <xdr:pic>
      <xdr:nvPicPr>
        <xdr:cNvPr id="22530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6</xdr:row>
      <xdr:rowOff>19050</xdr:rowOff>
    </xdr:from>
    <xdr:to>
      <xdr:col>11</xdr:col>
      <xdr:colOff>657225</xdr:colOff>
      <xdr:row>36</xdr:row>
      <xdr:rowOff>0</xdr:rowOff>
    </xdr:to>
    <xdr:graphicFrame macro="">
      <xdr:nvGraphicFramePr>
        <xdr:cNvPr id="2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0</xdr:row>
      <xdr:rowOff>76200</xdr:rowOff>
    </xdr:from>
    <xdr:to>
      <xdr:col>4</xdr:col>
      <xdr:colOff>38100</xdr:colOff>
      <xdr:row>3</xdr:row>
      <xdr:rowOff>123825</xdr:rowOff>
    </xdr:to>
    <xdr:pic>
      <xdr:nvPicPr>
        <xdr:cNvPr id="3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762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47625</xdr:rowOff>
    </xdr:from>
    <xdr:to>
      <xdr:col>3</xdr:col>
      <xdr:colOff>533400</xdr:colOff>
      <xdr:row>4</xdr:row>
      <xdr:rowOff>19050</xdr:rowOff>
    </xdr:to>
    <xdr:pic>
      <xdr:nvPicPr>
        <xdr:cNvPr id="2662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20955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66675</xdr:rowOff>
    </xdr:from>
    <xdr:to>
      <xdr:col>5</xdr:col>
      <xdr:colOff>47625</xdr:colOff>
      <xdr:row>3</xdr:row>
      <xdr:rowOff>114300</xdr:rowOff>
    </xdr:to>
    <xdr:pic>
      <xdr:nvPicPr>
        <xdr:cNvPr id="2764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6667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7</xdr:row>
      <xdr:rowOff>104775</xdr:rowOff>
    </xdr:from>
    <xdr:to>
      <xdr:col>11</xdr:col>
      <xdr:colOff>371475</xdr:colOff>
      <xdr:row>36</xdr:row>
      <xdr:rowOff>123825</xdr:rowOff>
    </xdr:to>
    <xdr:graphicFrame macro="">
      <xdr:nvGraphicFramePr>
        <xdr:cNvPr id="28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733425</xdr:colOff>
      <xdr:row>2</xdr:row>
      <xdr:rowOff>95250</xdr:rowOff>
    </xdr:from>
    <xdr:to>
      <xdr:col>3</xdr:col>
      <xdr:colOff>466725</xdr:colOff>
      <xdr:row>4</xdr:row>
      <xdr:rowOff>190500</xdr:rowOff>
    </xdr:to>
    <xdr:pic>
      <xdr:nvPicPr>
        <xdr:cNvPr id="2867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" y="4191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600074</xdr:colOff>
      <xdr:row>1</xdr:row>
      <xdr:rowOff>114300</xdr:rowOff>
    </xdr:from>
    <xdr:to>
      <xdr:col>5</xdr:col>
      <xdr:colOff>123824</xdr:colOff>
      <xdr:row>4</xdr:row>
      <xdr:rowOff>92599</xdr:rowOff>
    </xdr:to>
    <xdr:pic>
      <xdr:nvPicPr>
        <xdr:cNvPr id="3072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4" y="276225"/>
          <a:ext cx="2619375" cy="77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76200</xdr:rowOff>
    </xdr:from>
    <xdr:to>
      <xdr:col>6</xdr:col>
      <xdr:colOff>28575</xdr:colOff>
      <xdr:row>3</xdr:row>
      <xdr:rowOff>0</xdr:rowOff>
    </xdr:to>
    <xdr:pic>
      <xdr:nvPicPr>
        <xdr:cNvPr id="205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33850" y="76200"/>
          <a:ext cx="2000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7</xdr:row>
      <xdr:rowOff>57150</xdr:rowOff>
    </xdr:from>
    <xdr:to>
      <xdr:col>11</xdr:col>
      <xdr:colOff>161925</xdr:colOff>
      <xdr:row>37</xdr:row>
      <xdr:rowOff>38100</xdr:rowOff>
    </xdr:to>
    <xdr:graphicFrame macro="">
      <xdr:nvGraphicFramePr>
        <xdr:cNvPr id="3174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3</xdr:row>
      <xdr:rowOff>47625</xdr:rowOff>
    </xdr:from>
    <xdr:to>
      <xdr:col>3</xdr:col>
      <xdr:colOff>142875</xdr:colOff>
      <xdr:row>5</xdr:row>
      <xdr:rowOff>142875</xdr:rowOff>
    </xdr:to>
    <xdr:pic>
      <xdr:nvPicPr>
        <xdr:cNvPr id="31746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533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152400</xdr:rowOff>
    </xdr:from>
    <xdr:to>
      <xdr:col>2</xdr:col>
      <xdr:colOff>866775</xdr:colOff>
      <xdr:row>4</xdr:row>
      <xdr:rowOff>114300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152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152400</xdr:rowOff>
    </xdr:from>
    <xdr:to>
      <xdr:col>2</xdr:col>
      <xdr:colOff>866775</xdr:colOff>
      <xdr:row>4</xdr:row>
      <xdr:rowOff>114300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524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19051</xdr:colOff>
      <xdr:row>10</xdr:row>
      <xdr:rowOff>9525</xdr:rowOff>
    </xdr:from>
    <xdr:to>
      <xdr:col>10</xdr:col>
      <xdr:colOff>752476</xdr:colOff>
      <xdr:row>25</xdr:row>
      <xdr:rowOff>142875</xdr:rowOff>
    </xdr:to>
    <xdr:graphicFrame macro="">
      <xdr:nvGraphicFramePr>
        <xdr:cNvPr id="10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323850</xdr:colOff>
      <xdr:row>40</xdr:row>
      <xdr:rowOff>19050</xdr:rowOff>
    </xdr:from>
    <xdr:to>
      <xdr:col>10</xdr:col>
      <xdr:colOff>742949</xdr:colOff>
      <xdr:row>60</xdr:row>
      <xdr:rowOff>28575</xdr:rowOff>
    </xdr:to>
    <xdr:graphicFrame macro="">
      <xdr:nvGraphicFramePr>
        <xdr:cNvPr id="11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200025</xdr:colOff>
      <xdr:row>0</xdr:row>
      <xdr:rowOff>47625</xdr:rowOff>
    </xdr:from>
    <xdr:to>
      <xdr:col>2</xdr:col>
      <xdr:colOff>2019300</xdr:colOff>
      <xdr:row>4</xdr:row>
      <xdr:rowOff>66675</xdr:rowOff>
    </xdr:to>
    <xdr:pic>
      <xdr:nvPicPr>
        <xdr:cNvPr id="1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47625"/>
          <a:ext cx="20193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9525</xdr:colOff>
      <xdr:row>65</xdr:row>
      <xdr:rowOff>133350</xdr:rowOff>
    </xdr:from>
    <xdr:to>
      <xdr:col>11</xdr:col>
      <xdr:colOff>0</xdr:colOff>
      <xdr:row>78</xdr:row>
      <xdr:rowOff>190500</xdr:rowOff>
    </xdr:to>
    <xdr:graphicFrame macro="">
      <xdr:nvGraphicFramePr>
        <xdr:cNvPr id="1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1819275</xdr:colOff>
      <xdr:row>0</xdr:row>
      <xdr:rowOff>85725</xdr:rowOff>
    </xdr:from>
    <xdr:to>
      <xdr:col>3</xdr:col>
      <xdr:colOff>504825</xdr:colOff>
      <xdr:row>4</xdr:row>
      <xdr:rowOff>123825</xdr:rowOff>
    </xdr:to>
    <xdr:pic>
      <xdr:nvPicPr>
        <xdr:cNvPr id="3891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857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31</xdr:row>
      <xdr:rowOff>47626</xdr:rowOff>
    </xdr:from>
    <xdr:to>
      <xdr:col>6</xdr:col>
      <xdr:colOff>38100</xdr:colOff>
      <xdr:row>49</xdr:row>
      <xdr:rowOff>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1819275</xdr:colOff>
      <xdr:row>0</xdr:row>
      <xdr:rowOff>85725</xdr:rowOff>
    </xdr:from>
    <xdr:to>
      <xdr:col>3</xdr:col>
      <xdr:colOff>504825</xdr:colOff>
      <xdr:row>4</xdr:row>
      <xdr:rowOff>123825</xdr:rowOff>
    </xdr:to>
    <xdr:pic>
      <xdr:nvPicPr>
        <xdr:cNvPr id="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85725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76200</xdr:rowOff>
    </xdr:from>
    <xdr:to>
      <xdr:col>6</xdr:col>
      <xdr:colOff>28575</xdr:colOff>
      <xdr:row>3</xdr:row>
      <xdr:rowOff>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6200"/>
          <a:ext cx="2000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9525</xdr:rowOff>
    </xdr:from>
    <xdr:to>
      <xdr:col>10</xdr:col>
      <xdr:colOff>504825</xdr:colOff>
      <xdr:row>40</xdr:row>
      <xdr:rowOff>0</xdr:rowOff>
    </xdr:to>
    <xdr:graphicFrame macro="">
      <xdr:nvGraphicFramePr>
        <xdr:cNvPr id="4097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</xdr:colOff>
      <xdr:row>23</xdr:row>
      <xdr:rowOff>9525</xdr:rowOff>
    </xdr:from>
    <xdr:to>
      <xdr:col>19</xdr:col>
      <xdr:colOff>561975</xdr:colOff>
      <xdr:row>40</xdr:row>
      <xdr:rowOff>0</xdr:rowOff>
    </xdr:to>
    <xdr:graphicFrame macro="">
      <xdr:nvGraphicFramePr>
        <xdr:cNvPr id="4098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23</xdr:row>
      <xdr:rowOff>9525</xdr:rowOff>
    </xdr:from>
    <xdr:to>
      <xdr:col>10</xdr:col>
      <xdr:colOff>504825</xdr:colOff>
      <xdr:row>40</xdr:row>
      <xdr:rowOff>0</xdr:rowOff>
    </xdr:to>
    <xdr:graphicFrame macro="">
      <xdr:nvGraphicFramePr>
        <xdr:cNvPr id="5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9525</xdr:colOff>
      <xdr:row>23</xdr:row>
      <xdr:rowOff>9525</xdr:rowOff>
    </xdr:from>
    <xdr:to>
      <xdr:col>19</xdr:col>
      <xdr:colOff>561975</xdr:colOff>
      <xdr:row>40</xdr:row>
      <xdr:rowOff>0</xdr:rowOff>
    </xdr:to>
    <xdr:graphicFrame macro="">
      <xdr:nvGraphicFramePr>
        <xdr:cNvPr id="6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257175</xdr:colOff>
      <xdr:row>1</xdr:row>
      <xdr:rowOff>95250</xdr:rowOff>
    </xdr:from>
    <xdr:to>
      <xdr:col>7</xdr:col>
      <xdr:colOff>485775</xdr:colOff>
      <xdr:row>4</xdr:row>
      <xdr:rowOff>219075</xdr:rowOff>
    </xdr:to>
    <xdr:pic>
      <xdr:nvPicPr>
        <xdr:cNvPr id="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0100" y="257175"/>
          <a:ext cx="26098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85725</xdr:rowOff>
    </xdr:from>
    <xdr:to>
      <xdr:col>3</xdr:col>
      <xdr:colOff>609600</xdr:colOff>
      <xdr:row>5</xdr:row>
      <xdr:rowOff>133350</xdr:rowOff>
    </xdr:to>
    <xdr:pic>
      <xdr:nvPicPr>
        <xdr:cNvPr id="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409575"/>
          <a:ext cx="20193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104774</xdr:colOff>
      <xdr:row>7</xdr:row>
      <xdr:rowOff>9524</xdr:rowOff>
    </xdr:from>
    <xdr:to>
      <xdr:col>15</xdr:col>
      <xdr:colOff>504826</xdr:colOff>
      <xdr:row>21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85725</xdr:colOff>
      <xdr:row>21</xdr:row>
      <xdr:rowOff>142875</xdr:rowOff>
    </xdr:from>
    <xdr:to>
      <xdr:col>15</xdr:col>
      <xdr:colOff>485777</xdr:colOff>
      <xdr:row>35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123825</xdr:rowOff>
    </xdr:from>
    <xdr:to>
      <xdr:col>3</xdr:col>
      <xdr:colOff>590550</xdr:colOff>
      <xdr:row>5</xdr:row>
      <xdr:rowOff>85725</xdr:rowOff>
    </xdr:to>
    <xdr:pic>
      <xdr:nvPicPr>
        <xdr:cNvPr id="716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6096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0</xdr:rowOff>
    </xdr:from>
    <xdr:to>
      <xdr:col>32</xdr:col>
      <xdr:colOff>38100</xdr:colOff>
      <xdr:row>0</xdr:row>
      <xdr:rowOff>0</xdr:rowOff>
    </xdr:to>
    <xdr:graphicFrame macro="">
      <xdr:nvGraphicFramePr>
        <xdr:cNvPr id="8193" name="Chart 1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0</xdr:row>
      <xdr:rowOff>0</xdr:rowOff>
    </xdr:from>
    <xdr:to>
      <xdr:col>32</xdr:col>
      <xdr:colOff>38100</xdr:colOff>
      <xdr:row>0</xdr:row>
      <xdr:rowOff>0</xdr:rowOff>
    </xdr:to>
    <xdr:graphicFrame macro="">
      <xdr:nvGraphicFramePr>
        <xdr:cNvPr id="8194" name="Chart 1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238125</xdr:colOff>
      <xdr:row>0</xdr:row>
      <xdr:rowOff>114300</xdr:rowOff>
    </xdr:from>
    <xdr:to>
      <xdr:col>4</xdr:col>
      <xdr:colOff>266700</xdr:colOff>
      <xdr:row>4</xdr:row>
      <xdr:rowOff>15240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8125" y="114300"/>
          <a:ext cx="444817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371474</xdr:colOff>
      <xdr:row>15</xdr:row>
      <xdr:rowOff>152400</xdr:rowOff>
    </xdr:from>
    <xdr:to>
      <xdr:col>32</xdr:col>
      <xdr:colOff>19049</xdr:colOff>
      <xdr:row>88</xdr:row>
      <xdr:rowOff>9525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9528</xdr:colOff>
      <xdr:row>6</xdr:row>
      <xdr:rowOff>38100</xdr:rowOff>
    </xdr:from>
    <xdr:to>
      <xdr:col>19</xdr:col>
      <xdr:colOff>19050</xdr:colOff>
      <xdr:row>7</xdr:row>
      <xdr:rowOff>171450</xdr:rowOff>
    </xdr:to>
    <xdr:sp macro="" textlink="">
      <xdr:nvSpPr>
        <xdr:cNvPr id="8" name="7 Cerrar llave"/>
        <xdr:cNvSpPr/>
      </xdr:nvSpPr>
      <xdr:spPr bwMode="auto">
        <a:xfrm rot="16200000">
          <a:off x="12096752" y="1343026"/>
          <a:ext cx="304800" cy="1752597"/>
        </a:xfrm>
        <a:prstGeom prst="rightBrac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es-MX" sz="1100"/>
        </a:p>
      </xdr:txBody>
    </xdr:sp>
    <xdr:clientData/>
  </xdr:twoCellAnchor>
  <xdr:twoCellAnchor>
    <xdr:from>
      <xdr:col>24</xdr:col>
      <xdr:colOff>438150</xdr:colOff>
      <xdr:row>6</xdr:row>
      <xdr:rowOff>9525</xdr:rowOff>
    </xdr:from>
    <xdr:to>
      <xdr:col>31</xdr:col>
      <xdr:colOff>752479</xdr:colOff>
      <xdr:row>7</xdr:row>
      <xdr:rowOff>190499</xdr:rowOff>
    </xdr:to>
    <xdr:sp macro="" textlink="">
      <xdr:nvSpPr>
        <xdr:cNvPr id="9" name="8 Cerrar llave"/>
        <xdr:cNvSpPr/>
      </xdr:nvSpPr>
      <xdr:spPr bwMode="auto">
        <a:xfrm rot="16200000">
          <a:off x="18635665" y="-33340"/>
          <a:ext cx="352424" cy="4495804"/>
        </a:xfrm>
        <a:prstGeom prst="rightBrace">
          <a:avLst>
            <a:gd name="adj1" fmla="val 8333"/>
            <a:gd name="adj2" fmla="val 48533"/>
          </a:avLst>
        </a:prstGeom>
        <a:ln>
          <a:headEnd type="none" w="med" len="med"/>
          <a:tailEnd type="none" w="med" len="med"/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9</xdr:row>
      <xdr:rowOff>104775</xdr:rowOff>
    </xdr:from>
    <xdr:to>
      <xdr:col>15</xdr:col>
      <xdr:colOff>752475</xdr:colOff>
      <xdr:row>24</xdr:row>
      <xdr:rowOff>142875</xdr:rowOff>
    </xdr:to>
    <xdr:graphicFrame macro="">
      <xdr:nvGraphicFramePr>
        <xdr:cNvPr id="12289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0</xdr:row>
      <xdr:rowOff>123825</xdr:rowOff>
    </xdr:from>
    <xdr:to>
      <xdr:col>4</xdr:col>
      <xdr:colOff>123825</xdr:colOff>
      <xdr:row>2</xdr:row>
      <xdr:rowOff>333375</xdr:rowOff>
    </xdr:to>
    <xdr:pic>
      <xdr:nvPicPr>
        <xdr:cNvPr id="12290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2425" y="447675"/>
          <a:ext cx="24193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16</xdr:col>
      <xdr:colOff>9525</xdr:colOff>
      <xdr:row>49</xdr:row>
      <xdr:rowOff>38100</xdr:rowOff>
    </xdr:to>
    <xdr:graphicFrame macro="">
      <xdr:nvGraphicFramePr>
        <xdr:cNvPr id="4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66675</xdr:rowOff>
    </xdr:from>
    <xdr:to>
      <xdr:col>3</xdr:col>
      <xdr:colOff>333375</xdr:colOff>
      <xdr:row>4</xdr:row>
      <xdr:rowOff>38100</xdr:rowOff>
    </xdr:to>
    <xdr:pic>
      <xdr:nvPicPr>
        <xdr:cNvPr id="1433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28600"/>
          <a:ext cx="2019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/AppData/Roaming/Microsoft/Excel/BAROMETRO%20TUR&#205;STICO%20RIVIERA%20MAYA%20ENERO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2004%20OCUPACI&#211;N%20HOTELES/DICIEMBRE%202004/RESUMEN%20DE%20OCUPACION%20R.M.%20DICIEMBRE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/Documents/Mis%20Documentos/BAROMETROS/2010%20BAR&#211;METROS/BAROMETRO%20TUR&#205;STICO%20RIVIERA%20MAYA%20DICIEMBRE%20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SUMEN ENERO"/>
      <sheetName val="COMPART. OCUP. AFLU. 2008-2013"/>
      <sheetName val="COMP.CTOS.NOCHE OCUP. 2008-2013"/>
      <sheetName val="ANUAL OCUPACIÓN"/>
      <sheetName val="RESUMEN OCUP. DIARIA ENERO"/>
      <sheetName val="PROCEDENCIA"/>
      <sheetName val="PROCEDENCIA ENERO"/>
      <sheetName val="REGIONES ENERO"/>
      <sheetName val="REGIONES ANUAL"/>
      <sheetName val="GRAFICA REGIONES I"/>
      <sheetName val="EUROPA ENERO"/>
      <sheetName val="DESGLOSE EUROPA I"/>
      <sheetName val="PRINCIPALES MERCADOS I"/>
      <sheetName val="GRAFICA PRINC. MERCADOS"/>
      <sheetName val="PRINC. MDOS. PROD.CTOS. NOCH.I"/>
      <sheetName val="GRAFICA CTOS. NOCH."/>
      <sheetName val="COMPARATIVO PAISES ENERO"/>
      <sheetName val="CUARTOS POR PLAN"/>
      <sheetName val="CUARTOS POR LOCALIDAD"/>
    </sheetNames>
    <sheetDataSet>
      <sheetData sheetId="0" refreshError="1"/>
      <sheetData sheetId="1" refreshError="1"/>
      <sheetData sheetId="2">
        <row r="9">
          <cell r="C9">
            <v>2008</v>
          </cell>
          <cell r="D9">
            <v>2010</v>
          </cell>
          <cell r="E9">
            <v>2011</v>
          </cell>
          <cell r="F9">
            <v>2012</v>
          </cell>
          <cell r="G9">
            <v>2013</v>
          </cell>
          <cell r="L9">
            <v>2008</v>
          </cell>
          <cell r="M9">
            <v>2010</v>
          </cell>
          <cell r="N9">
            <v>2011</v>
          </cell>
          <cell r="O9">
            <v>2012</v>
          </cell>
          <cell r="P9">
            <v>2013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2">
          <cell r="A12" t="str">
            <v>OCUPACION GENERAL</v>
          </cell>
          <cell r="B12">
            <v>0.77890000000000004</v>
          </cell>
          <cell r="C12">
            <v>0.78469999999999995</v>
          </cell>
          <cell r="D12">
            <v>0.82020000000000004</v>
          </cell>
          <cell r="E12">
            <v>0.84030000000000005</v>
          </cell>
          <cell r="F12">
            <v>0.86739999999999995</v>
          </cell>
          <cell r="G12">
            <v>0.83509999999999995</v>
          </cell>
          <cell r="H12">
            <v>0.83230000000000004</v>
          </cell>
          <cell r="I12">
            <v>0.84079999999999999</v>
          </cell>
          <cell r="J12">
            <v>0.85129999999999995</v>
          </cell>
          <cell r="K12">
            <v>0.83120000000000005</v>
          </cell>
          <cell r="L12">
            <v>0.81159999999999999</v>
          </cell>
          <cell r="M12">
            <v>0.80530000000000002</v>
          </cell>
          <cell r="N12">
            <v>0.75929999999999997</v>
          </cell>
          <cell r="O12">
            <v>0.72360000000000002</v>
          </cell>
          <cell r="P12">
            <v>0.70989999999999998</v>
          </cell>
          <cell r="Q12">
            <v>0.70750000000000002</v>
          </cell>
          <cell r="R12">
            <v>0.72199999999999998</v>
          </cell>
          <cell r="S12">
            <v>0.75119999999999998</v>
          </cell>
          <cell r="T12">
            <v>0.78559999999999997</v>
          </cell>
          <cell r="U12">
            <v>0.80810000000000004</v>
          </cell>
          <cell r="V12">
            <v>0.81289999999999996</v>
          </cell>
          <cell r="W12">
            <v>0.84119999999999995</v>
          </cell>
          <cell r="X12">
            <v>0.84399999999999997</v>
          </cell>
          <cell r="Y12">
            <v>0.8357</v>
          </cell>
          <cell r="Z12">
            <v>0.81769999999999998</v>
          </cell>
          <cell r="AA12">
            <v>0.85909999999999997</v>
          </cell>
          <cell r="AB12">
            <v>0.91990000000000005</v>
          </cell>
          <cell r="AC12">
            <v>0.95840000000000003</v>
          </cell>
          <cell r="AD12">
            <v>0.97550000000000003</v>
          </cell>
          <cell r="AE12">
            <v>0.97330000000000005</v>
          </cell>
          <cell r="AF12">
            <v>0.96060000000000001</v>
          </cell>
        </row>
        <row r="13">
          <cell r="A13" t="str">
            <v>OCUPACION PLAYACAR</v>
          </cell>
          <cell r="B13">
            <v>0.82430000000000003</v>
          </cell>
          <cell r="C13">
            <v>0.82589999999999997</v>
          </cell>
          <cell r="D13">
            <v>0.89359999999999995</v>
          </cell>
          <cell r="E13">
            <v>0.89200000000000002</v>
          </cell>
          <cell r="F13">
            <v>0.8992</v>
          </cell>
          <cell r="G13">
            <v>0.88439999999999996</v>
          </cell>
          <cell r="H13">
            <v>0.83350000000000002</v>
          </cell>
          <cell r="I13">
            <v>0.88109999999999999</v>
          </cell>
          <cell r="J13">
            <v>0.88619999999999999</v>
          </cell>
          <cell r="K13">
            <v>0.87639999999999996</v>
          </cell>
          <cell r="L13">
            <v>0.8901</v>
          </cell>
          <cell r="M13">
            <v>0.91149999999999998</v>
          </cell>
          <cell r="N13">
            <v>0.85150000000000003</v>
          </cell>
          <cell r="O13">
            <v>0.83089999999999997</v>
          </cell>
          <cell r="P13">
            <v>0.82299999999999995</v>
          </cell>
          <cell r="Q13">
            <v>0.79649999999999999</v>
          </cell>
          <cell r="R13">
            <v>0.84019999999999995</v>
          </cell>
          <cell r="S13">
            <v>0.86780000000000002</v>
          </cell>
          <cell r="T13">
            <v>0.88580000000000003</v>
          </cell>
          <cell r="U13">
            <v>0.87129999999999996</v>
          </cell>
          <cell r="V13">
            <v>0.87949999999999995</v>
          </cell>
          <cell r="W13">
            <v>0.91310000000000002</v>
          </cell>
          <cell r="X13">
            <v>0.88929999999999998</v>
          </cell>
          <cell r="Y13">
            <v>0.85070000000000001</v>
          </cell>
          <cell r="Z13">
            <v>0.83660000000000001</v>
          </cell>
          <cell r="AA13">
            <v>0.86470000000000002</v>
          </cell>
          <cell r="AB13">
            <v>0.95199999999999996</v>
          </cell>
          <cell r="AC13">
            <v>0.97309999999999997</v>
          </cell>
          <cell r="AD13">
            <v>0.97470000000000001</v>
          </cell>
          <cell r="AE13">
            <v>0.98829999999999996</v>
          </cell>
          <cell r="AF13">
            <v>0.96960000000000002</v>
          </cell>
        </row>
        <row r="14">
          <cell r="A14" t="str">
            <v>OCUPACION PLAYA DEL CARMEN</v>
          </cell>
          <cell r="B14">
            <v>0.73499999999999999</v>
          </cell>
          <cell r="C14">
            <v>0.73540000000000005</v>
          </cell>
          <cell r="D14">
            <v>0.75739999999999996</v>
          </cell>
          <cell r="E14">
            <v>0.75900000000000001</v>
          </cell>
          <cell r="F14">
            <v>0.77270000000000005</v>
          </cell>
          <cell r="G14">
            <v>0.75180000000000002</v>
          </cell>
          <cell r="H14">
            <v>0.73380000000000001</v>
          </cell>
          <cell r="I14">
            <v>0.7288</v>
          </cell>
          <cell r="J14">
            <v>0.73060000000000003</v>
          </cell>
          <cell r="K14">
            <v>0.74660000000000004</v>
          </cell>
          <cell r="L14">
            <v>0.75870000000000004</v>
          </cell>
          <cell r="M14">
            <v>0.77600000000000002</v>
          </cell>
          <cell r="N14">
            <v>0.71460000000000001</v>
          </cell>
          <cell r="O14">
            <v>0.65839999999999999</v>
          </cell>
          <cell r="P14">
            <v>0.64</v>
          </cell>
          <cell r="Q14">
            <v>0.6331</v>
          </cell>
          <cell r="R14">
            <v>0.65359999999999996</v>
          </cell>
          <cell r="S14">
            <v>0.69889999999999997</v>
          </cell>
          <cell r="T14">
            <v>0.76949999999999996</v>
          </cell>
          <cell r="U14">
            <v>0.77539999999999998</v>
          </cell>
          <cell r="V14">
            <v>0.7591</v>
          </cell>
          <cell r="W14">
            <v>0.80349999999999999</v>
          </cell>
          <cell r="X14">
            <v>0.82589999999999997</v>
          </cell>
          <cell r="Y14">
            <v>0.84799999999999998</v>
          </cell>
          <cell r="Z14">
            <v>0.87929999999999997</v>
          </cell>
          <cell r="AA14">
            <v>0.89370000000000005</v>
          </cell>
          <cell r="AB14">
            <v>0.9415</v>
          </cell>
          <cell r="AC14">
            <v>0.97040000000000004</v>
          </cell>
          <cell r="AD14">
            <v>0.96440000000000003</v>
          </cell>
          <cell r="AE14">
            <v>0.97340000000000004</v>
          </cell>
          <cell r="AF14">
            <v>0.97670000000000001</v>
          </cell>
        </row>
        <row r="15">
          <cell r="A15" t="str">
            <v>OCUPACION PLAN EUROPEO</v>
          </cell>
          <cell r="B15">
            <v>0.72130000000000005</v>
          </cell>
          <cell r="C15">
            <v>0.70579999999999998</v>
          </cell>
          <cell r="D15">
            <v>0.70879999999999999</v>
          </cell>
          <cell r="E15">
            <v>0.72470000000000001</v>
          </cell>
          <cell r="F15">
            <v>0.71479999999999999</v>
          </cell>
          <cell r="G15">
            <v>0.69</v>
          </cell>
          <cell r="H15">
            <v>0.66710000000000003</v>
          </cell>
          <cell r="I15">
            <v>0.66810000000000003</v>
          </cell>
          <cell r="J15">
            <v>0.6804</v>
          </cell>
          <cell r="K15">
            <v>0.6895</v>
          </cell>
          <cell r="L15">
            <v>0.70320000000000005</v>
          </cell>
          <cell r="M15">
            <v>0.70309999999999995</v>
          </cell>
          <cell r="N15">
            <v>0.68369999999999997</v>
          </cell>
          <cell r="O15">
            <v>0.63249999999999995</v>
          </cell>
          <cell r="P15">
            <v>0.62470000000000003</v>
          </cell>
          <cell r="Q15">
            <v>0.63460000000000005</v>
          </cell>
          <cell r="R15">
            <v>0.64639999999999997</v>
          </cell>
          <cell r="S15">
            <v>0.60880000000000001</v>
          </cell>
          <cell r="T15">
            <v>0.65329999999999999</v>
          </cell>
          <cell r="U15">
            <v>0.69130000000000003</v>
          </cell>
          <cell r="V15">
            <v>0.70499999999999996</v>
          </cell>
          <cell r="W15">
            <v>0.73909999999999998</v>
          </cell>
          <cell r="X15">
            <v>0.7792</v>
          </cell>
          <cell r="Y15">
            <v>0.80740000000000001</v>
          </cell>
          <cell r="Z15">
            <v>0.83440000000000003</v>
          </cell>
          <cell r="AA15">
            <v>0.86150000000000004</v>
          </cell>
          <cell r="AB15">
            <v>0.89629999999999999</v>
          </cell>
          <cell r="AC15">
            <v>0.93689999999999996</v>
          </cell>
          <cell r="AD15">
            <v>0.92520000000000002</v>
          </cell>
          <cell r="AE15">
            <v>0.94020000000000004</v>
          </cell>
          <cell r="AF15">
            <v>0.92769999999999997</v>
          </cell>
        </row>
        <row r="16">
          <cell r="A16" t="str">
            <v>OCUPACION TODO INCLUIDO</v>
          </cell>
          <cell r="B16">
            <v>0.78969999999999996</v>
          </cell>
          <cell r="C16">
            <v>0.80879999999999996</v>
          </cell>
          <cell r="D16">
            <v>0.84089999999999998</v>
          </cell>
          <cell r="E16">
            <v>0.86229999999999996</v>
          </cell>
          <cell r="F16">
            <v>0.89400000000000002</v>
          </cell>
          <cell r="G16">
            <v>0.85980000000000001</v>
          </cell>
          <cell r="H16">
            <v>0.8619</v>
          </cell>
          <cell r="I16">
            <v>0.87219999999999998</v>
          </cell>
          <cell r="J16">
            <v>0.88139999999999996</v>
          </cell>
          <cell r="K16">
            <v>0.85580000000000001</v>
          </cell>
          <cell r="L16">
            <v>0.83160000000000001</v>
          </cell>
          <cell r="M16">
            <v>0.82350000000000001</v>
          </cell>
          <cell r="N16">
            <v>0.77590000000000003</v>
          </cell>
          <cell r="O16">
            <v>0.74319999999999997</v>
          </cell>
          <cell r="P16">
            <v>0.72870000000000001</v>
          </cell>
          <cell r="Q16">
            <v>0.72489999999999999</v>
          </cell>
          <cell r="R16">
            <v>0.74070000000000003</v>
          </cell>
          <cell r="S16">
            <v>0.78049999999999997</v>
          </cell>
          <cell r="T16">
            <v>0.8115</v>
          </cell>
          <cell r="U16">
            <v>0.83009999999999995</v>
          </cell>
          <cell r="V16">
            <v>0.83389999999999997</v>
          </cell>
          <cell r="W16">
            <v>0.86019999999999996</v>
          </cell>
          <cell r="X16">
            <v>0.85570000000000002</v>
          </cell>
          <cell r="Y16">
            <v>0.8921</v>
          </cell>
          <cell r="Z16">
            <v>0.81369999999999998</v>
          </cell>
          <cell r="AA16">
            <v>0.85740000000000005</v>
          </cell>
          <cell r="AB16">
            <v>0.92490000000000006</v>
          </cell>
          <cell r="AC16">
            <v>0.96230000000000004</v>
          </cell>
          <cell r="AD16">
            <v>0.98450000000000004</v>
          </cell>
          <cell r="AE16">
            <v>0.9798</v>
          </cell>
          <cell r="AF16">
            <v>0.96660000000000001</v>
          </cell>
        </row>
        <row r="17">
          <cell r="A17" t="str">
            <v>OCUP. HOTELES PEQ. (menos 60 Hab.)</v>
          </cell>
          <cell r="B17">
            <v>0.60389999999999999</v>
          </cell>
          <cell r="C17">
            <v>0.55469999999999997</v>
          </cell>
          <cell r="D17">
            <v>0.56200000000000006</v>
          </cell>
          <cell r="E17">
            <v>0.5857</v>
          </cell>
          <cell r="F17">
            <v>0.57199999999999995</v>
          </cell>
          <cell r="G17">
            <v>0.52139999999999997</v>
          </cell>
          <cell r="H17">
            <v>0.49270000000000003</v>
          </cell>
          <cell r="I17">
            <v>0.48459999999999998</v>
          </cell>
          <cell r="J17">
            <v>0.49409999999999998</v>
          </cell>
          <cell r="K17">
            <v>0.52659999999999996</v>
          </cell>
          <cell r="L17">
            <v>0.55979999999999996</v>
          </cell>
          <cell r="M17">
            <v>0.58550000000000002</v>
          </cell>
          <cell r="N17">
            <v>0.52880000000000005</v>
          </cell>
          <cell r="O17">
            <v>0.46800000000000003</v>
          </cell>
          <cell r="P17">
            <v>0.45669999999999999</v>
          </cell>
          <cell r="Q17">
            <v>0.46879999999999999</v>
          </cell>
          <cell r="R17">
            <v>0.4844</v>
          </cell>
          <cell r="S17">
            <v>0.52239999999999998</v>
          </cell>
          <cell r="T17">
            <v>0.5917</v>
          </cell>
          <cell r="U17">
            <v>0.56850000000000001</v>
          </cell>
          <cell r="V17">
            <v>0.5706</v>
          </cell>
          <cell r="W17">
            <v>0.63190000000000002</v>
          </cell>
          <cell r="X17">
            <v>0.70140000000000002</v>
          </cell>
          <cell r="Y17">
            <v>0.75600000000000001</v>
          </cell>
          <cell r="Z17">
            <v>0.80469999999999997</v>
          </cell>
          <cell r="AA17">
            <v>0.85170000000000001</v>
          </cell>
          <cell r="AB17">
            <v>0.9163</v>
          </cell>
          <cell r="AC17">
            <v>0.94820000000000004</v>
          </cell>
          <cell r="AD17">
            <v>0.9284</v>
          </cell>
          <cell r="AE17">
            <v>0.95069999999999999</v>
          </cell>
          <cell r="AF17">
            <v>0.95140000000000002</v>
          </cell>
        </row>
        <row r="18">
          <cell r="A18" t="str">
            <v>RESTO DE HOTELES</v>
          </cell>
          <cell r="B18">
            <v>0.72230000000000005</v>
          </cell>
          <cell r="C18">
            <v>0.70520000000000005</v>
          </cell>
          <cell r="D18">
            <v>0.71209999999999996</v>
          </cell>
          <cell r="E18">
            <v>0.72150000000000003</v>
          </cell>
          <cell r="F18">
            <v>0.72040000000000004</v>
          </cell>
          <cell r="G18">
            <v>0.70089999999999997</v>
          </cell>
          <cell r="H18">
            <v>0.67269999999999996</v>
          </cell>
          <cell r="I18">
            <v>0.66749999999999998</v>
          </cell>
          <cell r="J18">
            <v>0.68540000000000001</v>
          </cell>
          <cell r="K18">
            <v>0.69669999999999999</v>
          </cell>
          <cell r="L18">
            <v>0.70499999999999996</v>
          </cell>
          <cell r="M18">
            <v>0.70699999999999996</v>
          </cell>
          <cell r="N18">
            <v>0.66900000000000004</v>
          </cell>
          <cell r="O18">
            <v>0.62109999999999999</v>
          </cell>
          <cell r="P18">
            <v>0.60850000000000004</v>
          </cell>
          <cell r="Q18">
            <v>0.61450000000000005</v>
          </cell>
          <cell r="R18">
            <v>0.621</v>
          </cell>
          <cell r="S18">
            <v>0.59409999999999996</v>
          </cell>
          <cell r="T18">
            <v>0.6401</v>
          </cell>
          <cell r="U18">
            <v>0.68440000000000001</v>
          </cell>
          <cell r="V18">
            <v>0.70220000000000005</v>
          </cell>
          <cell r="W18">
            <v>0.73909999999999998</v>
          </cell>
          <cell r="X18">
            <v>0.78249999999999997</v>
          </cell>
          <cell r="Y18">
            <v>0.80859999999999999</v>
          </cell>
          <cell r="Z18">
            <v>0.84040000000000004</v>
          </cell>
          <cell r="AA18">
            <v>0.86870000000000003</v>
          </cell>
          <cell r="AB18">
            <v>0.89200000000000002</v>
          </cell>
          <cell r="AC18">
            <v>0.93730000000000002</v>
          </cell>
          <cell r="AD18">
            <v>0.92779999999999996</v>
          </cell>
          <cell r="AE18">
            <v>0.93899999999999995</v>
          </cell>
          <cell r="AF18">
            <v>0.92810000000000004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SUMEN DICIEMBRE"/>
      <sheetName val="RESUMEN ENERO-DICIEMBRE"/>
      <sheetName val="COMP. OCUP. AFLU. 2006-2010"/>
      <sheetName val="COMP.CTOS.NOCH.OCUP.2006-2010"/>
      <sheetName val="ANUAL OCUPACIÓN"/>
      <sheetName val="RESUMEN OCUP. DIARIA DICIEMBRE"/>
      <sheetName val="RESUMEN OCUP. MENSUAL ENE-DIC"/>
      <sheetName val="PROCEDENCIA"/>
      <sheetName val="PROCEDENCIA DICIEMBRE"/>
      <sheetName val="PROCEDENCIA ENERO-DICIEMBRE"/>
      <sheetName val="REGIONES DICIEMBRE"/>
      <sheetName val="REGIONES ANUAL"/>
      <sheetName val="GRAFICA REGIONES"/>
      <sheetName val="EUROPA DICIEMBRE"/>
      <sheetName val="EUROPA ENERO-DICIEMBRE"/>
      <sheetName val="DESGLOSE EUROPA I"/>
      <sheetName val="DESGLOSE EUROPA II"/>
      <sheetName val="PRINCIPALES MERCADOS I"/>
      <sheetName val="PRINCIPALES MERCADOS II"/>
      <sheetName val="GRAFICA PRINC. MERCADOS"/>
      <sheetName val="PRINC. MDOS. CTOS. NOCHE I"/>
      <sheetName val="PRINC. MDOS. CTOS. NOCHE II"/>
      <sheetName val="GRAFICA CTOS. NOCH."/>
      <sheetName val="COMPARATIVO PAISES DICIEMBRE"/>
      <sheetName val="COMPARATIVO PAÍSES ENE-DIC"/>
      <sheetName val="CUARTOS POR PLAN"/>
      <sheetName val="CUARTOS POR LOCALIDAD"/>
      <sheetName val="CRUCEROS DICIEMBRE"/>
      <sheetName val="CRUCEROS ENERO-DICIEMBRE"/>
      <sheetName val="GRAFICA REGIONES 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6">
          <cell r="H6" t="str">
            <v>PLAN DE HOSPEDAJE</v>
          </cell>
        </row>
      </sheetData>
      <sheetData sheetId="27">
        <row r="6">
          <cell r="B6" t="str">
            <v>INVENTARIO DE ESTABLECIMIENTOS DE HOSPEDAJE</v>
          </cell>
        </row>
        <row r="11">
          <cell r="B11" t="str">
            <v>AKUMAL</v>
          </cell>
        </row>
        <row r="12">
          <cell r="B12" t="str">
            <v>COBA</v>
          </cell>
        </row>
        <row r="13">
          <cell r="B13" t="str">
            <v>KANTENAH</v>
          </cell>
        </row>
        <row r="14">
          <cell r="B14" t="str">
            <v>PAAMUL</v>
          </cell>
        </row>
        <row r="15">
          <cell r="B15" t="str">
            <v>PLAYA DEL CARMEN</v>
          </cell>
        </row>
        <row r="16">
          <cell r="B16" t="str">
            <v>PLAYA DEL SECRETO</v>
          </cell>
        </row>
        <row r="17">
          <cell r="B17" t="str">
            <v>PLAYA PARAISO</v>
          </cell>
        </row>
        <row r="18">
          <cell r="B18" t="str">
            <v>PLAYACAR</v>
          </cell>
        </row>
        <row r="19">
          <cell r="B19" t="str">
            <v>PUERTO AVENTURAS</v>
          </cell>
        </row>
        <row r="20">
          <cell r="B20" t="str">
            <v xml:space="preserve">PUNTA ALLEN </v>
          </cell>
        </row>
        <row r="21">
          <cell r="B21" t="str">
            <v>PUNTA BETE XCALACOCO</v>
          </cell>
        </row>
        <row r="22">
          <cell r="B22" t="str">
            <v>PUNTA BRAVA</v>
          </cell>
        </row>
        <row r="23">
          <cell r="B23" t="str">
            <v>PUNTA MAROMA</v>
          </cell>
        </row>
        <row r="24">
          <cell r="B24" t="str">
            <v>SIAN KA'AN</v>
          </cell>
        </row>
        <row r="25">
          <cell r="B25" t="str">
            <v>TANKAH</v>
          </cell>
        </row>
        <row r="26">
          <cell r="B26" t="str">
            <v>TULUM</v>
          </cell>
        </row>
        <row r="27">
          <cell r="B27" t="str">
            <v>XCARET</v>
          </cell>
        </row>
        <row r="28">
          <cell r="B28" t="str">
            <v>XPU-HA</v>
          </cell>
        </row>
      </sheetData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8:E50"/>
  <sheetViews>
    <sheetView showGridLines="0" tabSelected="1" zoomScaleNormal="100" workbookViewId="0">
      <selection activeCell="C61" sqref="C61"/>
    </sheetView>
  </sheetViews>
  <sheetFormatPr baseColWidth="10" defaultRowHeight="12.75" x14ac:dyDescent="0.2"/>
  <cols>
    <col min="1" max="7" width="11.42578125" style="7"/>
    <col min="8" max="8" width="12.85546875" style="7" customWidth="1"/>
    <col min="9" max="16384" width="11.42578125" style="7"/>
  </cols>
  <sheetData>
    <row r="8" spans="1:5" x14ac:dyDescent="0.2">
      <c r="E8" s="8"/>
    </row>
    <row r="13" spans="1:5" x14ac:dyDescent="0.2">
      <c r="A13" s="7" t="s">
        <v>147</v>
      </c>
    </row>
    <row r="14" spans="1:5" x14ac:dyDescent="0.2">
      <c r="E14" s="9"/>
    </row>
    <row r="16" spans="1:5" ht="15.75" x14ac:dyDescent="0.25">
      <c r="E16" s="10" t="s">
        <v>254</v>
      </c>
    </row>
    <row r="17" spans="2:5" ht="15.75" x14ac:dyDescent="0.25">
      <c r="E17" s="10" t="s">
        <v>155</v>
      </c>
    </row>
    <row r="21" spans="2:5" ht="23.25" x14ac:dyDescent="0.35">
      <c r="E21" s="4" t="s">
        <v>154</v>
      </c>
    </row>
    <row r="26" spans="2:5" ht="23.25" x14ac:dyDescent="0.35">
      <c r="E26" s="11" t="s">
        <v>379</v>
      </c>
    </row>
    <row r="32" spans="2:5" x14ac:dyDescent="0.2">
      <c r="B32" s="7" t="s">
        <v>402</v>
      </c>
    </row>
    <row r="33" spans="2:2" x14ac:dyDescent="0.2">
      <c r="B33" s="12" t="s">
        <v>407</v>
      </c>
    </row>
    <row r="34" spans="2:2" x14ac:dyDescent="0.2">
      <c r="B34" s="7" t="s">
        <v>406</v>
      </c>
    </row>
    <row r="35" spans="2:2" x14ac:dyDescent="0.2">
      <c r="B35" s="7" t="s">
        <v>285</v>
      </c>
    </row>
    <row r="37" spans="2:2" x14ac:dyDescent="0.2">
      <c r="B37" s="13"/>
    </row>
    <row r="38" spans="2:2" x14ac:dyDescent="0.2">
      <c r="B38" s="14"/>
    </row>
    <row r="46" spans="2:2" x14ac:dyDescent="0.2">
      <c r="B46" s="7" t="s">
        <v>156</v>
      </c>
    </row>
    <row r="47" spans="2:2" x14ac:dyDescent="0.2">
      <c r="B47" s="13" t="s">
        <v>159</v>
      </c>
    </row>
    <row r="48" spans="2:2" x14ac:dyDescent="0.2">
      <c r="B48" s="7" t="s">
        <v>166</v>
      </c>
    </row>
    <row r="49" spans="2:2" x14ac:dyDescent="0.2">
      <c r="B49" s="7" t="s">
        <v>252</v>
      </c>
    </row>
    <row r="50" spans="2:2" x14ac:dyDescent="0.2">
      <c r="B50" s="7" t="s">
        <v>157</v>
      </c>
    </row>
  </sheetData>
  <phoneticPr fontId="5" type="noConversion"/>
  <pageMargins left="0.19685039370078741" right="0" top="0.59055118110236227" bottom="0.59055118110236227" header="0" footer="0"/>
  <pageSetup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workbookViewId="0">
      <selection activeCell="H25" sqref="H25"/>
    </sheetView>
  </sheetViews>
  <sheetFormatPr baseColWidth="10" defaultRowHeight="12.75" x14ac:dyDescent="0.2"/>
  <cols>
    <col min="1" max="1" width="0.5703125" style="7" customWidth="1"/>
    <col min="2" max="2" width="14.140625" style="7" bestFit="1" customWidth="1"/>
    <col min="3" max="3" width="10.28515625" style="7" customWidth="1"/>
    <col min="4" max="4" width="7.28515625" style="7" bestFit="1" customWidth="1"/>
    <col min="5" max="5" width="1" style="7" customWidth="1"/>
    <col min="6" max="6" width="16.7109375" style="7" customWidth="1"/>
    <col min="7" max="7" width="9" style="7" customWidth="1"/>
    <col min="8" max="8" width="7.28515625" style="7" bestFit="1" customWidth="1"/>
    <col min="9" max="9" width="1.140625" style="7" customWidth="1"/>
    <col min="10" max="10" width="12.5703125" style="7" customWidth="1"/>
    <col min="11" max="11" width="9.85546875" style="7" customWidth="1"/>
    <col min="12" max="12" width="8.42578125" style="7" customWidth="1"/>
    <col min="13" max="16384" width="11.42578125" style="7"/>
  </cols>
  <sheetData>
    <row r="2" spans="2:17" ht="18.75" x14ac:dyDescent="0.3">
      <c r="G2" s="30" t="s">
        <v>148</v>
      </c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7" ht="18.75" x14ac:dyDescent="0.3">
      <c r="C3" s="271"/>
      <c r="D3" s="271"/>
      <c r="E3" s="271"/>
      <c r="F3" s="271"/>
      <c r="G3" s="30" t="s">
        <v>149</v>
      </c>
      <c r="H3" s="271"/>
      <c r="I3" s="271"/>
      <c r="J3" s="271"/>
      <c r="K3" s="271"/>
      <c r="L3" s="271"/>
    </row>
    <row r="4" spans="2:17" ht="18.75" x14ac:dyDescent="0.3">
      <c r="C4" s="45"/>
      <c r="D4" s="45"/>
      <c r="E4" s="45"/>
      <c r="F4" s="45"/>
      <c r="G4" s="46" t="s">
        <v>389</v>
      </c>
      <c r="H4" s="45"/>
      <c r="I4" s="45"/>
      <c r="J4" s="45"/>
      <c r="K4" s="45"/>
      <c r="L4" s="271"/>
    </row>
    <row r="5" spans="2:17" ht="18.75" x14ac:dyDescent="0.3"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</row>
    <row r="6" spans="2:17" ht="15" customHeight="1" x14ac:dyDescent="0.2">
      <c r="B6" s="456" t="s">
        <v>34</v>
      </c>
      <c r="C6" s="457" t="s">
        <v>286</v>
      </c>
      <c r="D6" s="456" t="s">
        <v>36</v>
      </c>
      <c r="E6" s="5"/>
      <c r="F6" s="456" t="s">
        <v>34</v>
      </c>
      <c r="G6" s="457" t="s">
        <v>286</v>
      </c>
      <c r="H6" s="456" t="s">
        <v>36</v>
      </c>
      <c r="I6" s="47"/>
      <c r="J6" s="456" t="s">
        <v>34</v>
      </c>
      <c r="K6" s="457" t="s">
        <v>286</v>
      </c>
      <c r="L6" s="456" t="s">
        <v>36</v>
      </c>
    </row>
    <row r="7" spans="2:17" ht="15" customHeight="1" x14ac:dyDescent="0.2">
      <c r="B7" s="456"/>
      <c r="C7" s="457"/>
      <c r="D7" s="456"/>
      <c r="E7" s="5"/>
      <c r="F7" s="456"/>
      <c r="G7" s="457"/>
      <c r="H7" s="456"/>
      <c r="I7" s="47"/>
      <c r="J7" s="456"/>
      <c r="K7" s="457"/>
      <c r="L7" s="456"/>
    </row>
    <row r="8" spans="2:17" s="15" customFormat="1" ht="15" customHeight="1" x14ac:dyDescent="0.25">
      <c r="C8" s="48"/>
      <c r="D8" s="48"/>
      <c r="G8" s="48"/>
      <c r="H8" s="48"/>
      <c r="I8" s="48"/>
      <c r="K8" s="48"/>
      <c r="L8" s="48"/>
    </row>
    <row r="9" spans="2:17" s="15" customFormat="1" ht="15" customHeight="1" x14ac:dyDescent="0.25">
      <c r="B9" s="452" t="s">
        <v>78</v>
      </c>
      <c r="C9" s="453"/>
      <c r="D9" s="458"/>
      <c r="E9" s="37"/>
      <c r="F9" s="449" t="s">
        <v>332</v>
      </c>
      <c r="G9" s="450"/>
      <c r="H9" s="459"/>
      <c r="I9" s="49"/>
      <c r="J9" s="449" t="s">
        <v>336</v>
      </c>
      <c r="K9" s="450"/>
      <c r="L9" s="459"/>
    </row>
    <row r="10" spans="2:17" s="15" customFormat="1" ht="15" customHeight="1" x14ac:dyDescent="0.25">
      <c r="B10" s="146"/>
      <c r="C10" s="147"/>
      <c r="D10" s="147"/>
      <c r="F10" s="167" t="s">
        <v>79</v>
      </c>
      <c r="G10" s="167">
        <v>112</v>
      </c>
      <c r="H10" s="168">
        <f>(G10/$K$42)*100</f>
        <v>1.0650771657916233E-2</v>
      </c>
      <c r="I10" s="37"/>
      <c r="J10" s="167" t="s">
        <v>21</v>
      </c>
      <c r="K10" s="170">
        <v>35604</v>
      </c>
      <c r="L10" s="168">
        <f>(K10/$K$42)*100</f>
        <v>3.3858042331111569</v>
      </c>
      <c r="N10" s="135"/>
    </row>
    <row r="11" spans="2:17" s="15" customFormat="1" ht="15" customHeight="1" x14ac:dyDescent="0.25">
      <c r="B11" s="147" t="s">
        <v>153</v>
      </c>
      <c r="C11" s="148">
        <v>280898</v>
      </c>
      <c r="D11" s="149">
        <f>(C11/$K$42)*100</f>
        <v>26.712325510404948</v>
      </c>
      <c r="E11" s="49"/>
      <c r="F11" s="167" t="s">
        <v>80</v>
      </c>
      <c r="G11" s="167">
        <v>16</v>
      </c>
      <c r="H11" s="168">
        <f t="shared" ref="H11:H19" si="0">(G11/$K$42)*100</f>
        <v>1.5215388082737476E-3</v>
      </c>
      <c r="I11" s="37"/>
      <c r="J11" s="167" t="s">
        <v>22</v>
      </c>
      <c r="K11" s="170">
        <v>1416</v>
      </c>
      <c r="L11" s="168">
        <f t="shared" ref="L11:L37" si="1">(K11/$K$42)*100</f>
        <v>0.13465618453222666</v>
      </c>
      <c r="N11" s="135"/>
    </row>
    <row r="12" spans="2:17" s="15" customFormat="1" ht="15" customHeight="1" x14ac:dyDescent="0.25">
      <c r="B12" s="150" t="s">
        <v>81</v>
      </c>
      <c r="C12" s="148">
        <v>326434</v>
      </c>
      <c r="D12" s="149">
        <f>(C12/$K$42)*100</f>
        <v>31.042624958752036</v>
      </c>
      <c r="E12" s="37"/>
      <c r="F12" s="167" t="s">
        <v>82</v>
      </c>
      <c r="G12" s="167">
        <v>16</v>
      </c>
      <c r="H12" s="168">
        <f t="shared" si="0"/>
        <v>1.5215388082737476E-3</v>
      </c>
      <c r="I12" s="37"/>
      <c r="J12" s="167" t="s">
        <v>152</v>
      </c>
      <c r="K12" s="170">
        <v>3467</v>
      </c>
      <c r="L12" s="168">
        <f t="shared" si="1"/>
        <v>0.32969844051781766</v>
      </c>
      <c r="N12" s="135"/>
    </row>
    <row r="13" spans="2:17" s="15" customFormat="1" ht="15" customHeight="1" x14ac:dyDescent="0.25">
      <c r="B13" s="147" t="s">
        <v>83</v>
      </c>
      <c r="C13" s="148">
        <v>142996</v>
      </c>
      <c r="D13" s="149">
        <f>(C13/$K$42)*100</f>
        <v>13.598372714244549</v>
      </c>
      <c r="E13" s="37"/>
      <c r="F13" s="167" t="s">
        <v>84</v>
      </c>
      <c r="G13" s="167">
        <v>1</v>
      </c>
      <c r="H13" s="168">
        <f t="shared" si="0"/>
        <v>9.5096175517109228E-5</v>
      </c>
      <c r="I13" s="37"/>
      <c r="J13" s="167" t="s">
        <v>85</v>
      </c>
      <c r="K13" s="170">
        <v>114</v>
      </c>
      <c r="L13" s="168">
        <f t="shared" si="1"/>
        <v>1.0840964008950453E-2</v>
      </c>
      <c r="N13" s="135"/>
    </row>
    <row r="14" spans="2:17" s="15" customFormat="1" ht="15" customHeight="1" x14ac:dyDescent="0.25">
      <c r="B14" s="146" t="s">
        <v>37</v>
      </c>
      <c r="C14" s="151">
        <f>SUM(C11:C13)</f>
        <v>750328</v>
      </c>
      <c r="D14" s="152">
        <f>(C14/$K$42)*100</f>
        <v>71.353323183401528</v>
      </c>
      <c r="E14" s="37"/>
      <c r="F14" s="167" t="s">
        <v>86</v>
      </c>
      <c r="G14" s="167">
        <v>4</v>
      </c>
      <c r="H14" s="168">
        <f t="shared" si="0"/>
        <v>3.8038470206843691E-4</v>
      </c>
      <c r="I14" s="37"/>
      <c r="J14" s="167" t="s">
        <v>23</v>
      </c>
      <c r="K14" s="170">
        <v>867</v>
      </c>
      <c r="L14" s="168">
        <f t="shared" si="1"/>
        <v>8.2448384173333694E-2</v>
      </c>
      <c r="N14" s="135"/>
    </row>
    <row r="15" spans="2:17" s="15" customFormat="1" ht="15" customHeight="1" x14ac:dyDescent="0.25">
      <c r="D15" s="37"/>
      <c r="E15" s="37"/>
      <c r="F15" s="167" t="s">
        <v>87</v>
      </c>
      <c r="G15" s="167">
        <v>23</v>
      </c>
      <c r="H15" s="168">
        <f t="shared" si="0"/>
        <v>2.1872120368935121E-3</v>
      </c>
      <c r="I15" s="37"/>
      <c r="J15" s="167" t="s">
        <v>24</v>
      </c>
      <c r="K15" s="170">
        <v>22512</v>
      </c>
      <c r="L15" s="168">
        <f t="shared" si="1"/>
        <v>2.140805103241163</v>
      </c>
      <c r="N15" s="135"/>
    </row>
    <row r="16" spans="2:17" s="15" customFormat="1" ht="15" customHeight="1" x14ac:dyDescent="0.25">
      <c r="D16" s="37"/>
      <c r="E16" s="37"/>
      <c r="F16" s="167" t="s">
        <v>88</v>
      </c>
      <c r="G16" s="167">
        <v>132</v>
      </c>
      <c r="H16" s="168">
        <f t="shared" si="0"/>
        <v>1.2552695168258418E-2</v>
      </c>
      <c r="I16" s="37"/>
      <c r="J16" s="167" t="s">
        <v>25</v>
      </c>
      <c r="K16" s="170">
        <v>2019</v>
      </c>
      <c r="L16" s="168">
        <f t="shared" si="1"/>
        <v>0.19199917836904354</v>
      </c>
      <c r="N16" s="135"/>
    </row>
    <row r="17" spans="2:14" s="15" customFormat="1" ht="15" x14ac:dyDescent="0.25">
      <c r="D17" s="37"/>
      <c r="E17" s="37"/>
      <c r="F17" s="167" t="s">
        <v>89</v>
      </c>
      <c r="G17" s="167">
        <v>151</v>
      </c>
      <c r="H17" s="168">
        <f t="shared" si="0"/>
        <v>1.4359522503083495E-2</v>
      </c>
      <c r="I17" s="37"/>
      <c r="J17" s="167" t="s">
        <v>26</v>
      </c>
      <c r="K17" s="170">
        <v>27547</v>
      </c>
      <c r="L17" s="168">
        <f t="shared" si="1"/>
        <v>2.6196143469698079</v>
      </c>
      <c r="N17" s="135"/>
    </row>
    <row r="18" spans="2:14" s="15" customFormat="1" ht="15" x14ac:dyDescent="0.25">
      <c r="B18" s="449" t="s">
        <v>90</v>
      </c>
      <c r="C18" s="450"/>
      <c r="D18" s="459"/>
      <c r="E18" s="37"/>
      <c r="F18" s="167" t="s">
        <v>91</v>
      </c>
      <c r="G18" s="167">
        <v>50</v>
      </c>
      <c r="H18" s="168">
        <f t="shared" si="0"/>
        <v>4.7548087758554616E-3</v>
      </c>
      <c r="I18" s="37"/>
      <c r="J18" s="167" t="s">
        <v>27</v>
      </c>
      <c r="K18" s="170">
        <v>50645</v>
      </c>
      <c r="L18" s="168">
        <f t="shared" si="1"/>
        <v>4.8161458090639968</v>
      </c>
      <c r="N18" s="135"/>
    </row>
    <row r="19" spans="2:14" s="15" customFormat="1" ht="15" x14ac:dyDescent="0.25">
      <c r="B19" s="167" t="s">
        <v>92</v>
      </c>
      <c r="C19" s="167">
        <v>88</v>
      </c>
      <c r="D19" s="168">
        <f>(C19/$K$42)*100</f>
        <v>8.3684634455056129E-3</v>
      </c>
      <c r="E19" s="37"/>
      <c r="F19" s="161" t="s">
        <v>37</v>
      </c>
      <c r="G19" s="161">
        <f>SUM(G10:G18)</f>
        <v>505</v>
      </c>
      <c r="H19" s="169">
        <f t="shared" si="0"/>
        <v>4.8023568636140157E-2</v>
      </c>
      <c r="I19" s="37"/>
      <c r="J19" s="167" t="s">
        <v>61</v>
      </c>
      <c r="K19" s="170">
        <v>62</v>
      </c>
      <c r="L19" s="168">
        <f t="shared" si="1"/>
        <v>5.8959628820607719E-3</v>
      </c>
      <c r="N19" s="135"/>
    </row>
    <row r="20" spans="2:14" s="15" customFormat="1" ht="15" x14ac:dyDescent="0.25">
      <c r="B20" s="167" t="s">
        <v>93</v>
      </c>
      <c r="C20" s="167">
        <v>243</v>
      </c>
      <c r="D20" s="168">
        <f t="shared" ref="D20:D26" si="2">(C20/$K$42)*100</f>
        <v>2.3108370650657541E-2</v>
      </c>
      <c r="H20" s="37"/>
      <c r="I20" s="37"/>
      <c r="J20" s="167" t="s">
        <v>28</v>
      </c>
      <c r="K20" s="170">
        <v>6715</v>
      </c>
      <c r="L20" s="168">
        <f t="shared" si="1"/>
        <v>0.63857081859738851</v>
      </c>
      <c r="N20" s="135"/>
    </row>
    <row r="21" spans="2:14" s="15" customFormat="1" ht="15" x14ac:dyDescent="0.25">
      <c r="B21" s="167" t="s">
        <v>94</v>
      </c>
      <c r="C21" s="167">
        <v>103</v>
      </c>
      <c r="D21" s="168">
        <f t="shared" si="2"/>
        <v>9.7949060782622499E-3</v>
      </c>
      <c r="E21" s="49"/>
      <c r="F21" s="449" t="s">
        <v>333</v>
      </c>
      <c r="G21" s="450"/>
      <c r="H21" s="459"/>
      <c r="I21" s="37"/>
      <c r="J21" s="167" t="s">
        <v>95</v>
      </c>
      <c r="K21" s="170">
        <v>267</v>
      </c>
      <c r="L21" s="168">
        <f t="shared" si="1"/>
        <v>2.5390678863068162E-2</v>
      </c>
      <c r="N21" s="135"/>
    </row>
    <row r="22" spans="2:14" s="15" customFormat="1" ht="15" x14ac:dyDescent="0.25">
      <c r="B22" s="167" t="s">
        <v>96</v>
      </c>
      <c r="C22" s="167">
        <v>442</v>
      </c>
      <c r="D22" s="168">
        <f t="shared" si="2"/>
        <v>4.2032509578562277E-2</v>
      </c>
      <c r="E22" s="37"/>
      <c r="F22" s="167" t="s">
        <v>97</v>
      </c>
      <c r="G22" s="167">
        <v>1986</v>
      </c>
      <c r="H22" s="168">
        <f>(G22/$K$42)*100</f>
        <v>0.18886100457697891</v>
      </c>
      <c r="J22" s="167" t="s">
        <v>46</v>
      </c>
      <c r="K22" s="170">
        <v>494</v>
      </c>
      <c r="L22" s="168">
        <f t="shared" si="1"/>
        <v>4.6977510705451954E-2</v>
      </c>
      <c r="N22" s="135"/>
    </row>
    <row r="23" spans="2:14" s="15" customFormat="1" ht="15" x14ac:dyDescent="0.25">
      <c r="B23" s="167" t="s">
        <v>98</v>
      </c>
      <c r="C23" s="167">
        <v>6</v>
      </c>
      <c r="D23" s="168">
        <f t="shared" si="2"/>
        <v>5.7057705310265537E-4</v>
      </c>
      <c r="E23" s="37"/>
      <c r="F23" s="167" t="s">
        <v>99</v>
      </c>
      <c r="G23" s="167">
        <v>71</v>
      </c>
      <c r="H23" s="168">
        <f>(G23/$K$42)*100</f>
        <v>6.7518284617147555E-3</v>
      </c>
      <c r="I23" s="49"/>
      <c r="J23" s="167" t="s">
        <v>100</v>
      </c>
      <c r="K23" s="170">
        <v>35</v>
      </c>
      <c r="L23" s="168">
        <f t="shared" si="1"/>
        <v>3.3283661430988229E-3</v>
      </c>
      <c r="N23" s="135"/>
    </row>
    <row r="24" spans="2:14" s="15" customFormat="1" ht="15" x14ac:dyDescent="0.25">
      <c r="B24" s="167" t="s">
        <v>253</v>
      </c>
      <c r="C24" s="167">
        <v>853</v>
      </c>
      <c r="D24" s="168">
        <f t="shared" si="2"/>
        <v>8.1117037716094173E-2</v>
      </c>
      <c r="E24" s="37"/>
      <c r="F24" s="161" t="s">
        <v>37</v>
      </c>
      <c r="G24" s="161">
        <f>SUM(G22:G23)</f>
        <v>2057</v>
      </c>
      <c r="H24" s="169">
        <f>(G24/$K$42)*100</f>
        <v>0.19561283303869367</v>
      </c>
      <c r="I24" s="37"/>
      <c r="J24" s="167" t="s">
        <v>29</v>
      </c>
      <c r="K24" s="170">
        <v>19972</v>
      </c>
      <c r="L24" s="168">
        <f t="shared" si="1"/>
        <v>1.8992608174277055</v>
      </c>
      <c r="N24" s="135"/>
    </row>
    <row r="25" spans="2:14" s="15" customFormat="1" ht="15" x14ac:dyDescent="0.25">
      <c r="B25" s="167" t="s">
        <v>91</v>
      </c>
      <c r="C25" s="167">
        <v>286</v>
      </c>
      <c r="D25" s="168">
        <f t="shared" si="2"/>
        <v>2.719750619789324E-2</v>
      </c>
      <c r="E25" s="37"/>
      <c r="H25" s="37"/>
      <c r="I25" s="37"/>
      <c r="J25" s="154" t="s">
        <v>62</v>
      </c>
      <c r="K25" s="170">
        <v>66</v>
      </c>
      <c r="L25" s="168">
        <f t="shared" si="1"/>
        <v>6.2763475841292092E-3</v>
      </c>
      <c r="N25" s="135"/>
    </row>
    <row r="26" spans="2:14" s="15" customFormat="1" ht="15" x14ac:dyDescent="0.25">
      <c r="B26" s="161" t="s">
        <v>37</v>
      </c>
      <c r="C26" s="161">
        <f>SUM(C19:C25)</f>
        <v>2021</v>
      </c>
      <c r="D26" s="169">
        <f t="shared" si="2"/>
        <v>0.19218937072007775</v>
      </c>
      <c r="E26" s="37"/>
      <c r="F26" s="449" t="s">
        <v>334</v>
      </c>
      <c r="G26" s="450"/>
      <c r="H26" s="459"/>
      <c r="I26" s="37"/>
      <c r="J26" s="167" t="s">
        <v>101</v>
      </c>
      <c r="K26" s="170">
        <v>26</v>
      </c>
      <c r="L26" s="168">
        <f t="shared" si="1"/>
        <v>2.4725005634448401E-3</v>
      </c>
      <c r="N26" s="135"/>
    </row>
    <row r="27" spans="2:14" s="15" customFormat="1" ht="15" x14ac:dyDescent="0.25">
      <c r="D27" s="37"/>
      <c r="E27" s="37"/>
      <c r="F27" s="167" t="s">
        <v>104</v>
      </c>
      <c r="G27" s="167">
        <v>84</v>
      </c>
      <c r="H27" s="168">
        <f t="shared" ref="H27:H37" si="3">(G27/$K$42)*100</f>
        <v>7.9880787434371756E-3</v>
      </c>
      <c r="I27" s="37"/>
      <c r="J27" s="167" t="s">
        <v>30</v>
      </c>
      <c r="K27" s="170">
        <v>2445</v>
      </c>
      <c r="L27" s="168">
        <f t="shared" si="1"/>
        <v>0.23251014913933205</v>
      </c>
      <c r="N27" s="135"/>
    </row>
    <row r="28" spans="2:14" s="15" customFormat="1" ht="15" x14ac:dyDescent="0.25">
      <c r="D28" s="37"/>
      <c r="E28" s="37"/>
      <c r="F28" s="167" t="s">
        <v>102</v>
      </c>
      <c r="G28" s="167">
        <v>81</v>
      </c>
      <c r="H28" s="168">
        <f t="shared" si="3"/>
        <v>7.702790216885848E-3</v>
      </c>
      <c r="I28" s="37"/>
      <c r="J28" s="167" t="s">
        <v>52</v>
      </c>
      <c r="K28" s="170">
        <v>624</v>
      </c>
      <c r="L28" s="168">
        <f t="shared" si="1"/>
        <v>5.9340013522676156E-2</v>
      </c>
      <c r="N28" s="135"/>
    </row>
    <row r="29" spans="2:14" s="15" customFormat="1" ht="15" x14ac:dyDescent="0.25">
      <c r="B29" s="449" t="s">
        <v>331</v>
      </c>
      <c r="C29" s="450"/>
      <c r="D29" s="459"/>
      <c r="E29" s="37"/>
      <c r="F29" s="167" t="s">
        <v>403</v>
      </c>
      <c r="G29" s="167">
        <v>33</v>
      </c>
      <c r="H29" s="168">
        <f t="shared" si="3"/>
        <v>3.1381737920646046E-3</v>
      </c>
      <c r="I29" s="37"/>
      <c r="J29" s="167" t="s">
        <v>31</v>
      </c>
      <c r="K29" s="170">
        <v>276</v>
      </c>
      <c r="L29" s="168">
        <f t="shared" si="1"/>
        <v>2.6246544442722144E-2</v>
      </c>
      <c r="N29" s="135"/>
    </row>
    <row r="30" spans="2:14" s="15" customFormat="1" ht="15" x14ac:dyDescent="0.25">
      <c r="B30" s="167" t="s">
        <v>105</v>
      </c>
      <c r="C30" s="170">
        <v>44094</v>
      </c>
      <c r="D30" s="168">
        <f t="shared" ref="D30:D41" si="4">(C30/$K$42)*100</f>
        <v>4.1931707632514144</v>
      </c>
      <c r="E30" s="37"/>
      <c r="F30" s="167" t="s">
        <v>103</v>
      </c>
      <c r="G30" s="167">
        <v>10</v>
      </c>
      <c r="H30" s="168">
        <f t="shared" si="3"/>
        <v>9.5096175517109238E-4</v>
      </c>
      <c r="I30" s="37"/>
      <c r="J30" s="167" t="s">
        <v>51</v>
      </c>
      <c r="K30" s="170">
        <v>724</v>
      </c>
      <c r="L30" s="168">
        <f t="shared" si="1"/>
        <v>6.8849631074387074E-2</v>
      </c>
      <c r="N30" s="135"/>
    </row>
    <row r="31" spans="2:14" s="15" customFormat="1" ht="15" x14ac:dyDescent="0.25">
      <c r="B31" s="167" t="s">
        <v>107</v>
      </c>
      <c r="C31" s="170">
        <v>138</v>
      </c>
      <c r="D31" s="168">
        <f t="shared" si="4"/>
        <v>1.3123272221361072E-2</v>
      </c>
      <c r="E31" s="37"/>
      <c r="F31" s="167" t="s">
        <v>106</v>
      </c>
      <c r="G31" s="167">
        <v>123</v>
      </c>
      <c r="H31" s="168">
        <f t="shared" si="3"/>
        <v>1.1696829588604435E-2</v>
      </c>
      <c r="I31" s="37"/>
      <c r="J31" s="167" t="s">
        <v>109</v>
      </c>
      <c r="K31" s="170">
        <v>189</v>
      </c>
      <c r="L31" s="168">
        <f t="shared" si="1"/>
        <v>1.7973177172733643E-2</v>
      </c>
      <c r="N31" s="135"/>
    </row>
    <row r="32" spans="2:14" s="15" customFormat="1" ht="15" x14ac:dyDescent="0.25">
      <c r="B32" s="167" t="s">
        <v>110</v>
      </c>
      <c r="C32" s="170">
        <v>2721</v>
      </c>
      <c r="D32" s="168">
        <f t="shared" si="4"/>
        <v>0.25875669358205422</v>
      </c>
      <c r="E32" s="37"/>
      <c r="F32" s="167" t="s">
        <v>117</v>
      </c>
      <c r="G32" s="167">
        <v>389</v>
      </c>
      <c r="H32" s="168">
        <f t="shared" si="3"/>
        <v>3.699241227615549E-2</v>
      </c>
      <c r="I32" s="37"/>
      <c r="J32" s="167" t="s">
        <v>112</v>
      </c>
      <c r="K32" s="170">
        <v>21724</v>
      </c>
      <c r="L32" s="168">
        <f t="shared" si="1"/>
        <v>2.0658693169336808</v>
      </c>
      <c r="N32" s="135"/>
    </row>
    <row r="33" spans="2:14" s="15" customFormat="1" ht="15" x14ac:dyDescent="0.25">
      <c r="B33" s="167" t="s">
        <v>113</v>
      </c>
      <c r="C33" s="170">
        <v>10254</v>
      </c>
      <c r="D33" s="168">
        <f t="shared" si="4"/>
        <v>0.97511618375243814</v>
      </c>
      <c r="E33" s="37"/>
      <c r="F33" s="167" t="s">
        <v>108</v>
      </c>
      <c r="G33" s="167">
        <v>168</v>
      </c>
      <c r="H33" s="168">
        <f t="shared" si="3"/>
        <v>1.5976157486874351E-2</v>
      </c>
      <c r="I33" s="37"/>
      <c r="J33" s="167" t="s">
        <v>115</v>
      </c>
      <c r="K33" s="170">
        <v>33</v>
      </c>
      <c r="L33" s="168">
        <f t="shared" si="1"/>
        <v>3.1381737920646046E-3</v>
      </c>
      <c r="N33" s="135"/>
    </row>
    <row r="34" spans="2:14" s="15" customFormat="1" ht="15" x14ac:dyDescent="0.25">
      <c r="B34" s="167" t="s">
        <v>116</v>
      </c>
      <c r="C34" s="170">
        <v>2147</v>
      </c>
      <c r="D34" s="168">
        <f t="shared" si="4"/>
        <v>0.20417148883523353</v>
      </c>
      <c r="E34" s="37"/>
      <c r="F34" s="167" t="s">
        <v>111</v>
      </c>
      <c r="G34" s="167">
        <v>0</v>
      </c>
      <c r="H34" s="168">
        <f t="shared" si="3"/>
        <v>0</v>
      </c>
      <c r="J34" s="167" t="s">
        <v>32</v>
      </c>
      <c r="K34" s="170">
        <v>21095</v>
      </c>
      <c r="L34" s="168">
        <f t="shared" si="1"/>
        <v>2.0060538225334192</v>
      </c>
      <c r="N34" s="135"/>
    </row>
    <row r="35" spans="2:14" s="15" customFormat="1" ht="15" x14ac:dyDescent="0.25">
      <c r="B35" s="167" t="s">
        <v>118</v>
      </c>
      <c r="C35" s="170">
        <v>156</v>
      </c>
      <c r="D35" s="168">
        <f t="shared" si="4"/>
        <v>1.4835003380669039E-2</v>
      </c>
      <c r="E35" s="37"/>
      <c r="F35" s="167" t="s">
        <v>114</v>
      </c>
      <c r="G35" s="167">
        <v>81</v>
      </c>
      <c r="H35" s="168">
        <f t="shared" si="3"/>
        <v>7.702790216885848E-3</v>
      </c>
      <c r="I35" s="49"/>
      <c r="J35" s="167" t="s">
        <v>33</v>
      </c>
      <c r="K35" s="170">
        <v>3931</v>
      </c>
      <c r="L35" s="168">
        <f t="shared" si="1"/>
        <v>0.37382306595775638</v>
      </c>
      <c r="N35" s="135"/>
    </row>
    <row r="36" spans="2:14" s="15" customFormat="1" ht="15" x14ac:dyDescent="0.25">
      <c r="B36" s="167" t="s">
        <v>119</v>
      </c>
      <c r="C36" s="170">
        <v>514</v>
      </c>
      <c r="D36" s="168">
        <f t="shared" si="4"/>
        <v>4.8879434215794139E-2</v>
      </c>
      <c r="E36" s="37"/>
      <c r="F36" s="167" t="s">
        <v>91</v>
      </c>
      <c r="G36" s="167">
        <v>235</v>
      </c>
      <c r="H36" s="168">
        <f t="shared" si="3"/>
        <v>2.234760124652067E-2</v>
      </c>
      <c r="I36" s="37"/>
      <c r="J36" s="167" t="s">
        <v>91</v>
      </c>
      <c r="K36" s="170">
        <v>6211</v>
      </c>
      <c r="L36" s="168">
        <f t="shared" si="1"/>
        <v>0.59064234613676547</v>
      </c>
      <c r="N36" s="135"/>
    </row>
    <row r="37" spans="2:14" s="15" customFormat="1" ht="15" x14ac:dyDescent="0.25">
      <c r="B37" s="167" t="s">
        <v>284</v>
      </c>
      <c r="C37" s="170">
        <v>2790</v>
      </c>
      <c r="D37" s="168">
        <f t="shared" si="4"/>
        <v>0.26531832969273478</v>
      </c>
      <c r="E37" s="37"/>
      <c r="F37" s="161" t="s">
        <v>37</v>
      </c>
      <c r="G37" s="161">
        <f>SUM(G27:G36)</f>
        <v>1204</v>
      </c>
      <c r="H37" s="169">
        <f t="shared" si="3"/>
        <v>0.11449579532259951</v>
      </c>
      <c r="I37" s="37"/>
      <c r="J37" s="161" t="s">
        <v>37</v>
      </c>
      <c r="K37" s="171">
        <f>SUM(K10:K36)</f>
        <v>229080</v>
      </c>
      <c r="L37" s="169">
        <f t="shared" si="1"/>
        <v>21.784631887459383</v>
      </c>
      <c r="N37" s="135"/>
    </row>
    <row r="38" spans="2:14" s="15" customFormat="1" ht="15" x14ac:dyDescent="0.25">
      <c r="B38" s="167" t="s">
        <v>121</v>
      </c>
      <c r="C38" s="170">
        <v>1918</v>
      </c>
      <c r="D38" s="168">
        <f t="shared" si="4"/>
        <v>0.1823944646418155</v>
      </c>
      <c r="E38" s="37"/>
      <c r="H38" s="37"/>
      <c r="I38" s="37"/>
      <c r="K38" s="17"/>
    </row>
    <row r="39" spans="2:14" s="15" customFormat="1" ht="15" x14ac:dyDescent="0.25">
      <c r="B39" s="167" t="s">
        <v>122</v>
      </c>
      <c r="C39" s="170">
        <v>1235</v>
      </c>
      <c r="D39" s="168">
        <f t="shared" si="4"/>
        <v>0.1174437767636299</v>
      </c>
      <c r="E39" s="37"/>
      <c r="F39" s="396" t="s">
        <v>335</v>
      </c>
      <c r="G39" s="397"/>
      <c r="H39" s="399"/>
    </row>
    <row r="40" spans="2:14" s="15" customFormat="1" ht="15" x14ac:dyDescent="0.25">
      <c r="B40" s="167" t="s">
        <v>91</v>
      </c>
      <c r="C40" s="170">
        <v>231</v>
      </c>
      <c r="D40" s="168">
        <f t="shared" si="4"/>
        <v>2.1967216544452231E-2</v>
      </c>
      <c r="E40" s="37"/>
      <c r="F40" s="167" t="s">
        <v>123</v>
      </c>
      <c r="G40" s="167">
        <v>52</v>
      </c>
      <c r="H40" s="168">
        <f>(G40/$K$42)*100</f>
        <v>4.9450011268896803E-3</v>
      </c>
      <c r="I40" s="49"/>
    </row>
    <row r="41" spans="2:14" s="15" customFormat="1" ht="15" x14ac:dyDescent="0.25">
      <c r="B41" s="161" t="s">
        <v>37</v>
      </c>
      <c r="C41" s="171">
        <f>SUM(C30:C40)</f>
        <v>66198</v>
      </c>
      <c r="D41" s="169">
        <f t="shared" si="4"/>
        <v>6.2951766268815961</v>
      </c>
      <c r="E41" s="37"/>
      <c r="F41" s="167" t="s">
        <v>124</v>
      </c>
      <c r="G41" s="167">
        <v>12</v>
      </c>
      <c r="H41" s="168">
        <f>(G41/$K$42)*100</f>
        <v>1.1411541062053107E-3</v>
      </c>
      <c r="I41" s="37"/>
      <c r="J41" s="446" t="s">
        <v>126</v>
      </c>
      <c r="K41" s="460"/>
      <c r="L41" s="461"/>
    </row>
    <row r="42" spans="2:14" s="15" customFormat="1" ht="15" x14ac:dyDescent="0.25">
      <c r="D42" s="37"/>
      <c r="E42" s="37"/>
      <c r="F42" s="167" t="s">
        <v>125</v>
      </c>
      <c r="G42" s="167">
        <v>20</v>
      </c>
      <c r="H42" s="168">
        <f>(G42/$K$42)*100</f>
        <v>1.9019235103421848E-3</v>
      </c>
      <c r="I42" s="37"/>
      <c r="J42" s="167"/>
      <c r="K42" s="171">
        <f>K37+G44+G37+G24+G19+C41+C26+C14</f>
        <v>1051567</v>
      </c>
      <c r="L42" s="169">
        <f>(K42/$K$42)*100</f>
        <v>100</v>
      </c>
    </row>
    <row r="43" spans="2:14" s="15" customFormat="1" ht="15" x14ac:dyDescent="0.25">
      <c r="D43" s="37"/>
      <c r="E43" s="37"/>
      <c r="F43" s="167" t="s">
        <v>91</v>
      </c>
      <c r="G43" s="167">
        <v>90</v>
      </c>
      <c r="H43" s="168">
        <f>(G43/$K$42)*100</f>
        <v>8.5586557965398307E-3</v>
      </c>
      <c r="I43" s="37"/>
    </row>
    <row r="44" spans="2:14" ht="15" x14ac:dyDescent="0.25">
      <c r="D44" s="5"/>
      <c r="E44" s="5"/>
      <c r="F44" s="161" t="s">
        <v>37</v>
      </c>
      <c r="G44" s="161">
        <f>SUM(G40:G43)</f>
        <v>174</v>
      </c>
      <c r="H44" s="169">
        <f>(G44/$K$42)*100</f>
        <v>1.6546734539977005E-2</v>
      </c>
      <c r="I44" s="5"/>
    </row>
    <row r="45" spans="2:14" ht="18.75" x14ac:dyDescent="0.3">
      <c r="D45" s="5"/>
      <c r="E45" s="5"/>
      <c r="F45" s="271"/>
      <c r="G45" s="271"/>
      <c r="H45" s="5"/>
      <c r="I45" s="5"/>
    </row>
    <row r="46" spans="2:14" ht="18.75" x14ac:dyDescent="0.3">
      <c r="D46" s="5"/>
      <c r="E46" s="5"/>
      <c r="F46" s="271"/>
      <c r="G46" s="271"/>
      <c r="H46" s="5"/>
      <c r="I46" s="5"/>
    </row>
    <row r="47" spans="2:14" ht="15.75" x14ac:dyDescent="0.25">
      <c r="D47" s="5"/>
      <c r="E47" s="5"/>
      <c r="F47" s="137"/>
      <c r="G47" s="137"/>
      <c r="H47" s="5"/>
      <c r="I47" s="5"/>
    </row>
    <row r="48" spans="2:14" ht="15.75" x14ac:dyDescent="0.25">
      <c r="D48" s="5"/>
      <c r="E48" s="5"/>
      <c r="F48" s="137"/>
      <c r="G48" s="137"/>
      <c r="H48" s="5"/>
      <c r="I48" s="5"/>
    </row>
    <row r="49" spans="4:9" x14ac:dyDescent="0.2">
      <c r="D49" s="5"/>
      <c r="E49" s="5"/>
      <c r="H49" s="5"/>
      <c r="I49" s="5"/>
    </row>
    <row r="50" spans="4:9" x14ac:dyDescent="0.2">
      <c r="D50" s="5"/>
      <c r="E50" s="5"/>
      <c r="H50" s="5"/>
      <c r="I50" s="5"/>
    </row>
    <row r="51" spans="4:9" x14ac:dyDescent="0.2">
      <c r="D51" s="5"/>
      <c r="E51" s="5"/>
    </row>
    <row r="52" spans="4:9" ht="15" x14ac:dyDescent="0.25">
      <c r="D52" s="5"/>
      <c r="E52" s="5"/>
      <c r="H52" s="49"/>
      <c r="I52" s="49"/>
    </row>
    <row r="53" spans="4:9" x14ac:dyDescent="0.2">
      <c r="D53" s="5"/>
      <c r="E53" s="5"/>
      <c r="H53" s="5"/>
      <c r="I53" s="5"/>
    </row>
    <row r="54" spans="4:9" x14ac:dyDescent="0.2">
      <c r="D54" s="5"/>
      <c r="E54" s="5"/>
      <c r="H54" s="5"/>
      <c r="I54" s="5"/>
    </row>
    <row r="55" spans="4:9" x14ac:dyDescent="0.2">
      <c r="D55" s="5"/>
      <c r="H55" s="5"/>
      <c r="I55" s="5"/>
    </row>
    <row r="56" spans="4:9" x14ac:dyDescent="0.2">
      <c r="D56" s="5"/>
      <c r="H56" s="5"/>
      <c r="I56" s="5"/>
    </row>
    <row r="57" spans="4:9" x14ac:dyDescent="0.2">
      <c r="D57" s="5"/>
      <c r="H57" s="5"/>
      <c r="I57" s="5"/>
    </row>
    <row r="58" spans="4:9" x14ac:dyDescent="0.2">
      <c r="D58" s="5"/>
    </row>
    <row r="59" spans="4:9" ht="18.75" x14ac:dyDescent="0.3">
      <c r="D59" s="5"/>
      <c r="E59" s="271"/>
    </row>
    <row r="60" spans="4:9" ht="18.75" x14ac:dyDescent="0.3">
      <c r="D60" s="5"/>
      <c r="E60" s="271"/>
    </row>
    <row r="61" spans="4:9" ht="15.75" x14ac:dyDescent="0.25">
      <c r="D61" s="5"/>
      <c r="E61" s="137"/>
    </row>
    <row r="62" spans="4:9" ht="15.75" x14ac:dyDescent="0.25">
      <c r="D62" s="5"/>
      <c r="E62" s="137"/>
    </row>
  </sheetData>
  <mergeCells count="17">
    <mergeCell ref="F21:H21"/>
    <mergeCell ref="F26:H26"/>
    <mergeCell ref="B29:D29"/>
    <mergeCell ref="J41:L41"/>
    <mergeCell ref="B18:D18"/>
    <mergeCell ref="J6:J7"/>
    <mergeCell ref="K6:K7"/>
    <mergeCell ref="L6:L7"/>
    <mergeCell ref="B9:D9"/>
    <mergeCell ref="F9:H9"/>
    <mergeCell ref="J9:L9"/>
    <mergeCell ref="B6:B7"/>
    <mergeCell ref="C6:C7"/>
    <mergeCell ref="D6:D7"/>
    <mergeCell ref="F6:F7"/>
    <mergeCell ref="G6:G7"/>
    <mergeCell ref="H6:H7"/>
  </mergeCells>
  <pageMargins left="0.39370078740157483" right="0" top="0.55118110236220474" bottom="0.74803149606299213" header="0" footer="0"/>
  <pageSetup orientation="portrait" horizontalDpi="0" verticalDpi="0" r:id="rId1"/>
  <headerFooter>
    <oddFooter>&amp;CBARÓMETRO TURÍSTICO DE LA RIVIERA MAYA
FIDEICOMISO DE PROMOCIÓN TURÍSTICA DE LA RIVIERA MAYA&amp;R9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2:J46"/>
  <sheetViews>
    <sheetView zoomScaleNormal="100" workbookViewId="0">
      <selection activeCell="K50" sqref="K50"/>
    </sheetView>
  </sheetViews>
  <sheetFormatPr baseColWidth="10" defaultRowHeight="12.75" x14ac:dyDescent="0.2"/>
  <cols>
    <col min="1" max="1" width="5.28515625" style="7" customWidth="1"/>
    <col min="2" max="2" width="20.140625" style="7" bestFit="1" customWidth="1"/>
    <col min="3" max="3" width="11.42578125" style="7"/>
    <col min="4" max="4" width="12.85546875" style="7" customWidth="1"/>
    <col min="5" max="5" width="11.140625" style="7" customWidth="1"/>
    <col min="6" max="6" width="9.85546875" style="7" customWidth="1"/>
    <col min="7" max="7" width="14.28515625" style="7" customWidth="1"/>
    <col min="8" max="16384" width="11.42578125" style="7"/>
  </cols>
  <sheetData>
    <row r="2" spans="2:7" ht="17.25" customHeight="1" x14ac:dyDescent="0.3">
      <c r="B2" s="22"/>
      <c r="C2" s="22"/>
      <c r="D2" s="30" t="s">
        <v>129</v>
      </c>
      <c r="E2" s="22"/>
      <c r="F2" s="22"/>
      <c r="G2" s="22"/>
    </row>
    <row r="3" spans="2:7" ht="18.75" x14ac:dyDescent="0.3">
      <c r="B3" s="22"/>
      <c r="C3" s="22"/>
      <c r="D3" s="30" t="s">
        <v>44</v>
      </c>
      <c r="E3" s="22"/>
      <c r="F3" s="22"/>
      <c r="G3" s="22"/>
    </row>
    <row r="4" spans="2:7" ht="17.25" customHeight="1" x14ac:dyDescent="0.2">
      <c r="B4" s="5"/>
      <c r="C4" s="5"/>
      <c r="D4" s="5"/>
      <c r="E4" s="5"/>
      <c r="F4" s="5"/>
    </row>
    <row r="5" spans="2:7" ht="15" x14ac:dyDescent="0.25">
      <c r="B5" s="462" t="s">
        <v>42</v>
      </c>
      <c r="C5" s="429" t="s">
        <v>390</v>
      </c>
      <c r="D5" s="431"/>
      <c r="E5" s="429" t="s">
        <v>391</v>
      </c>
      <c r="F5" s="431"/>
      <c r="G5" s="289" t="s">
        <v>170</v>
      </c>
    </row>
    <row r="6" spans="2:7" ht="16.5" customHeight="1" x14ac:dyDescent="0.25">
      <c r="B6" s="463"/>
      <c r="C6" s="289" t="s">
        <v>43</v>
      </c>
      <c r="D6" s="289" t="s">
        <v>36</v>
      </c>
      <c r="E6" s="289" t="s">
        <v>43</v>
      </c>
      <c r="F6" s="289" t="s">
        <v>36</v>
      </c>
      <c r="G6" s="289" t="s">
        <v>359</v>
      </c>
    </row>
    <row r="7" spans="2:7" ht="15" x14ac:dyDescent="0.25">
      <c r="B7" s="256" t="s">
        <v>9</v>
      </c>
      <c r="C7" s="257">
        <f>SUM('RESUMEN MARZO'!C30)</f>
        <v>70793</v>
      </c>
      <c r="D7" s="258">
        <f t="shared" ref="D7:D12" si="0">SUM(C7/$C$13)</f>
        <v>0.20246991966183037</v>
      </c>
      <c r="E7" s="257">
        <f>SUM('RESUMEN MARZO'!E30)</f>
        <v>78329</v>
      </c>
      <c r="F7" s="258">
        <f t="shared" ref="F7:F12" si="1">SUM(E7/$E$13)</f>
        <v>0.19938551922861536</v>
      </c>
      <c r="G7" s="182">
        <f>(E7/C7)-100%</f>
        <v>0.10645120280253706</v>
      </c>
    </row>
    <row r="8" spans="2:7" ht="15" x14ac:dyDescent="0.25">
      <c r="B8" s="259" t="s">
        <v>11</v>
      </c>
      <c r="C8" s="257">
        <f>SUM('RESUMEN MARZO'!C31)</f>
        <v>122534</v>
      </c>
      <c r="D8" s="258">
        <f t="shared" si="0"/>
        <v>0.35045059731672229</v>
      </c>
      <c r="E8" s="257">
        <f>SUM('RESUMEN MARZO'!E31)</f>
        <v>134892</v>
      </c>
      <c r="F8" s="258">
        <f t="shared" si="1"/>
        <v>0.34336594951788457</v>
      </c>
      <c r="G8" s="182">
        <f t="shared" ref="G8:G13" si="2">(E8/C8)-100%</f>
        <v>0.10085364062219471</v>
      </c>
    </row>
    <row r="9" spans="2:7" ht="15" x14ac:dyDescent="0.25">
      <c r="B9" s="259" t="s">
        <v>158</v>
      </c>
      <c r="C9" s="257">
        <f>SUM('RESUMEN MARZO'!C32)</f>
        <v>102907</v>
      </c>
      <c r="D9" s="258">
        <f t="shared" si="0"/>
        <v>0.29431683955532295</v>
      </c>
      <c r="E9" s="257">
        <f>SUM('RESUMEN MARZO'!E32)</f>
        <v>100975</v>
      </c>
      <c r="F9" s="258">
        <f t="shared" si="1"/>
        <v>0.25703063749198174</v>
      </c>
      <c r="G9" s="182">
        <f t="shared" si="2"/>
        <v>-1.8774233045371069E-2</v>
      </c>
    </row>
    <row r="10" spans="2:7" ht="15" x14ac:dyDescent="0.25">
      <c r="B10" s="259" t="s">
        <v>167</v>
      </c>
      <c r="C10" s="257">
        <f>SUM('RESUMEN MARZO'!C26)</f>
        <v>39716</v>
      </c>
      <c r="D10" s="258">
        <f t="shared" si="0"/>
        <v>0.11358884818116557</v>
      </c>
      <c r="E10" s="257">
        <f>SUM('RESUMEN MARZO'!D26)</f>
        <v>58678</v>
      </c>
      <c r="F10" s="258">
        <f t="shared" si="1"/>
        <v>0.14936413713052243</v>
      </c>
      <c r="G10" s="182">
        <f t="shared" si="2"/>
        <v>0.47743982274146446</v>
      </c>
    </row>
    <row r="11" spans="2:7" ht="15" x14ac:dyDescent="0.25">
      <c r="B11" s="259" t="s">
        <v>10</v>
      </c>
      <c r="C11" s="257">
        <f>SUM('RESUMEN MARZO'!C33)</f>
        <v>12073</v>
      </c>
      <c r="D11" s="258">
        <f t="shared" si="0"/>
        <v>3.4529110788881358E-2</v>
      </c>
      <c r="E11" s="257">
        <f>SUM('RESUMEN MARZO'!E33)</f>
        <v>17763</v>
      </c>
      <c r="F11" s="258">
        <f t="shared" si="1"/>
        <v>4.5215501002922223E-2</v>
      </c>
      <c r="G11" s="182">
        <f t="shared" si="2"/>
        <v>0.47129959413567457</v>
      </c>
    </row>
    <row r="12" spans="2:7" ht="15" x14ac:dyDescent="0.25">
      <c r="B12" s="259" t="s">
        <v>12</v>
      </c>
      <c r="C12" s="257">
        <f>SUM('RESUMEN MARZO'!C34)</f>
        <v>1624</v>
      </c>
      <c r="D12" s="258">
        <f t="shared" si="0"/>
        <v>4.6446844960774721E-3</v>
      </c>
      <c r="E12" s="257">
        <f>SUM('RESUMEN MARZO'!E34)</f>
        <v>2215</v>
      </c>
      <c r="F12" s="258">
        <f t="shared" si="1"/>
        <v>5.6382556280736764E-3</v>
      </c>
      <c r="G12" s="182">
        <f t="shared" si="2"/>
        <v>0.36391625615763545</v>
      </c>
    </row>
    <row r="13" spans="2:7" ht="16.5" customHeight="1" x14ac:dyDescent="0.25">
      <c r="B13" s="306" t="s">
        <v>19</v>
      </c>
      <c r="C13" s="307">
        <f>SUM(C7:C12)</f>
        <v>349647</v>
      </c>
      <c r="D13" s="308">
        <f>SUM(D7:D12)</f>
        <v>1</v>
      </c>
      <c r="E13" s="307">
        <f>SUM(E7:E12)</f>
        <v>392852</v>
      </c>
      <c r="F13" s="308">
        <f>SUM(F7:F12)</f>
        <v>1</v>
      </c>
      <c r="G13" s="308">
        <f t="shared" si="2"/>
        <v>0.12356748377649462</v>
      </c>
    </row>
    <row r="14" spans="2:7" x14ac:dyDescent="0.2">
      <c r="B14" s="5"/>
      <c r="C14" s="5"/>
      <c r="D14" s="5"/>
      <c r="E14" s="5"/>
      <c r="F14" s="5"/>
    </row>
    <row r="30" spans="2:7" ht="15" x14ac:dyDescent="0.25">
      <c r="B30" s="464" t="s">
        <v>42</v>
      </c>
      <c r="C30" s="426" t="s">
        <v>392</v>
      </c>
      <c r="D30" s="426"/>
      <c r="E30" s="426" t="s">
        <v>393</v>
      </c>
      <c r="F30" s="426"/>
      <c r="G30" s="289" t="s">
        <v>170</v>
      </c>
    </row>
    <row r="31" spans="2:7" ht="15" x14ac:dyDescent="0.25">
      <c r="B31" s="465"/>
      <c r="C31" s="289" t="s">
        <v>43</v>
      </c>
      <c r="D31" s="289" t="s">
        <v>36</v>
      </c>
      <c r="E31" s="289" t="s">
        <v>43</v>
      </c>
      <c r="F31" s="289" t="s">
        <v>36</v>
      </c>
      <c r="G31" s="289" t="s">
        <v>359</v>
      </c>
    </row>
    <row r="32" spans="2:7" ht="15" x14ac:dyDescent="0.25">
      <c r="B32" s="309" t="s">
        <v>9</v>
      </c>
      <c r="C32" s="257">
        <f>SUM('RESUMEN ENERO-MARZO'!C30)</f>
        <v>207955</v>
      </c>
      <c r="D32" s="258">
        <f t="shared" ref="D32:D37" si="3">SUM(C32/$C$38)</f>
        <v>0.2088939784330566</v>
      </c>
      <c r="E32" s="257">
        <f>SUM('RESUMEN ENERO-MARZO'!E30)</f>
        <v>229080</v>
      </c>
      <c r="F32" s="258">
        <f t="shared" ref="F32:F37" si="4">SUM(E32/$E$38)</f>
        <v>0.21784631887459383</v>
      </c>
      <c r="G32" s="182">
        <f t="shared" ref="G32:G38" si="5">(E32/C32)-100%</f>
        <v>0.10158447741097842</v>
      </c>
    </row>
    <row r="33" spans="2:10" ht="15" x14ac:dyDescent="0.25">
      <c r="B33" s="310" t="s">
        <v>11</v>
      </c>
      <c r="C33" s="257">
        <f>SUM('RESUMEN ENERO-MARZO'!C31)</f>
        <v>319017</v>
      </c>
      <c r="D33" s="258">
        <f t="shared" si="3"/>
        <v>0.32045745626591526</v>
      </c>
      <c r="E33" s="257">
        <f>SUM('RESUMEN ENERO-MARZO'!E31)</f>
        <v>326434</v>
      </c>
      <c r="F33" s="258">
        <f t="shared" si="4"/>
        <v>0.31042624958752035</v>
      </c>
      <c r="G33" s="182">
        <f t="shared" si="5"/>
        <v>2.3249544695110202E-2</v>
      </c>
    </row>
    <row r="34" spans="2:10" ht="15" x14ac:dyDescent="0.25">
      <c r="B34" s="310" t="s">
        <v>347</v>
      </c>
      <c r="C34" s="257">
        <f>SUM('RESUMEN ENERO-MARZO'!C32)</f>
        <v>305858</v>
      </c>
      <c r="D34" s="258">
        <f t="shared" si="3"/>
        <v>0.30723903948247372</v>
      </c>
      <c r="E34" s="257">
        <f>SUM('RESUMEN ENERO-MARZO'!E32)</f>
        <v>280898</v>
      </c>
      <c r="F34" s="258">
        <f t="shared" si="4"/>
        <v>0.2671232551040495</v>
      </c>
      <c r="G34" s="182">
        <f t="shared" si="5"/>
        <v>-8.160649713265633E-2</v>
      </c>
    </row>
    <row r="35" spans="2:10" ht="15" x14ac:dyDescent="0.25">
      <c r="B35" s="310" t="s">
        <v>348</v>
      </c>
      <c r="C35" s="257">
        <f>SUM('RESUMEN ENERO-MARZO'!C26)</f>
        <v>108098</v>
      </c>
      <c r="D35" s="258">
        <f t="shared" si="3"/>
        <v>0.10858609449475391</v>
      </c>
      <c r="E35" s="257">
        <f>SUM('RESUMEN ENERO-MARZO'!D26)</f>
        <v>142996</v>
      </c>
      <c r="F35" s="258">
        <f t="shared" si="4"/>
        <v>0.1359837271424455</v>
      </c>
      <c r="G35" s="182">
        <f t="shared" si="5"/>
        <v>0.32283668523006903</v>
      </c>
    </row>
    <row r="36" spans="2:10" ht="15" x14ac:dyDescent="0.25">
      <c r="B36" s="310" t="s">
        <v>10</v>
      </c>
      <c r="C36" s="257">
        <f>SUM('RESUMEN ENERO-MARZO'!C33)</f>
        <v>49792</v>
      </c>
      <c r="D36" s="258">
        <f t="shared" si="3"/>
        <v>5.0016825631212299E-2</v>
      </c>
      <c r="E36" s="257">
        <f>SUM('RESUMEN ENERO-MARZO'!E33)</f>
        <v>66198</v>
      </c>
      <c r="F36" s="258">
        <f t="shared" si="4"/>
        <v>6.2951766268815962E-2</v>
      </c>
      <c r="G36" s="182">
        <f t="shared" si="5"/>
        <v>0.3294906812339331</v>
      </c>
    </row>
    <row r="37" spans="2:10" ht="15" x14ac:dyDescent="0.25">
      <c r="B37" s="310" t="s">
        <v>12</v>
      </c>
      <c r="C37" s="257">
        <f>SUM('RESUMEN ENERO-MARZO'!C34)</f>
        <v>4785</v>
      </c>
      <c r="D37" s="258">
        <f t="shared" si="3"/>
        <v>4.8066056925881841E-3</v>
      </c>
      <c r="E37" s="257">
        <f>SUM('RESUMEN ENERO-MARZO'!E34)</f>
        <v>5961</v>
      </c>
      <c r="F37" s="258">
        <f t="shared" si="4"/>
        <v>5.6686830225748811E-3</v>
      </c>
      <c r="G37" s="182">
        <f t="shared" si="5"/>
        <v>0.24576802507836981</v>
      </c>
    </row>
    <row r="38" spans="2:10" ht="15" x14ac:dyDescent="0.25">
      <c r="B38" s="311" t="s">
        <v>19</v>
      </c>
      <c r="C38" s="307">
        <f>SUM(C32:C37)</f>
        <v>995505</v>
      </c>
      <c r="D38" s="308">
        <f>SUM(D32:D37)</f>
        <v>1</v>
      </c>
      <c r="E38" s="307">
        <f>SUM(E32:E37)</f>
        <v>1051567</v>
      </c>
      <c r="F38" s="308">
        <f>SUM(F32:F37)</f>
        <v>0.99999999999999989</v>
      </c>
      <c r="G38" s="308">
        <f t="shared" si="5"/>
        <v>5.6315136538741539E-2</v>
      </c>
    </row>
    <row r="46" spans="2:10" x14ac:dyDescent="0.2">
      <c r="J46" s="7" t="s">
        <v>147</v>
      </c>
    </row>
  </sheetData>
  <mergeCells count="6">
    <mergeCell ref="E5:F5"/>
    <mergeCell ref="B5:B6"/>
    <mergeCell ref="C5:D5"/>
    <mergeCell ref="B30:B31"/>
    <mergeCell ref="C30:D30"/>
    <mergeCell ref="E30:F30"/>
  </mergeCells>
  <phoneticPr fontId="0" type="noConversion"/>
  <pageMargins left="0" right="0" top="0.39370078740157483" bottom="1.4173228346456694" header="0" footer="0.94488188976377963"/>
  <pageSetup scale="88" orientation="portrait" r:id="rId1"/>
  <headerFooter alignWithMargins="0">
    <oddFooter>&amp;C&amp;8BARÓMETRO TURÍSTICO DE LA RIVIERA MAYA
FIDEICOMISO DE PROMOCIÓN TURÍSTICA DE LA RIVIERA MAYA&amp;R10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B3:P36"/>
  <sheetViews>
    <sheetView zoomScaleNormal="100" workbookViewId="0">
      <selection activeCell="N46" sqref="N46"/>
    </sheetView>
  </sheetViews>
  <sheetFormatPr baseColWidth="10" defaultRowHeight="12.75" x14ac:dyDescent="0.2"/>
  <cols>
    <col min="1" max="1" width="2.7109375" style="7" customWidth="1"/>
    <col min="2" max="2" width="12.7109375" style="7" customWidth="1"/>
    <col min="3" max="3" width="10.140625" style="7" customWidth="1"/>
    <col min="4" max="4" width="5.7109375" style="7" customWidth="1"/>
    <col min="5" max="5" width="10.28515625" style="7" customWidth="1"/>
    <col min="6" max="6" width="5.7109375" style="7" customWidth="1"/>
    <col min="7" max="7" width="9.28515625" style="7" customWidth="1"/>
    <col min="8" max="8" width="5.7109375" style="7" customWidth="1"/>
    <col min="9" max="9" width="9.140625" style="7" customWidth="1"/>
    <col min="10" max="10" width="5.7109375" style="7" customWidth="1"/>
    <col min="11" max="11" width="8" style="7" customWidth="1"/>
    <col min="12" max="12" width="5.7109375" style="7" customWidth="1"/>
    <col min="13" max="13" width="10.5703125" style="7" customWidth="1"/>
    <col min="14" max="14" width="5.7109375" style="7" customWidth="1"/>
    <col min="15" max="15" width="9.42578125" style="7" customWidth="1"/>
    <col min="16" max="16" width="7.42578125" style="7" bestFit="1" customWidth="1"/>
    <col min="17" max="16384" width="11.42578125" style="7"/>
  </cols>
  <sheetData>
    <row r="3" spans="2:16" ht="18.75" x14ac:dyDescent="0.3">
      <c r="C3" s="22"/>
      <c r="D3" s="22"/>
      <c r="E3" s="22"/>
      <c r="F3" s="22"/>
      <c r="G3" s="30" t="s">
        <v>143</v>
      </c>
      <c r="H3" s="22"/>
      <c r="I3" s="22"/>
      <c r="J3" s="22"/>
      <c r="K3" s="22"/>
      <c r="L3" s="22"/>
      <c r="M3" s="22"/>
      <c r="N3" s="22"/>
      <c r="O3" s="22"/>
    </row>
    <row r="4" spans="2:16" ht="18.75" x14ac:dyDescent="0.3">
      <c r="C4" s="50"/>
      <c r="D4" s="50"/>
      <c r="E4" s="50"/>
      <c r="F4" s="50"/>
      <c r="H4" s="50"/>
      <c r="I4" s="30" t="s">
        <v>360</v>
      </c>
      <c r="K4" s="50"/>
      <c r="L4" s="50"/>
      <c r="M4" s="50"/>
      <c r="N4" s="50"/>
      <c r="O4" s="50"/>
    </row>
    <row r="7" spans="2:16" ht="15" x14ac:dyDescent="0.25">
      <c r="B7" s="469" t="s">
        <v>66</v>
      </c>
      <c r="C7" s="471" t="s">
        <v>9</v>
      </c>
      <c r="D7" s="472"/>
      <c r="E7" s="471" t="s">
        <v>144</v>
      </c>
      <c r="F7" s="472"/>
      <c r="G7" s="471" t="s">
        <v>158</v>
      </c>
      <c r="H7" s="472"/>
      <c r="I7" s="471" t="s">
        <v>10</v>
      </c>
      <c r="J7" s="472"/>
      <c r="K7" s="471" t="s">
        <v>167</v>
      </c>
      <c r="L7" s="472"/>
      <c r="M7" s="429" t="s">
        <v>327</v>
      </c>
      <c r="N7" s="473"/>
      <c r="O7" s="467" t="s">
        <v>6</v>
      </c>
      <c r="P7" s="468"/>
    </row>
    <row r="8" spans="2:16" ht="15" x14ac:dyDescent="0.25">
      <c r="B8" s="470"/>
      <c r="C8" s="312" t="s">
        <v>53</v>
      </c>
      <c r="D8" s="312" t="s">
        <v>36</v>
      </c>
      <c r="E8" s="312" t="s">
        <v>53</v>
      </c>
      <c r="F8" s="312" t="s">
        <v>36</v>
      </c>
      <c r="G8" s="312" t="s">
        <v>53</v>
      </c>
      <c r="H8" s="312" t="s">
        <v>36</v>
      </c>
      <c r="I8" s="312" t="s">
        <v>53</v>
      </c>
      <c r="J8" s="312" t="s">
        <v>36</v>
      </c>
      <c r="K8" s="312" t="s">
        <v>53</v>
      </c>
      <c r="L8" s="312" t="s">
        <v>36</v>
      </c>
      <c r="M8" s="312" t="s">
        <v>53</v>
      </c>
      <c r="N8" s="312" t="s">
        <v>36</v>
      </c>
      <c r="O8" s="312" t="s">
        <v>53</v>
      </c>
      <c r="P8" s="313" t="s">
        <v>36</v>
      </c>
    </row>
    <row r="9" spans="2:16" x14ac:dyDescent="0.2">
      <c r="B9" s="9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9"/>
    </row>
    <row r="10" spans="2:16" ht="15" x14ac:dyDescent="0.25">
      <c r="B10" s="314" t="s">
        <v>71</v>
      </c>
      <c r="C10" s="315">
        <v>80085</v>
      </c>
      <c r="D10" s="316">
        <f>C10/$O10*100</f>
        <v>24.071380050376018</v>
      </c>
      <c r="E10" s="315">
        <v>89850</v>
      </c>
      <c r="F10" s="316">
        <f>E10/$O10*100</f>
        <v>27.006474340092218</v>
      </c>
      <c r="G10" s="315">
        <v>90095</v>
      </c>
      <c r="H10" s="316">
        <f>G10/$O10*100</f>
        <v>27.08011469861556</v>
      </c>
      <c r="I10" s="315">
        <v>25423</v>
      </c>
      <c r="J10" s="316">
        <f>I10/$O10*100</f>
        <v>7.6414646315878061</v>
      </c>
      <c r="K10" s="315">
        <v>45101</v>
      </c>
      <c r="L10" s="316">
        <f>K10/$O10*100</f>
        <v>13.556137999026143</v>
      </c>
      <c r="M10" s="315">
        <v>2144</v>
      </c>
      <c r="N10" s="316">
        <f>M10/$O10*100</f>
        <v>0.64442828030225607</v>
      </c>
      <c r="O10" s="315">
        <f t="shared" ref="O10:P12" si="0">SUM(C10+E10+G10+I10+K10+M10)</f>
        <v>332698</v>
      </c>
      <c r="P10" s="317">
        <f t="shared" si="0"/>
        <v>100</v>
      </c>
    </row>
    <row r="11" spans="2:16" ht="15" x14ac:dyDescent="0.25">
      <c r="B11" s="318" t="s">
        <v>72</v>
      </c>
      <c r="C11" s="319">
        <v>70666</v>
      </c>
      <c r="D11" s="316">
        <f>C11/$O11*100</f>
        <v>21.675556796117995</v>
      </c>
      <c r="E11" s="315">
        <v>101692</v>
      </c>
      <c r="F11" s="316">
        <f>E11/$O11*100</f>
        <v>31.192238441553659</v>
      </c>
      <c r="G11" s="315">
        <v>89828</v>
      </c>
      <c r="H11" s="316">
        <f>G11/$O11*100</f>
        <v>27.553164405537135</v>
      </c>
      <c r="I11" s="315">
        <v>23012</v>
      </c>
      <c r="J11" s="316">
        <f>I11/$O11*100</f>
        <v>7.0585276227926759</v>
      </c>
      <c r="K11" s="315">
        <v>39217</v>
      </c>
      <c r="L11" s="316">
        <f>K11/$O11*100</f>
        <v>12.02912731544674</v>
      </c>
      <c r="M11" s="315">
        <v>1602</v>
      </c>
      <c r="N11" s="316">
        <f>M11/$O11*100</f>
        <v>0.4913854185517933</v>
      </c>
      <c r="O11" s="315">
        <f t="shared" si="0"/>
        <v>326017</v>
      </c>
      <c r="P11" s="317">
        <f t="shared" si="0"/>
        <v>100</v>
      </c>
    </row>
    <row r="12" spans="2:16" ht="15" x14ac:dyDescent="0.25">
      <c r="B12" s="318" t="s">
        <v>73</v>
      </c>
      <c r="C12" s="319">
        <v>78329</v>
      </c>
      <c r="D12" s="316">
        <f>C12/$O12*100</f>
        <v>19.938551922861535</v>
      </c>
      <c r="E12" s="315">
        <v>134892</v>
      </c>
      <c r="F12" s="316">
        <f>E12/$O12*100</f>
        <v>34.336594951788456</v>
      </c>
      <c r="G12" s="315">
        <v>100975</v>
      </c>
      <c r="H12" s="316">
        <f>G12/$O12*100</f>
        <v>25.703063749198172</v>
      </c>
      <c r="I12" s="315">
        <v>17763</v>
      </c>
      <c r="J12" s="316">
        <f>I12/$O12*100</f>
        <v>4.521550100292222</v>
      </c>
      <c r="K12" s="315">
        <v>58678</v>
      </c>
      <c r="L12" s="316">
        <f>K12/$O12*100</f>
        <v>14.936413713052243</v>
      </c>
      <c r="M12" s="315">
        <v>2215</v>
      </c>
      <c r="N12" s="316">
        <f>M12/$O12*100</f>
        <v>0.56382556280736762</v>
      </c>
      <c r="O12" s="315">
        <f t="shared" si="0"/>
        <v>392852</v>
      </c>
      <c r="P12" s="317">
        <f t="shared" si="0"/>
        <v>99.999999999999986</v>
      </c>
    </row>
    <row r="13" spans="2:16" ht="15" x14ac:dyDescent="0.25">
      <c r="B13" s="318" t="s">
        <v>74</v>
      </c>
      <c r="C13" s="319"/>
      <c r="D13" s="316"/>
      <c r="E13" s="315"/>
      <c r="F13" s="316"/>
      <c r="G13" s="315"/>
      <c r="H13" s="316"/>
      <c r="I13" s="315"/>
      <c r="J13" s="316"/>
      <c r="K13" s="315"/>
      <c r="L13" s="316"/>
      <c r="M13" s="315"/>
      <c r="N13" s="316"/>
      <c r="O13" s="315"/>
      <c r="P13" s="317"/>
    </row>
    <row r="14" spans="2:16" ht="15" x14ac:dyDescent="0.25">
      <c r="B14" s="318" t="s">
        <v>75</v>
      </c>
      <c r="C14" s="319"/>
      <c r="D14" s="316"/>
      <c r="E14" s="315"/>
      <c r="F14" s="316"/>
      <c r="G14" s="315"/>
      <c r="H14" s="316"/>
      <c r="I14" s="315"/>
      <c r="J14" s="316"/>
      <c r="K14" s="315"/>
      <c r="L14" s="316"/>
      <c r="M14" s="315"/>
      <c r="N14" s="316"/>
      <c r="O14" s="315"/>
      <c r="P14" s="317"/>
    </row>
    <row r="15" spans="2:16" ht="15" x14ac:dyDescent="0.25">
      <c r="B15" s="318" t="s">
        <v>76</v>
      </c>
      <c r="C15" s="319"/>
      <c r="D15" s="316"/>
      <c r="E15" s="315"/>
      <c r="F15" s="316"/>
      <c r="G15" s="315"/>
      <c r="H15" s="316"/>
      <c r="I15" s="315"/>
      <c r="J15" s="316"/>
      <c r="K15" s="315"/>
      <c r="L15" s="316"/>
      <c r="M15" s="315"/>
      <c r="N15" s="316"/>
      <c r="O15" s="315"/>
      <c r="P15" s="317"/>
    </row>
    <row r="16" spans="2:16" ht="15" x14ac:dyDescent="0.25">
      <c r="B16" s="318" t="s">
        <v>77</v>
      </c>
      <c r="C16" s="319"/>
      <c r="D16" s="320"/>
      <c r="E16" s="319"/>
      <c r="F16" s="320"/>
      <c r="G16" s="319"/>
      <c r="H16" s="320"/>
      <c r="I16" s="319"/>
      <c r="J16" s="320"/>
      <c r="K16" s="319"/>
      <c r="L16" s="320"/>
      <c r="M16" s="319"/>
      <c r="N16" s="320"/>
      <c r="O16" s="319"/>
      <c r="P16" s="321"/>
    </row>
    <row r="17" spans="2:16" ht="15" x14ac:dyDescent="0.25">
      <c r="B17" s="318" t="s">
        <v>57</v>
      </c>
      <c r="C17" s="319"/>
      <c r="D17" s="320"/>
      <c r="E17" s="319"/>
      <c r="F17" s="320"/>
      <c r="G17" s="319"/>
      <c r="H17" s="320"/>
      <c r="I17" s="319"/>
      <c r="J17" s="320"/>
      <c r="K17" s="319"/>
      <c r="L17" s="320"/>
      <c r="M17" s="319"/>
      <c r="N17" s="320"/>
      <c r="O17" s="319"/>
      <c r="P17" s="321"/>
    </row>
    <row r="18" spans="2:16" ht="15" x14ac:dyDescent="0.25">
      <c r="B18" s="318" t="s">
        <v>58</v>
      </c>
      <c r="C18" s="319"/>
      <c r="D18" s="320"/>
      <c r="E18" s="319"/>
      <c r="F18" s="320"/>
      <c r="G18" s="319"/>
      <c r="H18" s="320"/>
      <c r="I18" s="319"/>
      <c r="J18" s="320"/>
      <c r="K18" s="319"/>
      <c r="L18" s="320"/>
      <c r="M18" s="319"/>
      <c r="N18" s="320"/>
      <c r="O18" s="319"/>
      <c r="P18" s="321"/>
    </row>
    <row r="19" spans="2:16" ht="15" x14ac:dyDescent="0.25">
      <c r="B19" s="318" t="s">
        <v>47</v>
      </c>
      <c r="C19" s="319"/>
      <c r="D19" s="320"/>
      <c r="E19" s="319"/>
      <c r="F19" s="320"/>
      <c r="G19" s="319"/>
      <c r="H19" s="320"/>
      <c r="I19" s="319"/>
      <c r="J19" s="320"/>
      <c r="K19" s="319"/>
      <c r="L19" s="320"/>
      <c r="M19" s="319"/>
      <c r="N19" s="320"/>
      <c r="O19" s="319"/>
      <c r="P19" s="321"/>
    </row>
    <row r="20" spans="2:16" ht="15" x14ac:dyDescent="0.25">
      <c r="B20" s="318" t="s">
        <v>48</v>
      </c>
      <c r="C20" s="319"/>
      <c r="D20" s="320"/>
      <c r="E20" s="319"/>
      <c r="F20" s="320"/>
      <c r="G20" s="319"/>
      <c r="H20" s="320"/>
      <c r="I20" s="319"/>
      <c r="J20" s="320"/>
      <c r="K20" s="319"/>
      <c r="L20" s="320"/>
      <c r="M20" s="319"/>
      <c r="N20" s="320"/>
      <c r="O20" s="319"/>
      <c r="P20" s="321"/>
    </row>
    <row r="21" spans="2:16" ht="15" x14ac:dyDescent="0.25">
      <c r="B21" s="322" t="s">
        <v>56</v>
      </c>
      <c r="C21" s="323"/>
      <c r="D21" s="324"/>
      <c r="E21" s="323"/>
      <c r="F21" s="324"/>
      <c r="G21" s="323"/>
      <c r="H21" s="324"/>
      <c r="I21" s="323"/>
      <c r="J21" s="324"/>
      <c r="K21" s="323"/>
      <c r="L21" s="324"/>
      <c r="M21" s="325"/>
      <c r="N21" s="324"/>
      <c r="O21" s="323"/>
      <c r="P21" s="326"/>
    </row>
    <row r="22" spans="2:16" x14ac:dyDescent="0.2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2:16" ht="15" x14ac:dyDescent="0.25">
      <c r="B23" s="423" t="s">
        <v>130</v>
      </c>
      <c r="C23" s="466"/>
      <c r="D23" s="466"/>
      <c r="E23" s="466"/>
      <c r="F23" s="466"/>
      <c r="G23" s="466"/>
      <c r="H23" s="466"/>
      <c r="I23" s="466"/>
      <c r="J23" s="466"/>
      <c r="K23" s="466"/>
      <c r="L23" s="466"/>
      <c r="M23" s="466"/>
      <c r="N23" s="466"/>
      <c r="O23" s="466"/>
      <c r="P23" s="466"/>
    </row>
    <row r="24" spans="2:16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ht="15" x14ac:dyDescent="0.25">
      <c r="B25" s="327" t="s">
        <v>131</v>
      </c>
      <c r="C25" s="414">
        <f>SUM(C10:C11)</f>
        <v>150751</v>
      </c>
      <c r="D25" s="316">
        <f>C25/$O25*100</f>
        <v>22.885618211214258</v>
      </c>
      <c r="E25" s="414">
        <f>SUM(E10:E11)</f>
        <v>191542</v>
      </c>
      <c r="F25" s="316">
        <f>E25/$O25*100</f>
        <v>29.078129388278697</v>
      </c>
      <c r="G25" s="414">
        <f>SUM(G10:G11)</f>
        <v>179923</v>
      </c>
      <c r="H25" s="316">
        <f>G25/$O25*100</f>
        <v>27.314240604813918</v>
      </c>
      <c r="I25" s="414">
        <f>SUM(I10:I11)</f>
        <v>48435</v>
      </c>
      <c r="J25" s="316">
        <f>I25/$O25*100</f>
        <v>7.3529523390237053</v>
      </c>
      <c r="K25" s="414">
        <f>SUM(K10:K11)</f>
        <v>84318</v>
      </c>
      <c r="L25" s="316">
        <f>K25/$O25*100</f>
        <v>12.80037649059153</v>
      </c>
      <c r="M25" s="414">
        <f>SUM(M10:M11)</f>
        <v>3746</v>
      </c>
      <c r="N25" s="316">
        <f>M25/$O25*100</f>
        <v>0.56868296607789415</v>
      </c>
      <c r="O25" s="315">
        <f>SUM(C25+E25+G25+I25+K25+M25)</f>
        <v>658715</v>
      </c>
      <c r="P25" s="317">
        <f>SUM(D25+F25+H25+J25+L25+N25)</f>
        <v>100</v>
      </c>
    </row>
    <row r="26" spans="2:16" ht="15" x14ac:dyDescent="0.25">
      <c r="B26" s="327" t="s">
        <v>132</v>
      </c>
      <c r="C26" s="414">
        <f>SUM(C10:C12)</f>
        <v>229080</v>
      </c>
      <c r="D26" s="316">
        <f>C26/$O26*100</f>
        <v>21.784631887459383</v>
      </c>
      <c r="E26" s="414">
        <f>SUM(E10:E12)</f>
        <v>326434</v>
      </c>
      <c r="F26" s="316">
        <f>E26/$O26*100</f>
        <v>31.042624958752036</v>
      </c>
      <c r="G26" s="414">
        <f>SUM(G10:G12)</f>
        <v>280898</v>
      </c>
      <c r="H26" s="316">
        <f>G26/$O26*100</f>
        <v>26.712325510404948</v>
      </c>
      <c r="I26" s="414">
        <f>SUM(I10:I12)</f>
        <v>66198</v>
      </c>
      <c r="J26" s="316">
        <f>I26/$O26*100</f>
        <v>6.2951766268815961</v>
      </c>
      <c r="K26" s="414">
        <f>SUM(K10:K12)</f>
        <v>142996</v>
      </c>
      <c r="L26" s="316">
        <f>K26/$O26*100</f>
        <v>13.598372714244549</v>
      </c>
      <c r="M26" s="414">
        <f>SUM(M10:M12)</f>
        <v>5961</v>
      </c>
      <c r="N26" s="316">
        <f>M26/$O26*100</f>
        <v>0.56686830225748808</v>
      </c>
      <c r="O26" s="315">
        <f>SUM(C26+E26+G26+I26+K26+M26)</f>
        <v>1051567</v>
      </c>
      <c r="P26" s="317">
        <f>SUM(D26+F26+H26+J26+L26+N26)</f>
        <v>100</v>
      </c>
    </row>
    <row r="27" spans="2:16" ht="15" x14ac:dyDescent="0.25">
      <c r="B27" s="327" t="s">
        <v>133</v>
      </c>
      <c r="C27" s="414"/>
      <c r="D27" s="415"/>
      <c r="E27" s="414"/>
      <c r="F27" s="415"/>
      <c r="G27" s="414"/>
      <c r="H27" s="415"/>
      <c r="I27" s="414"/>
      <c r="J27" s="415"/>
      <c r="K27" s="414"/>
      <c r="L27" s="415"/>
      <c r="M27" s="414"/>
      <c r="N27" s="415"/>
      <c r="O27" s="414"/>
      <c r="P27" s="269"/>
    </row>
    <row r="28" spans="2:16" ht="15" x14ac:dyDescent="0.25">
      <c r="B28" s="327" t="s">
        <v>134</v>
      </c>
      <c r="C28" s="414"/>
      <c r="D28" s="415"/>
      <c r="E28" s="414"/>
      <c r="F28" s="415"/>
      <c r="G28" s="414"/>
      <c r="H28" s="415"/>
      <c r="I28" s="414"/>
      <c r="J28" s="415"/>
      <c r="K28" s="414"/>
      <c r="L28" s="415"/>
      <c r="M28" s="414"/>
      <c r="N28" s="415"/>
      <c r="O28" s="414"/>
      <c r="P28" s="269"/>
    </row>
    <row r="29" spans="2:16" ht="15" x14ac:dyDescent="0.25">
      <c r="B29" s="327" t="s">
        <v>135</v>
      </c>
      <c r="C29" s="414"/>
      <c r="D29" s="415"/>
      <c r="E29" s="414"/>
      <c r="F29" s="415"/>
      <c r="G29" s="414"/>
      <c r="H29" s="415"/>
      <c r="I29" s="414"/>
      <c r="J29" s="415"/>
      <c r="K29" s="414"/>
      <c r="L29" s="415"/>
      <c r="M29" s="414"/>
      <c r="N29" s="415"/>
      <c r="O29" s="414"/>
      <c r="P29" s="269"/>
    </row>
    <row r="30" spans="2:16" ht="15" x14ac:dyDescent="0.25">
      <c r="B30" s="327" t="s">
        <v>136</v>
      </c>
      <c r="C30" s="414"/>
      <c r="D30" s="415"/>
      <c r="E30" s="414"/>
      <c r="F30" s="415"/>
      <c r="G30" s="414"/>
      <c r="H30" s="415"/>
      <c r="I30" s="414"/>
      <c r="J30" s="415"/>
      <c r="K30" s="414"/>
      <c r="L30" s="415"/>
      <c r="M30" s="414"/>
      <c r="N30" s="415"/>
      <c r="O30" s="414"/>
      <c r="P30" s="269"/>
    </row>
    <row r="31" spans="2:16" ht="15" x14ac:dyDescent="0.25">
      <c r="B31" s="327" t="s">
        <v>137</v>
      </c>
      <c r="C31" s="414"/>
      <c r="D31" s="415"/>
      <c r="E31" s="414"/>
      <c r="F31" s="415"/>
      <c r="G31" s="414"/>
      <c r="H31" s="415"/>
      <c r="I31" s="414"/>
      <c r="J31" s="415"/>
      <c r="K31" s="414"/>
      <c r="L31" s="415"/>
      <c r="M31" s="414"/>
      <c r="N31" s="415"/>
      <c r="O31" s="414"/>
      <c r="P31" s="269"/>
    </row>
    <row r="32" spans="2:16" ht="15" x14ac:dyDescent="0.25">
      <c r="B32" s="327" t="s">
        <v>142</v>
      </c>
      <c r="C32" s="414"/>
      <c r="D32" s="415"/>
      <c r="E32" s="414"/>
      <c r="F32" s="415"/>
      <c r="G32" s="414"/>
      <c r="H32" s="415"/>
      <c r="I32" s="414"/>
      <c r="J32" s="415"/>
      <c r="K32" s="414"/>
      <c r="L32" s="415"/>
      <c r="M32" s="414"/>
      <c r="N32" s="415"/>
      <c r="O32" s="414"/>
      <c r="P32" s="269"/>
    </row>
    <row r="33" spans="2:16" ht="15" x14ac:dyDescent="0.25">
      <c r="B33" s="327" t="s">
        <v>139</v>
      </c>
      <c r="C33" s="414"/>
      <c r="D33" s="415"/>
      <c r="E33" s="414"/>
      <c r="F33" s="415"/>
      <c r="G33" s="414"/>
      <c r="H33" s="415"/>
      <c r="I33" s="414"/>
      <c r="J33" s="415"/>
      <c r="K33" s="414"/>
      <c r="L33" s="415"/>
      <c r="M33" s="414"/>
      <c r="N33" s="415"/>
      <c r="O33" s="414"/>
      <c r="P33" s="269"/>
    </row>
    <row r="34" spans="2:16" ht="15" x14ac:dyDescent="0.25">
      <c r="B34" s="327" t="s">
        <v>140</v>
      </c>
      <c r="C34" s="414"/>
      <c r="D34" s="415"/>
      <c r="E34" s="414"/>
      <c r="F34" s="415"/>
      <c r="G34" s="414"/>
      <c r="H34" s="415"/>
      <c r="I34" s="414"/>
      <c r="J34" s="415"/>
      <c r="K34" s="414"/>
      <c r="L34" s="415"/>
      <c r="M34" s="414"/>
      <c r="N34" s="415"/>
      <c r="O34" s="414"/>
      <c r="P34" s="269"/>
    </row>
    <row r="35" spans="2:16" ht="15" x14ac:dyDescent="0.25">
      <c r="B35" s="327" t="s">
        <v>141</v>
      </c>
      <c r="C35" s="414"/>
      <c r="D35" s="415"/>
      <c r="E35" s="414"/>
      <c r="F35" s="415"/>
      <c r="G35" s="414"/>
      <c r="H35" s="415"/>
      <c r="I35" s="414"/>
      <c r="J35" s="415"/>
      <c r="K35" s="414"/>
      <c r="L35" s="415"/>
      <c r="M35" s="414"/>
      <c r="N35" s="415"/>
      <c r="O35" s="414"/>
      <c r="P35" s="269"/>
    </row>
    <row r="36" spans="2:16" ht="15" x14ac:dyDescent="0.25">
      <c r="B36" s="174" t="s">
        <v>141</v>
      </c>
      <c r="C36" s="414"/>
      <c r="D36" s="415"/>
      <c r="E36" s="414"/>
      <c r="F36" s="415"/>
      <c r="G36" s="414"/>
      <c r="H36" s="415"/>
      <c r="I36" s="414"/>
      <c r="J36" s="415"/>
      <c r="K36" s="414"/>
      <c r="L36" s="415"/>
      <c r="M36" s="414"/>
      <c r="N36" s="415"/>
      <c r="O36" s="414"/>
      <c r="P36" s="269"/>
    </row>
  </sheetData>
  <mergeCells count="9">
    <mergeCell ref="B23:P23"/>
    <mergeCell ref="O7:P7"/>
    <mergeCell ref="B7:B8"/>
    <mergeCell ref="I7:J7"/>
    <mergeCell ref="K7:L7"/>
    <mergeCell ref="G7:H7"/>
    <mergeCell ref="E7:F7"/>
    <mergeCell ref="C7:D7"/>
    <mergeCell ref="M7:N7"/>
  </mergeCells>
  <phoneticPr fontId="0" type="noConversion"/>
  <pageMargins left="0.59055118110236227" right="0.11811023622047245" top="0.31496062992125984" bottom="0.74803149606299213" header="0" footer="0.78740157480314965"/>
  <pageSetup orientation="landscape" r:id="rId1"/>
  <headerFooter alignWithMargins="0">
    <oddFooter>&amp;CBARÓMETRO TURÍSTICO DE LA RIVIERA MAYA
FIDEICOMISO DE PROMOCIÓN TURÍSTICA DE LA RIVIERA MAYA&amp;R11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H2:P4"/>
  <sheetViews>
    <sheetView workbookViewId="0">
      <selection activeCell="O35" sqref="O35"/>
    </sheetView>
  </sheetViews>
  <sheetFormatPr baseColWidth="10" defaultRowHeight="12.75" x14ac:dyDescent="0.2"/>
  <cols>
    <col min="1" max="1" width="5.42578125" style="7" customWidth="1"/>
    <col min="2" max="16384" width="11.42578125" style="7"/>
  </cols>
  <sheetData>
    <row r="2" spans="8:16" ht="23.25" x14ac:dyDescent="0.35">
      <c r="H2" s="4" t="s">
        <v>145</v>
      </c>
      <c r="I2" s="52"/>
      <c r="J2" s="52"/>
      <c r="K2" s="52"/>
      <c r="L2" s="52"/>
      <c r="M2" s="52"/>
      <c r="N2" s="52"/>
      <c r="O2" s="52"/>
      <c r="P2" s="52"/>
    </row>
    <row r="3" spans="8:16" ht="23.25" x14ac:dyDescent="0.35">
      <c r="H3" s="4" t="s">
        <v>143</v>
      </c>
      <c r="I3" s="52"/>
      <c r="J3" s="52"/>
      <c r="K3" s="52"/>
      <c r="L3" s="52"/>
      <c r="M3" s="52"/>
      <c r="N3" s="52"/>
      <c r="O3" s="52"/>
      <c r="P3" s="52"/>
    </row>
    <row r="4" spans="8:16" ht="23.25" x14ac:dyDescent="0.35">
      <c r="H4" s="4" t="s">
        <v>361</v>
      </c>
      <c r="I4" s="52"/>
      <c r="J4" s="52"/>
      <c r="K4" s="52"/>
      <c r="L4" s="52"/>
      <c r="M4" s="52"/>
      <c r="N4" s="52"/>
      <c r="O4" s="52"/>
      <c r="P4" s="52"/>
    </row>
  </sheetData>
  <phoneticPr fontId="0" type="noConversion"/>
  <pageMargins left="1.2204724409448819" right="0" top="0.55118110236220474" bottom="0.27559055118110237" header="0" footer="0.35433070866141736"/>
  <pageSetup scale="83" orientation="landscape" r:id="rId1"/>
  <headerFooter alignWithMargins="0">
    <oddFooter>&amp;CBARÓMETRO TURÍSTICO DE LA RIVIERA MAYA
FIDEICOMISO DE PROMOCIÓN TURÍSTICA DE LA RIVIERA MAYA&amp;R12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2:N37"/>
  <sheetViews>
    <sheetView workbookViewId="0">
      <selection activeCell="N20" sqref="N20"/>
    </sheetView>
  </sheetViews>
  <sheetFormatPr baseColWidth="10" defaultRowHeight="12.75" x14ac:dyDescent="0.2"/>
  <cols>
    <col min="1" max="1" width="4.42578125" style="7" customWidth="1"/>
    <col min="2" max="2" width="12" style="7" customWidth="1"/>
    <col min="3" max="3" width="9.140625" style="7" customWidth="1"/>
    <col min="4" max="4" width="10.28515625" style="7" customWidth="1"/>
    <col min="5" max="5" width="9.5703125" style="7" customWidth="1"/>
    <col min="6" max="6" width="8.85546875" style="7" customWidth="1"/>
    <col min="7" max="16384" width="11.42578125" style="7"/>
  </cols>
  <sheetData>
    <row r="2" spans="1:14" ht="21" x14ac:dyDescent="0.35">
      <c r="I2" s="178" t="s">
        <v>287</v>
      </c>
    </row>
    <row r="3" spans="1:14" ht="21" x14ac:dyDescent="0.35">
      <c r="I3" s="178" t="s">
        <v>288</v>
      </c>
      <c r="J3" s="30"/>
      <c r="K3" s="30"/>
      <c r="L3" s="30"/>
      <c r="M3" s="30"/>
      <c r="N3" s="30"/>
    </row>
    <row r="4" spans="1:14" ht="21" x14ac:dyDescent="0.35">
      <c r="F4" s="10"/>
      <c r="G4" s="10"/>
      <c r="H4" s="10"/>
      <c r="I4" s="178" t="s">
        <v>394</v>
      </c>
    </row>
    <row r="6" spans="1:14" x14ac:dyDescent="0.2">
      <c r="B6" s="5"/>
      <c r="C6" s="5"/>
      <c r="D6" s="5"/>
      <c r="E6" s="5"/>
      <c r="F6" s="5"/>
    </row>
    <row r="7" spans="1:14" ht="15" x14ac:dyDescent="0.25">
      <c r="A7" s="5"/>
      <c r="B7" s="424" t="s">
        <v>34</v>
      </c>
      <c r="C7" s="429" t="s">
        <v>390</v>
      </c>
      <c r="D7" s="431"/>
      <c r="E7" s="429" t="s">
        <v>391</v>
      </c>
      <c r="F7" s="431"/>
      <c r="G7" s="5"/>
    </row>
    <row r="8" spans="1:14" ht="15" x14ac:dyDescent="0.25">
      <c r="B8" s="474"/>
      <c r="C8" s="288" t="s">
        <v>60</v>
      </c>
      <c r="D8" s="288" t="s">
        <v>36</v>
      </c>
      <c r="E8" s="288" t="s">
        <v>60</v>
      </c>
      <c r="F8" s="288" t="s">
        <v>36</v>
      </c>
      <c r="G8" s="5"/>
    </row>
    <row r="9" spans="1:14" x14ac:dyDescent="0.2">
      <c r="B9" s="175" t="s">
        <v>21</v>
      </c>
      <c r="C9" s="172">
        <f>SUM('COMPARATIVO PAISES MARZO'!C30)</f>
        <v>13697</v>
      </c>
      <c r="D9" s="173">
        <f t="shared" ref="D9:D35" si="0">C9/$C$36</f>
        <v>0.19347958131453674</v>
      </c>
      <c r="E9" s="172">
        <f>SUM('COMPARATIVO PAISES MARZO'!E30)</f>
        <v>13284</v>
      </c>
      <c r="F9" s="173">
        <f t="shared" ref="F9:F35" si="1">E9/$E$36</f>
        <v>0.16959236042844925</v>
      </c>
      <c r="G9" s="5"/>
    </row>
    <row r="10" spans="1:14" x14ac:dyDescent="0.2">
      <c r="B10" s="175" t="s">
        <v>22</v>
      </c>
      <c r="C10" s="172">
        <f>SUM('COMPARATIVO PAISES MARZO'!C31)</f>
        <v>277</v>
      </c>
      <c r="D10" s="173">
        <f t="shared" si="0"/>
        <v>3.9128162388936761E-3</v>
      </c>
      <c r="E10" s="172">
        <f>SUM('COMPARATIVO PAISES MARZO'!E31)</f>
        <v>587</v>
      </c>
      <c r="F10" s="173">
        <f t="shared" si="1"/>
        <v>7.4940315847259638E-3</v>
      </c>
    </row>
    <row r="11" spans="1:14" x14ac:dyDescent="0.2">
      <c r="B11" s="175" t="s">
        <v>152</v>
      </c>
      <c r="C11" s="172">
        <f>SUM('COMPARATIVO PAISES MARZO'!C32)</f>
        <v>1524</v>
      </c>
      <c r="D11" s="173">
        <f t="shared" si="0"/>
        <v>2.1527552159111778E-2</v>
      </c>
      <c r="E11" s="172">
        <f>SUM('COMPARATIVO PAISES MARZO'!E32)</f>
        <v>1152</v>
      </c>
      <c r="F11" s="173">
        <f t="shared" si="1"/>
        <v>1.4707196568320801E-2</v>
      </c>
    </row>
    <row r="12" spans="1:14" x14ac:dyDescent="0.2">
      <c r="B12" s="175" t="s">
        <v>85</v>
      </c>
      <c r="C12" s="172">
        <f>SUM('COMPARATIVO PAISES MARZO'!C33)</f>
        <v>18</v>
      </c>
      <c r="D12" s="173">
        <f t="shared" si="0"/>
        <v>2.5426242707612333E-4</v>
      </c>
      <c r="E12" s="172">
        <f>SUM('COMPARATIVO PAISES MARZO'!E33)</f>
        <v>7</v>
      </c>
      <c r="F12" s="173">
        <f t="shared" si="1"/>
        <v>8.9366645814449306E-5</v>
      </c>
    </row>
    <row r="13" spans="1:14" x14ac:dyDescent="0.2">
      <c r="B13" s="175" t="s">
        <v>23</v>
      </c>
      <c r="C13" s="172">
        <f>SUM('COMPARATIVO PAISES MARZO'!C34)</f>
        <v>120</v>
      </c>
      <c r="D13" s="173">
        <f t="shared" si="0"/>
        <v>1.6950828471741556E-3</v>
      </c>
      <c r="E13" s="172">
        <f>SUM('COMPARATIVO PAISES MARZO'!E34)</f>
        <v>373</v>
      </c>
      <c r="F13" s="173">
        <f t="shared" si="1"/>
        <v>4.7619655555413707E-3</v>
      </c>
    </row>
    <row r="14" spans="1:14" x14ac:dyDescent="0.2">
      <c r="B14" s="175" t="s">
        <v>24</v>
      </c>
      <c r="C14" s="172">
        <f>SUM('COMPARATIVO PAISES MARZO'!C35)</f>
        <v>12077</v>
      </c>
      <c r="D14" s="173">
        <f t="shared" si="0"/>
        <v>0.17059596287768564</v>
      </c>
      <c r="E14" s="172">
        <f>SUM('COMPARATIVO PAISES MARZO'!E35)</f>
        <v>9896</v>
      </c>
      <c r="F14" s="173">
        <f t="shared" si="1"/>
        <v>0.12633890385425578</v>
      </c>
    </row>
    <row r="15" spans="1:14" x14ac:dyDescent="0.2">
      <c r="B15" s="175" t="s">
        <v>25</v>
      </c>
      <c r="C15" s="172">
        <f>SUM('COMPARATIVO PAISES MARZO'!C36)</f>
        <v>636</v>
      </c>
      <c r="D15" s="173">
        <f t="shared" si="0"/>
        <v>8.9839390900230253E-3</v>
      </c>
      <c r="E15" s="172">
        <f>SUM('COMPARATIVO PAISES MARZO'!E36)</f>
        <v>252</v>
      </c>
      <c r="F15" s="173">
        <f t="shared" si="1"/>
        <v>3.2171992493201752E-3</v>
      </c>
    </row>
    <row r="16" spans="1:14" x14ac:dyDescent="0.2">
      <c r="B16" s="175" t="s">
        <v>26</v>
      </c>
      <c r="C16" s="172">
        <f>SUM('COMPARATIVO PAISES MARZO'!C37)</f>
        <v>8096</v>
      </c>
      <c r="D16" s="173">
        <f t="shared" si="0"/>
        <v>0.11436158942268303</v>
      </c>
      <c r="E16" s="172">
        <f>SUM('COMPARATIVO PAISES MARZO'!E37)</f>
        <v>9608</v>
      </c>
      <c r="F16" s="173">
        <f t="shared" si="1"/>
        <v>0.12266210471217556</v>
      </c>
    </row>
    <row r="17" spans="2:6" x14ac:dyDescent="0.2">
      <c r="B17" s="175" t="s">
        <v>27</v>
      </c>
      <c r="C17" s="172">
        <f>SUM('COMPARATIVO PAISES MARZO'!C38)</f>
        <v>14388</v>
      </c>
      <c r="D17" s="173">
        <f t="shared" si="0"/>
        <v>0.20324043337618125</v>
      </c>
      <c r="E17" s="172">
        <f>SUM('COMPARATIVO PAISES MARZO'!E38)</f>
        <v>17864</v>
      </c>
      <c r="F17" s="173">
        <f t="shared" si="1"/>
        <v>0.22806368011847464</v>
      </c>
    </row>
    <row r="18" spans="2:6" x14ac:dyDescent="0.2">
      <c r="B18" s="175" t="s">
        <v>61</v>
      </c>
      <c r="C18" s="172">
        <f>SUM('COMPARATIVO PAISES MARZO'!C39)</f>
        <v>14</v>
      </c>
      <c r="D18" s="173">
        <f t="shared" si="0"/>
        <v>1.977596655036515E-4</v>
      </c>
      <c r="E18" s="172">
        <f>SUM('COMPARATIVO PAISES MARZO'!E39)</f>
        <v>22</v>
      </c>
      <c r="F18" s="173">
        <f t="shared" si="1"/>
        <v>2.8086660113112638E-4</v>
      </c>
    </row>
    <row r="19" spans="2:6" x14ac:dyDescent="0.2">
      <c r="B19" s="175" t="s">
        <v>28</v>
      </c>
      <c r="C19" s="172">
        <f>SUM('COMPARATIVO PAISES MARZO'!C40)</f>
        <v>2560</v>
      </c>
      <c r="D19" s="173">
        <f t="shared" si="0"/>
        <v>3.6161767406381988E-2</v>
      </c>
      <c r="E19" s="172">
        <f>SUM('COMPARATIVO PAISES MARZO'!E40)</f>
        <v>2016</v>
      </c>
      <c r="F19" s="173">
        <f t="shared" si="1"/>
        <v>2.5737593994561402E-2</v>
      </c>
    </row>
    <row r="20" spans="2:6" x14ac:dyDescent="0.2">
      <c r="B20" s="175" t="s">
        <v>95</v>
      </c>
      <c r="C20" s="172">
        <f>SUM('COMPARATIVO PAISES MARZO'!C41)</f>
        <v>30</v>
      </c>
      <c r="D20" s="173">
        <f t="shared" si="0"/>
        <v>4.2377071179353889E-4</v>
      </c>
      <c r="E20" s="172">
        <f>SUM('COMPARATIVO PAISES MARZO'!E41)</f>
        <v>113</v>
      </c>
      <c r="F20" s="173">
        <f t="shared" si="1"/>
        <v>1.4426329967189675E-3</v>
      </c>
    </row>
    <row r="21" spans="2:6" x14ac:dyDescent="0.2">
      <c r="B21" s="175" t="s">
        <v>46</v>
      </c>
      <c r="C21" s="172">
        <f>SUM('COMPARATIVO PAISES MARZO'!C42)</f>
        <v>136</v>
      </c>
      <c r="D21" s="173">
        <f t="shared" si="0"/>
        <v>1.921093893464043E-3</v>
      </c>
      <c r="E21" s="172">
        <f>SUM('COMPARATIVO PAISES MARZO'!E42)</f>
        <v>253</v>
      </c>
      <c r="F21" s="173">
        <f t="shared" si="1"/>
        <v>3.2299659130079535E-3</v>
      </c>
    </row>
    <row r="22" spans="2:6" x14ac:dyDescent="0.2">
      <c r="B22" s="175" t="s">
        <v>100</v>
      </c>
      <c r="C22" s="172">
        <f>SUM('COMPARATIVO PAISES MARZO'!C43)</f>
        <v>5</v>
      </c>
      <c r="D22" s="173">
        <f t="shared" si="0"/>
        <v>7.062845196558982E-5</v>
      </c>
      <c r="E22" s="172">
        <f>SUM('COMPARATIVO PAISES MARZO'!E43)</f>
        <v>26</v>
      </c>
      <c r="F22" s="173">
        <f t="shared" si="1"/>
        <v>3.3193325588224028E-4</v>
      </c>
    </row>
    <row r="23" spans="2:6" x14ac:dyDescent="0.2">
      <c r="B23" s="175" t="s">
        <v>29</v>
      </c>
      <c r="C23" s="172">
        <f>SUM('COMPARATIVO PAISES MARZO'!C44)</f>
        <v>7006</v>
      </c>
      <c r="D23" s="173">
        <f t="shared" si="0"/>
        <v>9.8964586894184456E-2</v>
      </c>
      <c r="E23" s="172">
        <f>SUM('COMPARATIVO PAISES MARZO'!E44)</f>
        <v>6191</v>
      </c>
      <c r="F23" s="173">
        <f t="shared" si="1"/>
        <v>7.9038414891036524E-2</v>
      </c>
    </row>
    <row r="24" spans="2:6" x14ac:dyDescent="0.2">
      <c r="B24" s="175" t="s">
        <v>62</v>
      </c>
      <c r="C24" s="172">
        <f>SUM('COMPARATIVO PAISES MARZO'!C45)</f>
        <v>13</v>
      </c>
      <c r="D24" s="173">
        <f t="shared" si="0"/>
        <v>1.8363397511053352E-4</v>
      </c>
      <c r="E24" s="172">
        <f>SUM('COMPARATIVO PAISES MARZO'!E45)</f>
        <v>40</v>
      </c>
      <c r="F24" s="173">
        <f t="shared" si="1"/>
        <v>5.1066654751113886E-4</v>
      </c>
    </row>
    <row r="25" spans="2:6" x14ac:dyDescent="0.2">
      <c r="B25" s="175" t="s">
        <v>101</v>
      </c>
      <c r="C25" s="172">
        <f>SUM('COMPARATIVO PAISES MARZO'!C46)</f>
        <v>10</v>
      </c>
      <c r="D25" s="173">
        <f t="shared" si="0"/>
        <v>1.4125690393117964E-4</v>
      </c>
      <c r="E25" s="172">
        <f>SUM('COMPARATIVO PAISES MARZO'!E46)</f>
        <v>9</v>
      </c>
      <c r="F25" s="173">
        <f t="shared" si="1"/>
        <v>1.1489997319000626E-4</v>
      </c>
    </row>
    <row r="26" spans="2:6" x14ac:dyDescent="0.2">
      <c r="B26" s="175" t="s">
        <v>30</v>
      </c>
      <c r="C26" s="172">
        <f>SUM('COMPARATIVO PAISES MARZO'!C47)</f>
        <v>412</v>
      </c>
      <c r="D26" s="173">
        <f t="shared" si="0"/>
        <v>5.8197844419646009E-3</v>
      </c>
      <c r="E26" s="172">
        <f>SUM('COMPARATIVO PAISES MARZO'!E47)</f>
        <v>395</v>
      </c>
      <c r="F26" s="173">
        <f t="shared" si="1"/>
        <v>5.0428321566724967E-3</v>
      </c>
    </row>
    <row r="27" spans="2:6" x14ac:dyDescent="0.2">
      <c r="B27" s="175" t="s">
        <v>52</v>
      </c>
      <c r="C27" s="172">
        <f>SUM('COMPARATIVO PAISES MARZO'!C48)</f>
        <v>242</v>
      </c>
      <c r="D27" s="173">
        <f t="shared" si="0"/>
        <v>3.418417075134547E-3</v>
      </c>
      <c r="E27" s="172">
        <f>SUM('COMPARATIVO PAISES MARZO'!E48)</f>
        <v>130</v>
      </c>
      <c r="F27" s="173">
        <f t="shared" si="1"/>
        <v>1.6596662794112014E-3</v>
      </c>
    </row>
    <row r="28" spans="2:6" x14ac:dyDescent="0.2">
      <c r="B28" s="175" t="s">
        <v>31</v>
      </c>
      <c r="C28" s="172">
        <f>SUM('COMPARATIVO PAISES MARZO'!C49)</f>
        <v>151</v>
      </c>
      <c r="D28" s="173">
        <f t="shared" si="0"/>
        <v>2.1329792493608125E-3</v>
      </c>
      <c r="E28" s="172">
        <f>SUM('COMPARATIVO PAISES MARZO'!E49)</f>
        <v>142</v>
      </c>
      <c r="F28" s="173">
        <f t="shared" si="1"/>
        <v>1.8128662436645432E-3</v>
      </c>
    </row>
    <row r="29" spans="2:6" x14ac:dyDescent="0.2">
      <c r="B29" s="175" t="s">
        <v>51</v>
      </c>
      <c r="C29" s="172">
        <f>SUM('COMPARATIVO PAISES MARZO'!C50)</f>
        <v>440</v>
      </c>
      <c r="D29" s="173">
        <f t="shared" si="0"/>
        <v>6.2153037729719036E-3</v>
      </c>
      <c r="E29" s="172">
        <f>SUM('COMPARATIVO PAISES MARZO'!E50)</f>
        <v>377</v>
      </c>
      <c r="F29" s="173">
        <f t="shared" si="1"/>
        <v>4.813032210292484E-3</v>
      </c>
    </row>
    <row r="30" spans="2:6" x14ac:dyDescent="0.2">
      <c r="B30" s="175" t="s">
        <v>109</v>
      </c>
      <c r="C30" s="172">
        <f>SUM('COMPARATIVO PAISES MARZO'!C51)</f>
        <v>27</v>
      </c>
      <c r="D30" s="173">
        <f t="shared" si="0"/>
        <v>3.8139364061418502E-4</v>
      </c>
      <c r="E30" s="172">
        <f>SUM('COMPARATIVO PAISES MARZO'!E51)</f>
        <v>39</v>
      </c>
      <c r="F30" s="173">
        <f t="shared" si="1"/>
        <v>4.9789988382336042E-4</v>
      </c>
    </row>
    <row r="31" spans="2:6" x14ac:dyDescent="0.2">
      <c r="B31" s="175" t="s">
        <v>112</v>
      </c>
      <c r="C31" s="172">
        <f>SUM('COMPARATIVO PAISES MARZO'!C52)</f>
        <v>3371</v>
      </c>
      <c r="D31" s="173">
        <f t="shared" si="0"/>
        <v>4.7617702315200655E-2</v>
      </c>
      <c r="E31" s="172">
        <f>SUM('COMPARATIVO PAISES MARZO'!E52)</f>
        <v>6613</v>
      </c>
      <c r="F31" s="173">
        <f t="shared" si="1"/>
        <v>8.4425946967279036E-2</v>
      </c>
    </row>
    <row r="32" spans="2:6" x14ac:dyDescent="0.2">
      <c r="B32" s="175" t="s">
        <v>115</v>
      </c>
      <c r="C32" s="172">
        <f>SUM('COMPARATIVO PAISES MARZO'!C53)</f>
        <v>18</v>
      </c>
      <c r="D32" s="173">
        <f t="shared" si="0"/>
        <v>2.5426242707612333E-4</v>
      </c>
      <c r="E32" s="172">
        <f>SUM('COMPARATIVO PAISES MARZO'!E53)</f>
        <v>13</v>
      </c>
      <c r="F32" s="173">
        <f t="shared" si="1"/>
        <v>1.6596662794112014E-4</v>
      </c>
    </row>
    <row r="33" spans="2:7" x14ac:dyDescent="0.2">
      <c r="B33" s="175" t="s">
        <v>32</v>
      </c>
      <c r="C33" s="172">
        <f>SUM('COMPARATIVO PAISES MARZO'!C54)</f>
        <v>3738</v>
      </c>
      <c r="D33" s="173">
        <f t="shared" si="0"/>
        <v>5.280183068947495E-2</v>
      </c>
      <c r="E33" s="172">
        <f>SUM('COMPARATIVO PAISES MARZO'!E54)</f>
        <v>5823</v>
      </c>
      <c r="F33" s="173">
        <f t="shared" si="1"/>
        <v>7.4340282653934053E-2</v>
      </c>
    </row>
    <row r="34" spans="2:7" x14ac:dyDescent="0.2">
      <c r="B34" s="175" t="s">
        <v>33</v>
      </c>
      <c r="C34" s="172">
        <f>SUM('COMPARATIVO PAISES MARZO'!C55)</f>
        <v>839</v>
      </c>
      <c r="D34" s="173">
        <f t="shared" si="0"/>
        <v>1.1851454239825971E-2</v>
      </c>
      <c r="E34" s="172">
        <f>SUM('COMPARATIVO PAISES MARZO'!E55)</f>
        <v>1110</v>
      </c>
      <c r="F34" s="173">
        <f t="shared" si="1"/>
        <v>1.4170996693434105E-2</v>
      </c>
    </row>
    <row r="35" spans="2:7" x14ac:dyDescent="0.2">
      <c r="B35" s="175" t="s">
        <v>91</v>
      </c>
      <c r="C35" s="172">
        <f>SUM('COMPARATIVO PAISES MARZO'!C56)</f>
        <v>948</v>
      </c>
      <c r="D35" s="173">
        <f t="shared" si="0"/>
        <v>1.339115449267583E-2</v>
      </c>
      <c r="E35" s="172">
        <f>SUM('COMPARATIVO PAISES MARZO'!E56)</f>
        <v>1994</v>
      </c>
      <c r="F35" s="173">
        <f t="shared" si="1"/>
        <v>2.5456727393430276E-2</v>
      </c>
      <c r="G35" s="5"/>
    </row>
    <row r="36" spans="2:7" x14ac:dyDescent="0.2">
      <c r="B36" s="328" t="s">
        <v>37</v>
      </c>
      <c r="C36" s="329">
        <f>SUM(C9:C35)</f>
        <v>70793</v>
      </c>
      <c r="D36" s="330">
        <f>SUM(D9:D35)</f>
        <v>1</v>
      </c>
      <c r="E36" s="329">
        <f>SUM(E9:E35)</f>
        <v>78329</v>
      </c>
      <c r="F36" s="330">
        <f>SUM(F9:F35)</f>
        <v>0.99999999999999989</v>
      </c>
      <c r="G36" s="5"/>
    </row>
    <row r="37" spans="2:7" x14ac:dyDescent="0.2">
      <c r="B37" s="5"/>
      <c r="C37" s="5"/>
      <c r="E37" s="5"/>
      <c r="F37" s="5"/>
    </row>
  </sheetData>
  <mergeCells count="3">
    <mergeCell ref="C7:D7"/>
    <mergeCell ref="E7:F7"/>
    <mergeCell ref="B7:B8"/>
  </mergeCells>
  <phoneticPr fontId="0" type="noConversion"/>
  <pageMargins left="0.27559055118110237" right="0" top="0.31496062992125984" bottom="0.35433070866141736" header="0" footer="0.70866141732283472"/>
  <pageSetup orientation="landscape" r:id="rId1"/>
  <headerFooter alignWithMargins="0">
    <oddFooter>&amp;CBARÓMETRO TURÍSTICO DE LA RIVIERA MAYA
FIDEICOMISO DE PROMOCIÓN TURÍSTICA DE LA RIVIERA MAYA&amp;R13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7"/>
  <sheetViews>
    <sheetView workbookViewId="0">
      <selection activeCell="N20" sqref="N20"/>
    </sheetView>
  </sheetViews>
  <sheetFormatPr baseColWidth="10" defaultRowHeight="12.75" x14ac:dyDescent="0.2"/>
  <cols>
    <col min="1" max="1" width="0.85546875" style="7" customWidth="1"/>
    <col min="2" max="2" width="12" style="7" customWidth="1"/>
    <col min="3" max="3" width="9.140625" style="7" customWidth="1"/>
    <col min="4" max="4" width="10.28515625" style="7" customWidth="1"/>
    <col min="5" max="5" width="9.5703125" style="7" customWidth="1"/>
    <col min="6" max="6" width="8.85546875" style="7" customWidth="1"/>
    <col min="7" max="16384" width="11.42578125" style="7"/>
  </cols>
  <sheetData>
    <row r="2" spans="1:14" ht="18.75" x14ac:dyDescent="0.3">
      <c r="I2" s="271" t="s">
        <v>287</v>
      </c>
    </row>
    <row r="3" spans="1:14" ht="18.75" x14ac:dyDescent="0.3">
      <c r="I3" s="271" t="s">
        <v>288</v>
      </c>
      <c r="J3" s="30"/>
      <c r="K3" s="30"/>
      <c r="L3" s="30"/>
      <c r="M3" s="30"/>
      <c r="N3" s="30"/>
    </row>
    <row r="4" spans="1:14" ht="15.75" x14ac:dyDescent="0.25">
      <c r="F4" s="137"/>
      <c r="G4" s="137"/>
      <c r="H4" s="137"/>
      <c r="I4" s="137" t="s">
        <v>397</v>
      </c>
    </row>
    <row r="6" spans="1:14" x14ac:dyDescent="0.2">
      <c r="B6" s="5"/>
      <c r="C6" s="5"/>
      <c r="D6" s="5"/>
      <c r="E6" s="5"/>
      <c r="F6" s="5"/>
    </row>
    <row r="7" spans="1:14" x14ac:dyDescent="0.2">
      <c r="A7" s="5"/>
      <c r="B7" s="475" t="s">
        <v>34</v>
      </c>
      <c r="C7" s="475" t="s">
        <v>395</v>
      </c>
      <c r="D7" s="475"/>
      <c r="E7" s="475" t="s">
        <v>396</v>
      </c>
      <c r="F7" s="475"/>
      <c r="G7" s="5"/>
    </row>
    <row r="8" spans="1:14" x14ac:dyDescent="0.2">
      <c r="B8" s="476"/>
      <c r="C8" s="331" t="s">
        <v>60</v>
      </c>
      <c r="D8" s="331" t="s">
        <v>36</v>
      </c>
      <c r="E8" s="331" t="s">
        <v>60</v>
      </c>
      <c r="F8" s="331" t="s">
        <v>36</v>
      </c>
      <c r="G8" s="5"/>
    </row>
    <row r="9" spans="1:14" x14ac:dyDescent="0.2">
      <c r="B9" s="175" t="s">
        <v>21</v>
      </c>
      <c r="C9" s="172">
        <f>SUM('COMPARATIVO PAÍSES ENE-MAR'!C30)</f>
        <v>35699</v>
      </c>
      <c r="D9" s="173">
        <f t="shared" ref="D9:D35" si="0">C9/$C$36</f>
        <v>0.17166694717607175</v>
      </c>
      <c r="E9" s="172">
        <f>SUM('COMPARATIVO PAÍSES ENE-MAR'!E30)</f>
        <v>35604</v>
      </c>
      <c r="F9" s="173">
        <f t="shared" ref="F9:F35" si="1">E9/$E$36</f>
        <v>0.15542168674698795</v>
      </c>
      <c r="G9" s="5"/>
    </row>
    <row r="10" spans="1:14" x14ac:dyDescent="0.2">
      <c r="B10" s="175" t="s">
        <v>22</v>
      </c>
      <c r="C10" s="172">
        <f>SUM('COMPARATIVO PAÍSES ENE-MAR'!C31)</f>
        <v>899</v>
      </c>
      <c r="D10" s="173">
        <f t="shared" si="0"/>
        <v>4.3230506599985577E-3</v>
      </c>
      <c r="E10" s="172">
        <f>SUM('COMPARATIVO PAÍSES ENE-MAR'!E31)</f>
        <v>1416</v>
      </c>
      <c r="F10" s="173">
        <f t="shared" si="1"/>
        <v>6.1812467260345732E-3</v>
      </c>
    </row>
    <row r="11" spans="1:14" x14ac:dyDescent="0.2">
      <c r="B11" s="175" t="s">
        <v>152</v>
      </c>
      <c r="C11" s="172">
        <f>SUM('COMPARATIVO PAÍSES ENE-MAR'!C32)</f>
        <v>4057</v>
      </c>
      <c r="D11" s="173">
        <f t="shared" si="0"/>
        <v>1.9509028395566348E-2</v>
      </c>
      <c r="E11" s="172">
        <f>SUM('COMPARATIVO PAÍSES ENE-MAR'!E32)</f>
        <v>3467</v>
      </c>
      <c r="F11" s="173">
        <f t="shared" si="1"/>
        <v>1.5134450846865724E-2</v>
      </c>
    </row>
    <row r="12" spans="1:14" x14ac:dyDescent="0.2">
      <c r="B12" s="175" t="s">
        <v>85</v>
      </c>
      <c r="C12" s="172">
        <f>SUM('COMPARATIVO PAÍSES ENE-MAR'!C33)</f>
        <v>76</v>
      </c>
      <c r="D12" s="173">
        <f t="shared" si="0"/>
        <v>3.6546368204659662E-4</v>
      </c>
      <c r="E12" s="172">
        <f>SUM('COMPARATIVO PAÍSES ENE-MAR'!E33)</f>
        <v>114</v>
      </c>
      <c r="F12" s="173">
        <f t="shared" si="1"/>
        <v>4.9764274489261392E-4</v>
      </c>
    </row>
    <row r="13" spans="1:14" x14ac:dyDescent="0.2">
      <c r="B13" s="175" t="s">
        <v>23</v>
      </c>
      <c r="C13" s="172">
        <f>SUM('COMPARATIVO PAÍSES ENE-MAR'!C34)</f>
        <v>542</v>
      </c>
      <c r="D13" s="173">
        <f t="shared" si="0"/>
        <v>2.6063331009112548E-3</v>
      </c>
      <c r="E13" s="172">
        <f>SUM('COMPARATIVO PAÍSES ENE-MAR'!E34)</f>
        <v>867</v>
      </c>
      <c r="F13" s="173">
        <f t="shared" si="1"/>
        <v>3.7847040335254058E-3</v>
      </c>
    </row>
    <row r="14" spans="1:14" x14ac:dyDescent="0.2">
      <c r="B14" s="175" t="s">
        <v>24</v>
      </c>
      <c r="C14" s="172">
        <f>SUM('COMPARATIVO PAÍSES ENE-MAR'!C35)</f>
        <v>31231</v>
      </c>
      <c r="D14" s="173">
        <f t="shared" si="0"/>
        <v>0.15018152965785866</v>
      </c>
      <c r="E14" s="172">
        <f>SUM('COMPARATIVO PAÍSES ENE-MAR'!E35)</f>
        <v>22512</v>
      </c>
      <c r="F14" s="173">
        <f t="shared" si="1"/>
        <v>9.8271346254583558E-2</v>
      </c>
    </row>
    <row r="15" spans="1:14" x14ac:dyDescent="0.2">
      <c r="B15" s="175" t="s">
        <v>25</v>
      </c>
      <c r="C15" s="172">
        <f>SUM('COMPARATIVO PAÍSES ENE-MAR'!C36)</f>
        <v>2162</v>
      </c>
      <c r="D15" s="173">
        <f t="shared" si="0"/>
        <v>1.0396480007693972E-2</v>
      </c>
      <c r="E15" s="172">
        <f>SUM('COMPARATIVO PAÍSES ENE-MAR'!E36)</f>
        <v>2019</v>
      </c>
      <c r="F15" s="173">
        <f t="shared" si="1"/>
        <v>8.813514929282347E-3</v>
      </c>
    </row>
    <row r="16" spans="1:14" x14ac:dyDescent="0.2">
      <c r="B16" s="175" t="s">
        <v>26</v>
      </c>
      <c r="C16" s="172">
        <f>SUM('COMPARATIVO PAÍSES ENE-MAR'!C37)</f>
        <v>24617</v>
      </c>
      <c r="D16" s="173">
        <f t="shared" si="0"/>
        <v>0.11837657185448774</v>
      </c>
      <c r="E16" s="172">
        <f>SUM('COMPARATIVO PAÍSES ENE-MAR'!E37)</f>
        <v>27547</v>
      </c>
      <c r="F16" s="173">
        <f t="shared" si="1"/>
        <v>0.12025056748734067</v>
      </c>
    </row>
    <row r="17" spans="2:6" x14ac:dyDescent="0.2">
      <c r="B17" s="175" t="s">
        <v>27</v>
      </c>
      <c r="C17" s="172">
        <f>SUM('COMPARATIVO PAÍSES ENE-MAR'!C38)</f>
        <v>40677</v>
      </c>
      <c r="D17" s="173">
        <f t="shared" si="0"/>
        <v>0.19560481835012383</v>
      </c>
      <c r="E17" s="172">
        <f>SUM('COMPARATIVO PAÍSES ENE-MAR'!E38)</f>
        <v>50645</v>
      </c>
      <c r="F17" s="173">
        <f t="shared" si="1"/>
        <v>0.22107997206216168</v>
      </c>
    </row>
    <row r="18" spans="2:6" x14ac:dyDescent="0.2">
      <c r="B18" s="175" t="s">
        <v>61</v>
      </c>
      <c r="C18" s="172">
        <f>SUM('COMPARATIVO PAÍSES ENE-MAR'!C39)</f>
        <v>47</v>
      </c>
      <c r="D18" s="173">
        <f t="shared" si="0"/>
        <v>2.2601043494986897E-4</v>
      </c>
      <c r="E18" s="172">
        <f>SUM('COMPARATIVO PAÍSES ENE-MAR'!E39)</f>
        <v>62</v>
      </c>
      <c r="F18" s="173">
        <f t="shared" si="1"/>
        <v>2.7064780862580759E-4</v>
      </c>
    </row>
    <row r="19" spans="2:6" x14ac:dyDescent="0.2">
      <c r="B19" s="175" t="s">
        <v>28</v>
      </c>
      <c r="C19" s="172">
        <f>SUM('COMPARATIVO PAÍSES ENE-MAR'!C40)</f>
        <v>8162</v>
      </c>
      <c r="D19" s="173">
        <f t="shared" si="0"/>
        <v>3.9248875958741075E-2</v>
      </c>
      <c r="E19" s="172">
        <f>SUM('COMPARATIVO PAÍSES ENE-MAR'!E40)</f>
        <v>6715</v>
      </c>
      <c r="F19" s="173">
        <f t="shared" si="1"/>
        <v>2.9312903789069322E-2</v>
      </c>
    </row>
    <row r="20" spans="2:6" x14ac:dyDescent="0.2">
      <c r="B20" s="175" t="s">
        <v>95</v>
      </c>
      <c r="C20" s="172">
        <f>SUM('COMPARATIVO PAÍSES ENE-MAR'!C41)</f>
        <v>186</v>
      </c>
      <c r="D20" s="173">
        <f t="shared" si="0"/>
        <v>8.944242744824602E-4</v>
      </c>
      <c r="E20" s="172">
        <f>SUM('COMPARATIVO PAÍSES ENE-MAR'!E41)</f>
        <v>267</v>
      </c>
      <c r="F20" s="173">
        <f t="shared" si="1"/>
        <v>1.1655316919853326E-3</v>
      </c>
    </row>
    <row r="21" spans="2:6" x14ac:dyDescent="0.2">
      <c r="B21" s="175" t="s">
        <v>46</v>
      </c>
      <c r="C21" s="172">
        <f>SUM('COMPARATIVO PAÍSES ENE-MAR'!C42)</f>
        <v>295</v>
      </c>
      <c r="D21" s="173">
        <f t="shared" si="0"/>
        <v>1.4185761342598159E-3</v>
      </c>
      <c r="E21" s="172">
        <f>SUM('COMPARATIVO PAÍSES ENE-MAR'!E42)</f>
        <v>494</v>
      </c>
      <c r="F21" s="173">
        <f t="shared" si="1"/>
        <v>2.1564518945346605E-3</v>
      </c>
    </row>
    <row r="22" spans="2:6" x14ac:dyDescent="0.2">
      <c r="B22" s="175" t="s">
        <v>100</v>
      </c>
      <c r="C22" s="172">
        <f>SUM('COMPARATIVO PAÍSES ENE-MAR'!C43)</f>
        <v>64</v>
      </c>
      <c r="D22" s="173">
        <f t="shared" si="0"/>
        <v>3.0775889014450242E-4</v>
      </c>
      <c r="E22" s="172">
        <f>SUM('COMPARATIVO PAÍSES ENE-MAR'!E43)</f>
        <v>35</v>
      </c>
      <c r="F22" s="173">
        <f t="shared" si="1"/>
        <v>1.5278505325650428E-4</v>
      </c>
    </row>
    <row r="23" spans="2:6" x14ac:dyDescent="0.2">
      <c r="B23" s="175" t="s">
        <v>29</v>
      </c>
      <c r="C23" s="172">
        <f>SUM('COMPARATIVO PAÍSES ENE-MAR'!C44)</f>
        <v>23874</v>
      </c>
      <c r="D23" s="173">
        <f t="shared" si="0"/>
        <v>0.11480368348921642</v>
      </c>
      <c r="E23" s="172">
        <f>SUM('COMPARATIVO PAÍSES ENE-MAR'!E44)</f>
        <v>19972</v>
      </c>
      <c r="F23" s="173">
        <f t="shared" si="1"/>
        <v>8.7183516675397241E-2</v>
      </c>
    </row>
    <row r="24" spans="2:6" x14ac:dyDescent="0.2">
      <c r="B24" s="175" t="s">
        <v>62</v>
      </c>
      <c r="C24" s="172">
        <f>SUM('COMPARATIVO PAÍSES ENE-MAR'!C45)</f>
        <v>37</v>
      </c>
      <c r="D24" s="173">
        <f t="shared" si="0"/>
        <v>1.7792310836479047E-4</v>
      </c>
      <c r="E24" s="172">
        <f>SUM('COMPARATIVO PAÍSES ENE-MAR'!E45)</f>
        <v>66</v>
      </c>
      <c r="F24" s="173">
        <f t="shared" si="1"/>
        <v>2.8810895756940807E-4</v>
      </c>
    </row>
    <row r="25" spans="2:6" x14ac:dyDescent="0.2">
      <c r="B25" s="175" t="s">
        <v>101</v>
      </c>
      <c r="C25" s="172">
        <f>SUM('COMPARATIVO PAÍSES ENE-MAR'!C46)</f>
        <v>31</v>
      </c>
      <c r="D25" s="173">
        <f t="shared" si="0"/>
        <v>1.4907071241374335E-4</v>
      </c>
      <c r="E25" s="172">
        <f>SUM('COMPARATIVO PAÍSES ENE-MAR'!E46)</f>
        <v>26</v>
      </c>
      <c r="F25" s="173">
        <f t="shared" si="1"/>
        <v>1.1349746813340318E-4</v>
      </c>
    </row>
    <row r="26" spans="2:6" x14ac:dyDescent="0.2">
      <c r="B26" s="175" t="s">
        <v>30</v>
      </c>
      <c r="C26" s="172">
        <f>SUM('COMPARATIVO PAÍSES ENE-MAR'!C47)</f>
        <v>2200</v>
      </c>
      <c r="D26" s="173">
        <f t="shared" si="0"/>
        <v>1.057921184871727E-2</v>
      </c>
      <c r="E26" s="172">
        <f>SUM('COMPARATIVO PAÍSES ENE-MAR'!E47)</f>
        <v>2445</v>
      </c>
      <c r="F26" s="173">
        <f t="shared" si="1"/>
        <v>1.0673127291775799E-2</v>
      </c>
    </row>
    <row r="27" spans="2:6" x14ac:dyDescent="0.2">
      <c r="B27" s="175" t="s">
        <v>52</v>
      </c>
      <c r="C27" s="172">
        <f>SUM('COMPARATIVO PAÍSES ENE-MAR'!C48)</f>
        <v>653</v>
      </c>
      <c r="D27" s="173">
        <f t="shared" si="0"/>
        <v>3.1401024260056263E-3</v>
      </c>
      <c r="E27" s="172">
        <f>SUM('COMPARATIVO PAÍSES ENE-MAR'!E48)</f>
        <v>624</v>
      </c>
      <c r="F27" s="173">
        <f t="shared" si="1"/>
        <v>2.7239392352016762E-3</v>
      </c>
    </row>
    <row r="28" spans="2:6" x14ac:dyDescent="0.2">
      <c r="B28" s="175" t="s">
        <v>31</v>
      </c>
      <c r="C28" s="172">
        <f>SUM('COMPARATIVO PAÍSES ENE-MAR'!C49)</f>
        <v>309</v>
      </c>
      <c r="D28" s="173">
        <f t="shared" si="0"/>
        <v>1.4858983914789257E-3</v>
      </c>
      <c r="E28" s="172">
        <f>SUM('COMPARATIVO PAÍSES ENE-MAR'!E49)</f>
        <v>276</v>
      </c>
      <c r="F28" s="173">
        <f t="shared" si="1"/>
        <v>1.2048192771084338E-3</v>
      </c>
    </row>
    <row r="29" spans="2:6" x14ac:dyDescent="0.2">
      <c r="B29" s="175" t="s">
        <v>51</v>
      </c>
      <c r="C29" s="172">
        <f>SUM('COMPARATIVO PAÍSES ENE-MAR'!C50)</f>
        <v>743</v>
      </c>
      <c r="D29" s="173">
        <f t="shared" si="0"/>
        <v>3.5728883652713329E-3</v>
      </c>
      <c r="E29" s="172">
        <f>SUM('COMPARATIVO PAÍSES ENE-MAR'!E50)</f>
        <v>724</v>
      </c>
      <c r="F29" s="173">
        <f t="shared" si="1"/>
        <v>3.1604679587916885E-3</v>
      </c>
    </row>
    <row r="30" spans="2:6" x14ac:dyDescent="0.2">
      <c r="B30" s="175" t="s">
        <v>109</v>
      </c>
      <c r="C30" s="172">
        <f>SUM('COMPARATIVO PAÍSES ENE-MAR'!C51)</f>
        <v>123</v>
      </c>
      <c r="D30" s="173">
        <f t="shared" si="0"/>
        <v>5.9147411699646561E-4</v>
      </c>
      <c r="E30" s="172">
        <f>SUM('COMPARATIVO PAÍSES ENE-MAR'!E51)</f>
        <v>189</v>
      </c>
      <c r="F30" s="173">
        <f t="shared" si="1"/>
        <v>8.250392875851231E-4</v>
      </c>
    </row>
    <row r="31" spans="2:6" x14ac:dyDescent="0.2">
      <c r="B31" s="175" t="s">
        <v>112</v>
      </c>
      <c r="C31" s="172">
        <f>SUM('COMPARATIVO PAÍSES ENE-MAR'!C52)</f>
        <v>10067</v>
      </c>
      <c r="D31" s="173">
        <f t="shared" si="0"/>
        <v>4.8409511673198527E-2</v>
      </c>
      <c r="E31" s="172">
        <f>SUM('COMPARATIVO PAÍSES ENE-MAR'!E52)</f>
        <v>21724</v>
      </c>
      <c r="F31" s="173">
        <f t="shared" si="1"/>
        <v>9.4831499912694253E-2</v>
      </c>
    </row>
    <row r="32" spans="2:6" x14ac:dyDescent="0.2">
      <c r="B32" s="175" t="s">
        <v>115</v>
      </c>
      <c r="C32" s="172">
        <f>SUM('COMPARATIVO PAÍSES ENE-MAR'!C53)</f>
        <v>50</v>
      </c>
      <c r="D32" s="173">
        <f t="shared" si="0"/>
        <v>2.404366329253925E-4</v>
      </c>
      <c r="E32" s="172">
        <f>SUM('COMPARATIVO PAÍSES ENE-MAR'!E53)</f>
        <v>33</v>
      </c>
      <c r="F32" s="173">
        <f t="shared" si="1"/>
        <v>1.4405447878470404E-4</v>
      </c>
    </row>
    <row r="33" spans="2:7" x14ac:dyDescent="0.2">
      <c r="B33" s="175" t="s">
        <v>32</v>
      </c>
      <c r="C33" s="172">
        <f>SUM('COMPARATIVO PAÍSES ENE-MAR'!C54)</f>
        <v>14910</v>
      </c>
      <c r="D33" s="173">
        <f t="shared" si="0"/>
        <v>7.1698203938352051E-2</v>
      </c>
      <c r="E33" s="172">
        <f>SUM('COMPARATIVO PAÍSES ENE-MAR'!E54)</f>
        <v>21095</v>
      </c>
      <c r="F33" s="173">
        <f t="shared" si="1"/>
        <v>9.2085734241313083E-2</v>
      </c>
    </row>
    <row r="34" spans="2:7" x14ac:dyDescent="0.2">
      <c r="B34" s="175" t="s">
        <v>33</v>
      </c>
      <c r="C34" s="172">
        <f>SUM('COMPARATIVO PAÍSES ENE-MAR'!C55)</f>
        <v>2804</v>
      </c>
      <c r="D34" s="173">
        <f>C34/$C$36</f>
        <v>1.3483686374456011E-2</v>
      </c>
      <c r="E34" s="172">
        <f>SUM('COMPARATIVO PAÍSES ENE-MAR'!E55)</f>
        <v>3931</v>
      </c>
      <c r="F34" s="173">
        <f t="shared" si="1"/>
        <v>1.7159944124323381E-2</v>
      </c>
    </row>
    <row r="35" spans="2:7" x14ac:dyDescent="0.2">
      <c r="B35" s="175" t="s">
        <v>91</v>
      </c>
      <c r="C35" s="172">
        <f>SUM('COMPARATIVO PAÍSES ENE-MAR'!C56)</f>
        <v>3440</v>
      </c>
      <c r="D35" s="173">
        <f t="shared" si="0"/>
        <v>1.6542040345267003E-2</v>
      </c>
      <c r="E35" s="172">
        <f>SUM('COMPARATIVO PAÍSES ENE-MAR'!E56)</f>
        <v>6211</v>
      </c>
      <c r="F35" s="173">
        <f t="shared" si="1"/>
        <v>2.7112799022175661E-2</v>
      </c>
      <c r="G35" s="5"/>
    </row>
    <row r="36" spans="2:7" x14ac:dyDescent="0.2">
      <c r="B36" s="328" t="s">
        <v>37</v>
      </c>
      <c r="C36" s="329">
        <f>SUM(C9:C35)</f>
        <v>207955</v>
      </c>
      <c r="D36" s="330">
        <f>SUM(D9:D35)</f>
        <v>0.99999999999999989</v>
      </c>
      <c r="E36" s="329">
        <f>SUM(E9:E35)</f>
        <v>229080</v>
      </c>
      <c r="F36" s="330">
        <f>SUM(F9:F35)</f>
        <v>1</v>
      </c>
      <c r="G36" s="5"/>
    </row>
    <row r="37" spans="2:7" x14ac:dyDescent="0.2">
      <c r="B37" s="5"/>
      <c r="C37" s="5"/>
      <c r="E37" s="5"/>
      <c r="F37" s="5"/>
    </row>
  </sheetData>
  <mergeCells count="3">
    <mergeCell ref="B7:B8"/>
    <mergeCell ref="C7:D7"/>
    <mergeCell ref="E7:F7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Footer>&amp;CBARÓMETRO TURÍSTICO DE LA RIVIERA MAYA
FIDEICOMISO DE PROMOCIÓN TURÍSTICA DE LA RIVIERA MAYA&amp;R14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2:Q38"/>
  <sheetViews>
    <sheetView workbookViewId="0">
      <selection activeCell="L51" sqref="L51"/>
    </sheetView>
  </sheetViews>
  <sheetFormatPr baseColWidth="10" defaultRowHeight="12.75" x14ac:dyDescent="0.2"/>
  <cols>
    <col min="1" max="1" width="1.7109375" style="7" customWidth="1"/>
    <col min="2" max="2" width="16.42578125" style="7" customWidth="1"/>
    <col min="3" max="3" width="6.5703125" style="44" bestFit="1" customWidth="1"/>
    <col min="4" max="4" width="9.42578125" style="7" customWidth="1"/>
    <col min="5" max="5" width="6.5703125" style="44" bestFit="1" customWidth="1"/>
    <col min="6" max="6" width="9.42578125" style="7" customWidth="1"/>
    <col min="7" max="7" width="6.5703125" style="44" bestFit="1" customWidth="1"/>
    <col min="8" max="8" width="9.42578125" style="7" customWidth="1"/>
    <col min="9" max="9" width="6.5703125" style="44" bestFit="1" customWidth="1"/>
    <col min="10" max="10" width="9.42578125" style="7" customWidth="1"/>
    <col min="11" max="11" width="6.5703125" style="44" bestFit="1" customWidth="1"/>
    <col min="12" max="12" width="9.42578125" style="7" customWidth="1"/>
    <col min="13" max="13" width="6.5703125" style="44" bestFit="1" customWidth="1"/>
    <col min="14" max="14" width="9.42578125" style="7" customWidth="1"/>
    <col min="15" max="15" width="7.5703125" style="7" bestFit="1" customWidth="1"/>
    <col min="16" max="16384" width="11.42578125" style="7"/>
  </cols>
  <sheetData>
    <row r="2" spans="1:16" ht="18.75" x14ac:dyDescent="0.3">
      <c r="A2" s="12"/>
      <c r="B2" s="12"/>
      <c r="C2" s="7"/>
      <c r="D2" s="22"/>
      <c r="E2" s="22"/>
      <c r="F2" s="22"/>
      <c r="G2" s="22"/>
      <c r="H2" s="22"/>
      <c r="I2" s="22"/>
      <c r="J2" s="22"/>
      <c r="K2" s="22"/>
      <c r="M2" s="22"/>
    </row>
    <row r="3" spans="1:16" ht="21" x14ac:dyDescent="0.35">
      <c r="A3" s="12"/>
      <c r="B3" s="12"/>
      <c r="C3" s="7"/>
      <c r="D3" s="22"/>
      <c r="E3" s="22"/>
      <c r="F3" s="22"/>
      <c r="G3" s="22"/>
      <c r="H3" s="22"/>
      <c r="I3" s="22"/>
      <c r="J3" s="22"/>
      <c r="K3" s="22"/>
      <c r="L3" s="178" t="s">
        <v>283</v>
      </c>
      <c r="M3" s="22"/>
    </row>
    <row r="4" spans="1:16" ht="21" x14ac:dyDescent="0.35">
      <c r="A4" s="12"/>
      <c r="B4" s="12"/>
      <c r="C4" s="7"/>
      <c r="D4" s="10"/>
      <c r="E4" s="10"/>
      <c r="F4" s="10"/>
      <c r="G4" s="10"/>
      <c r="H4" s="10"/>
      <c r="I4" s="10"/>
      <c r="J4" s="10"/>
      <c r="K4" s="10"/>
      <c r="L4" s="178" t="s">
        <v>41</v>
      </c>
      <c r="M4" s="10"/>
    </row>
    <row r="5" spans="1:16" ht="18.75" x14ac:dyDescent="0.3">
      <c r="L5" s="278" t="s">
        <v>368</v>
      </c>
    </row>
    <row r="6" spans="1:16" x14ac:dyDescent="0.2">
      <c r="D6" s="5"/>
    </row>
    <row r="7" spans="1:16" ht="6" customHeight="1" x14ac:dyDescent="0.2">
      <c r="C7" s="53"/>
      <c r="D7" s="5"/>
      <c r="I7" s="53"/>
      <c r="K7" s="53"/>
      <c r="M7" s="53"/>
    </row>
    <row r="8" spans="1:16" ht="15" customHeight="1" x14ac:dyDescent="0.25">
      <c r="B8" s="424" t="s">
        <v>34</v>
      </c>
      <c r="C8" s="478" t="s">
        <v>362</v>
      </c>
      <c r="D8" s="478"/>
      <c r="E8" s="478" t="s">
        <v>363</v>
      </c>
      <c r="F8" s="478"/>
      <c r="G8" s="478" t="s">
        <v>364</v>
      </c>
      <c r="H8" s="478"/>
      <c r="I8" s="478" t="s">
        <v>365</v>
      </c>
      <c r="J8" s="478"/>
      <c r="K8" s="478" t="s">
        <v>366</v>
      </c>
      <c r="L8" s="478"/>
      <c r="M8" s="478" t="s">
        <v>367</v>
      </c>
      <c r="N8" s="478"/>
      <c r="O8" s="423" t="s">
        <v>236</v>
      </c>
      <c r="P8" s="423"/>
    </row>
    <row r="9" spans="1:16" ht="15" x14ac:dyDescent="0.25">
      <c r="B9" s="477"/>
      <c r="C9" s="289" t="s">
        <v>60</v>
      </c>
      <c r="D9" s="289" t="s">
        <v>36</v>
      </c>
      <c r="E9" s="289" t="s">
        <v>60</v>
      </c>
      <c r="F9" s="289" t="s">
        <v>36</v>
      </c>
      <c r="G9" s="289" t="s">
        <v>60</v>
      </c>
      <c r="H9" s="289" t="s">
        <v>36</v>
      </c>
      <c r="I9" s="289" t="s">
        <v>60</v>
      </c>
      <c r="J9" s="289" t="s">
        <v>36</v>
      </c>
      <c r="K9" s="289" t="s">
        <v>60</v>
      </c>
      <c r="L9" s="289" t="s">
        <v>36</v>
      </c>
      <c r="M9" s="289" t="s">
        <v>60</v>
      </c>
      <c r="N9" s="289" t="s">
        <v>36</v>
      </c>
      <c r="O9" s="288" t="s">
        <v>60</v>
      </c>
      <c r="P9" s="288" t="s">
        <v>36</v>
      </c>
    </row>
    <row r="10" spans="1:16" ht="15" x14ac:dyDescent="0.25">
      <c r="B10" s="260" t="s">
        <v>21</v>
      </c>
      <c r="C10" s="261">
        <v>11728</v>
      </c>
      <c r="D10" s="262">
        <f>C10/$C$37</f>
        <v>0.14644440282200163</v>
      </c>
      <c r="E10" s="261">
        <v>10592</v>
      </c>
      <c r="F10" s="262">
        <f>E10/$E$37</f>
        <v>0.14988820649251408</v>
      </c>
      <c r="G10" s="261">
        <v>13284</v>
      </c>
      <c r="H10" s="262">
        <f>G10/$G$37</f>
        <v>0.16959236042844925</v>
      </c>
      <c r="I10" s="261"/>
      <c r="J10" s="262"/>
      <c r="K10" s="261"/>
      <c r="L10" s="262"/>
      <c r="M10" s="261"/>
      <c r="N10" s="262"/>
      <c r="O10" s="156">
        <f>SUM(C10,E10,G10,I10,K10,M10,)</f>
        <v>35604</v>
      </c>
      <c r="P10" s="262">
        <f>O10/$O$37</f>
        <v>0.15542168674698795</v>
      </c>
    </row>
    <row r="11" spans="1:16" ht="15" x14ac:dyDescent="0.25">
      <c r="B11" s="260" t="s">
        <v>22</v>
      </c>
      <c r="C11" s="261">
        <v>515</v>
      </c>
      <c r="D11" s="262">
        <f t="shared" ref="D11:D36" si="0">C11/$C$37</f>
        <v>6.4306674158706376E-3</v>
      </c>
      <c r="E11" s="261">
        <v>314</v>
      </c>
      <c r="F11" s="262">
        <f t="shared" ref="F11:F36" si="1">E11/$E$37</f>
        <v>4.4434381456428832E-3</v>
      </c>
      <c r="G11" s="261">
        <v>587</v>
      </c>
      <c r="H11" s="262">
        <f t="shared" ref="H11:H36" si="2">G11/$G$37</f>
        <v>7.4940315847259638E-3</v>
      </c>
      <c r="I11" s="261"/>
      <c r="J11" s="262"/>
      <c r="K11" s="261"/>
      <c r="L11" s="262"/>
      <c r="M11" s="261"/>
      <c r="N11" s="262"/>
      <c r="O11" s="156">
        <f t="shared" ref="O11:O36" si="3">SUM(C11,E11,G11,I11,K11,M11,)</f>
        <v>1416</v>
      </c>
      <c r="P11" s="262">
        <f>O11/$O$37</f>
        <v>6.1812467260345732E-3</v>
      </c>
    </row>
    <row r="12" spans="1:16" ht="15" x14ac:dyDescent="0.25">
      <c r="B12" s="260" t="s">
        <v>152</v>
      </c>
      <c r="C12" s="261">
        <v>1235</v>
      </c>
      <c r="D12" s="262">
        <f t="shared" si="0"/>
        <v>1.542111506524318E-2</v>
      </c>
      <c r="E12" s="261">
        <v>1080</v>
      </c>
      <c r="F12" s="262">
        <f t="shared" si="1"/>
        <v>1.5283163048708007E-2</v>
      </c>
      <c r="G12" s="261">
        <v>1152</v>
      </c>
      <c r="H12" s="262">
        <f t="shared" si="2"/>
        <v>1.4707196568320801E-2</v>
      </c>
      <c r="I12" s="261"/>
      <c r="J12" s="262"/>
      <c r="K12" s="261"/>
      <c r="L12" s="262"/>
      <c r="M12" s="261"/>
      <c r="N12" s="262"/>
      <c r="O12" s="156">
        <f t="shared" si="3"/>
        <v>3467</v>
      </c>
      <c r="P12" s="262">
        <f t="shared" ref="P12:P35" si="4">O12/$O$37</f>
        <v>1.5134450846865724E-2</v>
      </c>
    </row>
    <row r="13" spans="1:16" ht="15" x14ac:dyDescent="0.25">
      <c r="B13" s="260" t="s">
        <v>85</v>
      </c>
      <c r="C13" s="261">
        <v>77</v>
      </c>
      <c r="D13" s="262">
        <f t="shared" si="0"/>
        <v>9.6147842916900793E-4</v>
      </c>
      <c r="E13" s="261">
        <v>30</v>
      </c>
      <c r="F13" s="262">
        <f t="shared" si="1"/>
        <v>4.2453230690855573E-4</v>
      </c>
      <c r="G13" s="261">
        <v>7</v>
      </c>
      <c r="H13" s="262">
        <f t="shared" si="2"/>
        <v>8.9366645814449306E-5</v>
      </c>
      <c r="I13" s="261"/>
      <c r="J13" s="262"/>
      <c r="K13" s="261"/>
      <c r="L13" s="262"/>
      <c r="M13" s="261"/>
      <c r="N13" s="262"/>
      <c r="O13" s="156">
        <f t="shared" si="3"/>
        <v>114</v>
      </c>
      <c r="P13" s="262">
        <f t="shared" si="4"/>
        <v>4.9764274489261392E-4</v>
      </c>
    </row>
    <row r="14" spans="1:16" ht="15" x14ac:dyDescent="0.25">
      <c r="B14" s="260" t="s">
        <v>23</v>
      </c>
      <c r="C14" s="261">
        <v>174</v>
      </c>
      <c r="D14" s="262">
        <f t="shared" si="0"/>
        <v>2.1726915152650308E-3</v>
      </c>
      <c r="E14" s="261">
        <v>320</v>
      </c>
      <c r="F14" s="262">
        <f t="shared" si="1"/>
        <v>4.5283446070245948E-3</v>
      </c>
      <c r="G14" s="261">
        <v>373</v>
      </c>
      <c r="H14" s="262">
        <f t="shared" si="2"/>
        <v>4.7619655555413707E-3</v>
      </c>
      <c r="I14" s="261"/>
      <c r="J14" s="262"/>
      <c r="K14" s="261"/>
      <c r="L14" s="262"/>
      <c r="M14" s="261"/>
      <c r="N14" s="262"/>
      <c r="O14" s="156">
        <f t="shared" si="3"/>
        <v>867</v>
      </c>
      <c r="P14" s="262">
        <f t="shared" si="4"/>
        <v>3.7847040335254058E-3</v>
      </c>
    </row>
    <row r="15" spans="1:16" ht="15" x14ac:dyDescent="0.25">
      <c r="B15" s="260" t="s">
        <v>24</v>
      </c>
      <c r="C15" s="261">
        <v>6587</v>
      </c>
      <c r="D15" s="262">
        <f t="shared" si="0"/>
        <v>8.2250109258912407E-2</v>
      </c>
      <c r="E15" s="261">
        <v>6029</v>
      </c>
      <c r="F15" s="262">
        <f t="shared" si="1"/>
        <v>8.5316842611722746E-2</v>
      </c>
      <c r="G15" s="261">
        <v>9896</v>
      </c>
      <c r="H15" s="262">
        <f t="shared" si="2"/>
        <v>0.12633890385425578</v>
      </c>
      <c r="I15" s="261"/>
      <c r="J15" s="262"/>
      <c r="K15" s="261"/>
      <c r="L15" s="262"/>
      <c r="M15" s="261"/>
      <c r="N15" s="262"/>
      <c r="O15" s="156">
        <f t="shared" si="3"/>
        <v>22512</v>
      </c>
      <c r="P15" s="262">
        <f t="shared" si="4"/>
        <v>9.8271346254583558E-2</v>
      </c>
    </row>
    <row r="16" spans="1:16" ht="15" x14ac:dyDescent="0.25">
      <c r="B16" s="260" t="s">
        <v>25</v>
      </c>
      <c r="C16" s="261">
        <v>908</v>
      </c>
      <c r="D16" s="262">
        <f t="shared" si="0"/>
        <v>1.1337953424486484E-2</v>
      </c>
      <c r="E16" s="261">
        <v>859</v>
      </c>
      <c r="F16" s="262">
        <f t="shared" si="1"/>
        <v>1.2155775054481645E-2</v>
      </c>
      <c r="G16" s="261">
        <v>252</v>
      </c>
      <c r="H16" s="262">
        <f t="shared" si="2"/>
        <v>3.2171992493201752E-3</v>
      </c>
      <c r="I16" s="261"/>
      <c r="J16" s="262"/>
      <c r="K16" s="261"/>
      <c r="L16" s="262"/>
      <c r="M16" s="261"/>
      <c r="N16" s="262"/>
      <c r="O16" s="156">
        <f t="shared" si="3"/>
        <v>2019</v>
      </c>
      <c r="P16" s="262">
        <f t="shared" si="4"/>
        <v>8.813514929282347E-3</v>
      </c>
    </row>
    <row r="17" spans="2:16" ht="15" x14ac:dyDescent="0.25">
      <c r="B17" s="260" t="s">
        <v>26</v>
      </c>
      <c r="C17" s="261">
        <v>8800</v>
      </c>
      <c r="D17" s="262">
        <f t="shared" si="0"/>
        <v>0.10988324904788661</v>
      </c>
      <c r="E17" s="261">
        <v>9139</v>
      </c>
      <c r="F17" s="262">
        <f t="shared" si="1"/>
        <v>0.12932669176124303</v>
      </c>
      <c r="G17" s="261">
        <v>9608</v>
      </c>
      <c r="H17" s="262">
        <f t="shared" si="2"/>
        <v>0.12266210471217556</v>
      </c>
      <c r="I17" s="261"/>
      <c r="J17" s="262"/>
      <c r="K17" s="261"/>
      <c r="L17" s="262"/>
      <c r="M17" s="261"/>
      <c r="N17" s="262"/>
      <c r="O17" s="156">
        <f t="shared" si="3"/>
        <v>27547</v>
      </c>
      <c r="P17" s="262">
        <f t="shared" si="4"/>
        <v>0.12025056748734067</v>
      </c>
    </row>
    <row r="18" spans="2:16" ht="15" x14ac:dyDescent="0.25">
      <c r="B18" s="260" t="s">
        <v>27</v>
      </c>
      <c r="C18" s="261">
        <v>18228</v>
      </c>
      <c r="D18" s="262">
        <f t="shared" si="0"/>
        <v>0.22760816632328151</v>
      </c>
      <c r="E18" s="261">
        <v>14553</v>
      </c>
      <c r="F18" s="262">
        <f t="shared" si="1"/>
        <v>0.2059406220813404</v>
      </c>
      <c r="G18" s="261">
        <v>17864</v>
      </c>
      <c r="H18" s="262">
        <f t="shared" si="2"/>
        <v>0.22806368011847464</v>
      </c>
      <c r="I18" s="261"/>
      <c r="J18" s="262"/>
      <c r="K18" s="261"/>
      <c r="L18" s="262"/>
      <c r="M18" s="261"/>
      <c r="N18" s="262"/>
      <c r="O18" s="156">
        <f t="shared" si="3"/>
        <v>50645</v>
      </c>
      <c r="P18" s="262">
        <f t="shared" si="4"/>
        <v>0.22107997206216168</v>
      </c>
    </row>
    <row r="19" spans="2:16" ht="15" x14ac:dyDescent="0.25">
      <c r="B19" s="260" t="s">
        <v>61</v>
      </c>
      <c r="C19" s="261">
        <v>15</v>
      </c>
      <c r="D19" s="262">
        <f t="shared" si="0"/>
        <v>1.8730099269526128E-4</v>
      </c>
      <c r="E19" s="261">
        <v>25</v>
      </c>
      <c r="F19" s="262">
        <f t="shared" si="1"/>
        <v>3.5377692242379645E-4</v>
      </c>
      <c r="G19" s="261">
        <v>22</v>
      </c>
      <c r="H19" s="262">
        <f t="shared" si="2"/>
        <v>2.8086660113112638E-4</v>
      </c>
      <c r="I19" s="261"/>
      <c r="J19" s="262"/>
      <c r="K19" s="261"/>
      <c r="L19" s="262"/>
      <c r="M19" s="261"/>
      <c r="N19" s="262"/>
      <c r="O19" s="156">
        <f t="shared" si="3"/>
        <v>62</v>
      </c>
      <c r="P19" s="262">
        <f t="shared" si="4"/>
        <v>2.7064780862580759E-4</v>
      </c>
    </row>
    <row r="20" spans="2:16" ht="15" x14ac:dyDescent="0.25">
      <c r="B20" s="260" t="s">
        <v>28</v>
      </c>
      <c r="C20" s="261">
        <v>2631</v>
      </c>
      <c r="D20" s="262">
        <f t="shared" si="0"/>
        <v>3.2852594118748829E-2</v>
      </c>
      <c r="E20" s="261">
        <v>2068</v>
      </c>
      <c r="F20" s="262">
        <f t="shared" si="1"/>
        <v>2.9264427022896441E-2</v>
      </c>
      <c r="G20" s="261">
        <v>2016</v>
      </c>
      <c r="H20" s="262">
        <f t="shared" si="2"/>
        <v>2.5737593994561402E-2</v>
      </c>
      <c r="I20" s="261"/>
      <c r="J20" s="262"/>
      <c r="K20" s="261"/>
      <c r="L20" s="262"/>
      <c r="M20" s="261"/>
      <c r="N20" s="262"/>
      <c r="O20" s="156">
        <f t="shared" si="3"/>
        <v>6715</v>
      </c>
      <c r="P20" s="262">
        <f t="shared" si="4"/>
        <v>2.9312903789069322E-2</v>
      </c>
    </row>
    <row r="21" spans="2:16" ht="15" x14ac:dyDescent="0.25">
      <c r="B21" s="260" t="s">
        <v>95</v>
      </c>
      <c r="C21" s="261">
        <v>69</v>
      </c>
      <c r="D21" s="262">
        <f t="shared" si="0"/>
        <v>8.6158456639820187E-4</v>
      </c>
      <c r="E21" s="261">
        <v>85</v>
      </c>
      <c r="F21" s="262">
        <f t="shared" si="1"/>
        <v>1.2028415362409079E-3</v>
      </c>
      <c r="G21" s="261">
        <v>113</v>
      </c>
      <c r="H21" s="262">
        <f t="shared" si="2"/>
        <v>1.4426329967189675E-3</v>
      </c>
      <c r="I21" s="261"/>
      <c r="J21" s="262"/>
      <c r="K21" s="261"/>
      <c r="L21" s="262"/>
      <c r="M21" s="261"/>
      <c r="N21" s="262"/>
      <c r="O21" s="156">
        <f t="shared" si="3"/>
        <v>267</v>
      </c>
      <c r="P21" s="262">
        <f t="shared" si="4"/>
        <v>1.1655316919853326E-3</v>
      </c>
    </row>
    <row r="22" spans="2:16" ht="15" x14ac:dyDescent="0.25">
      <c r="B22" s="260" t="s">
        <v>46</v>
      </c>
      <c r="C22" s="261">
        <v>121</v>
      </c>
      <c r="D22" s="262">
        <f t="shared" si="0"/>
        <v>1.510894674408441E-3</v>
      </c>
      <c r="E22" s="261">
        <v>120</v>
      </c>
      <c r="F22" s="262">
        <f t="shared" si="1"/>
        <v>1.6981292276342229E-3</v>
      </c>
      <c r="G22" s="261">
        <v>253</v>
      </c>
      <c r="H22" s="262">
        <f t="shared" si="2"/>
        <v>3.2299659130079535E-3</v>
      </c>
      <c r="I22" s="261"/>
      <c r="J22" s="262"/>
      <c r="K22" s="261"/>
      <c r="L22" s="262"/>
      <c r="M22" s="261"/>
      <c r="N22" s="262"/>
      <c r="O22" s="156">
        <f t="shared" si="3"/>
        <v>494</v>
      </c>
      <c r="P22" s="262">
        <f t="shared" si="4"/>
        <v>2.1564518945346605E-3</v>
      </c>
    </row>
    <row r="23" spans="2:16" ht="15" x14ac:dyDescent="0.25">
      <c r="B23" s="260" t="s">
        <v>100</v>
      </c>
      <c r="C23" s="261">
        <v>1</v>
      </c>
      <c r="D23" s="262">
        <f t="shared" si="0"/>
        <v>1.2486732846350753E-5</v>
      </c>
      <c r="E23" s="261">
        <v>8</v>
      </c>
      <c r="F23" s="262">
        <f t="shared" si="1"/>
        <v>1.1320861517561487E-4</v>
      </c>
      <c r="G23" s="261">
        <v>26</v>
      </c>
      <c r="H23" s="262">
        <f t="shared" si="2"/>
        <v>3.3193325588224028E-4</v>
      </c>
      <c r="I23" s="261"/>
      <c r="J23" s="262"/>
      <c r="K23" s="261"/>
      <c r="L23" s="262"/>
      <c r="M23" s="261"/>
      <c r="N23" s="262"/>
      <c r="O23" s="156">
        <f t="shared" si="3"/>
        <v>35</v>
      </c>
      <c r="P23" s="262">
        <f t="shared" si="4"/>
        <v>1.5278505325650428E-4</v>
      </c>
    </row>
    <row r="24" spans="2:16" ht="15" x14ac:dyDescent="0.25">
      <c r="B24" s="260" t="s">
        <v>29</v>
      </c>
      <c r="C24" s="261">
        <v>7456</v>
      </c>
      <c r="D24" s="262">
        <f t="shared" si="0"/>
        <v>9.3101080102391209E-2</v>
      </c>
      <c r="E24" s="261">
        <v>6325</v>
      </c>
      <c r="F24" s="262">
        <f t="shared" si="1"/>
        <v>8.9505561373220507E-2</v>
      </c>
      <c r="G24" s="261">
        <v>6191</v>
      </c>
      <c r="H24" s="262">
        <f t="shared" si="2"/>
        <v>7.9038414891036524E-2</v>
      </c>
      <c r="I24" s="261"/>
      <c r="J24" s="262"/>
      <c r="K24" s="261"/>
      <c r="L24" s="262"/>
      <c r="M24" s="261"/>
      <c r="N24" s="262"/>
      <c r="O24" s="156">
        <f t="shared" si="3"/>
        <v>19972</v>
      </c>
      <c r="P24" s="262">
        <f t="shared" si="4"/>
        <v>8.7183516675397241E-2</v>
      </c>
    </row>
    <row r="25" spans="2:16" ht="15" x14ac:dyDescent="0.25">
      <c r="B25" s="260" t="s">
        <v>62</v>
      </c>
      <c r="C25" s="261">
        <v>19</v>
      </c>
      <c r="D25" s="262">
        <f t="shared" si="0"/>
        <v>2.3724792408066428E-4</v>
      </c>
      <c r="E25" s="261">
        <v>7</v>
      </c>
      <c r="F25" s="262">
        <f t="shared" si="1"/>
        <v>9.9057538278663E-5</v>
      </c>
      <c r="G25" s="261">
        <v>40</v>
      </c>
      <c r="H25" s="262">
        <f t="shared" si="2"/>
        <v>5.1066654751113886E-4</v>
      </c>
      <c r="I25" s="261"/>
      <c r="J25" s="262"/>
      <c r="K25" s="261"/>
      <c r="L25" s="262"/>
      <c r="M25" s="261"/>
      <c r="N25" s="262"/>
      <c r="O25" s="156">
        <f t="shared" si="3"/>
        <v>66</v>
      </c>
      <c r="P25" s="262">
        <f t="shared" si="4"/>
        <v>2.8810895756940807E-4</v>
      </c>
    </row>
    <row r="26" spans="2:16" ht="15" x14ac:dyDescent="0.25">
      <c r="B26" s="260" t="s">
        <v>101</v>
      </c>
      <c r="C26" s="261">
        <v>9</v>
      </c>
      <c r="D26" s="262">
        <f t="shared" si="0"/>
        <v>1.1238059561715677E-4</v>
      </c>
      <c r="E26" s="261">
        <v>8</v>
      </c>
      <c r="F26" s="262">
        <f t="shared" si="1"/>
        <v>1.1320861517561487E-4</v>
      </c>
      <c r="G26" s="261">
        <v>9</v>
      </c>
      <c r="H26" s="262">
        <f t="shared" si="2"/>
        <v>1.1489997319000626E-4</v>
      </c>
      <c r="I26" s="261"/>
      <c r="J26" s="262"/>
      <c r="K26" s="261"/>
      <c r="L26" s="262"/>
      <c r="M26" s="261"/>
      <c r="N26" s="262"/>
      <c r="O26" s="156">
        <f t="shared" si="3"/>
        <v>26</v>
      </c>
      <c r="P26" s="262">
        <f t="shared" si="4"/>
        <v>1.1349746813340318E-4</v>
      </c>
    </row>
    <row r="27" spans="2:16" ht="15" x14ac:dyDescent="0.25">
      <c r="B27" s="260" t="s">
        <v>30</v>
      </c>
      <c r="C27" s="261">
        <v>1044</v>
      </c>
      <c r="D27" s="262">
        <f t="shared" si="0"/>
        <v>1.3036149091590185E-2</v>
      </c>
      <c r="E27" s="261">
        <v>1006</v>
      </c>
      <c r="F27" s="262">
        <f t="shared" si="1"/>
        <v>1.4235983358333568E-2</v>
      </c>
      <c r="G27" s="261">
        <v>395</v>
      </c>
      <c r="H27" s="262">
        <f t="shared" si="2"/>
        <v>5.0428321566724967E-3</v>
      </c>
      <c r="I27" s="261"/>
      <c r="J27" s="262"/>
      <c r="K27" s="261"/>
      <c r="L27" s="262"/>
      <c r="M27" s="261"/>
      <c r="N27" s="262"/>
      <c r="O27" s="156">
        <f t="shared" si="3"/>
        <v>2445</v>
      </c>
      <c r="P27" s="262">
        <f t="shared" si="4"/>
        <v>1.0673127291775799E-2</v>
      </c>
    </row>
    <row r="28" spans="2:16" ht="15" x14ac:dyDescent="0.25">
      <c r="B28" s="260" t="s">
        <v>52</v>
      </c>
      <c r="C28" s="261">
        <v>309</v>
      </c>
      <c r="D28" s="262">
        <f t="shared" si="0"/>
        <v>3.8584004495223825E-3</v>
      </c>
      <c r="E28" s="261">
        <v>185</v>
      </c>
      <c r="F28" s="262">
        <f t="shared" si="1"/>
        <v>2.6179492259360937E-3</v>
      </c>
      <c r="G28" s="261">
        <v>130</v>
      </c>
      <c r="H28" s="262">
        <f t="shared" si="2"/>
        <v>1.6596662794112014E-3</v>
      </c>
      <c r="I28" s="261"/>
      <c r="J28" s="262"/>
      <c r="K28" s="261"/>
      <c r="L28" s="262"/>
      <c r="M28" s="261"/>
      <c r="N28" s="262"/>
      <c r="O28" s="156">
        <f t="shared" si="3"/>
        <v>624</v>
      </c>
      <c r="P28" s="262">
        <f t="shared" si="4"/>
        <v>2.7239392352016762E-3</v>
      </c>
    </row>
    <row r="29" spans="2:16" ht="15" x14ac:dyDescent="0.25">
      <c r="B29" s="260" t="s">
        <v>31</v>
      </c>
      <c r="C29" s="261">
        <v>72</v>
      </c>
      <c r="D29" s="262">
        <f t="shared" si="0"/>
        <v>8.9904476493725416E-4</v>
      </c>
      <c r="E29" s="261">
        <v>62</v>
      </c>
      <c r="F29" s="262">
        <f t="shared" si="1"/>
        <v>8.773667676110152E-4</v>
      </c>
      <c r="G29" s="261">
        <v>142</v>
      </c>
      <c r="H29" s="262">
        <f t="shared" si="2"/>
        <v>1.8128662436645432E-3</v>
      </c>
      <c r="I29" s="261"/>
      <c r="J29" s="262"/>
      <c r="K29" s="261"/>
      <c r="L29" s="262"/>
      <c r="M29" s="261"/>
      <c r="N29" s="262"/>
      <c r="O29" s="156">
        <f t="shared" si="3"/>
        <v>276</v>
      </c>
      <c r="P29" s="262">
        <f t="shared" si="4"/>
        <v>1.2048192771084338E-3</v>
      </c>
    </row>
    <row r="30" spans="2:16" ht="15" x14ac:dyDescent="0.25">
      <c r="B30" s="260" t="s">
        <v>51</v>
      </c>
      <c r="C30" s="261">
        <v>167</v>
      </c>
      <c r="D30" s="262">
        <f t="shared" si="0"/>
        <v>2.0852843853405756E-3</v>
      </c>
      <c r="E30" s="261">
        <v>180</v>
      </c>
      <c r="F30" s="262">
        <f t="shared" si="1"/>
        <v>2.5471938414513345E-3</v>
      </c>
      <c r="G30" s="261">
        <v>377</v>
      </c>
      <c r="H30" s="262">
        <f t="shared" si="2"/>
        <v>4.813032210292484E-3</v>
      </c>
      <c r="I30" s="261"/>
      <c r="J30" s="262"/>
      <c r="K30" s="261"/>
      <c r="L30" s="262"/>
      <c r="M30" s="261"/>
      <c r="N30" s="262"/>
      <c r="O30" s="156">
        <f t="shared" si="3"/>
        <v>724</v>
      </c>
      <c r="P30" s="262">
        <f t="shared" si="4"/>
        <v>3.1604679587916885E-3</v>
      </c>
    </row>
    <row r="31" spans="2:16" ht="15" x14ac:dyDescent="0.25">
      <c r="B31" s="260" t="s">
        <v>109</v>
      </c>
      <c r="C31" s="261">
        <v>110</v>
      </c>
      <c r="D31" s="262">
        <f t="shared" si="0"/>
        <v>1.3735406130985827E-3</v>
      </c>
      <c r="E31" s="261">
        <v>40</v>
      </c>
      <c r="F31" s="262">
        <f t="shared" si="1"/>
        <v>5.6604307587807435E-4</v>
      </c>
      <c r="G31" s="261">
        <v>39</v>
      </c>
      <c r="H31" s="262">
        <f t="shared" si="2"/>
        <v>4.9789988382336042E-4</v>
      </c>
      <c r="I31" s="261"/>
      <c r="J31" s="262"/>
      <c r="K31" s="261"/>
      <c r="L31" s="262"/>
      <c r="M31" s="261"/>
      <c r="N31" s="262"/>
      <c r="O31" s="156">
        <f t="shared" si="3"/>
        <v>189</v>
      </c>
      <c r="P31" s="262">
        <f t="shared" si="4"/>
        <v>8.250392875851231E-4</v>
      </c>
    </row>
    <row r="32" spans="2:16" ht="15" x14ac:dyDescent="0.25">
      <c r="B32" s="260" t="s">
        <v>112</v>
      </c>
      <c r="C32" s="261">
        <v>8771</v>
      </c>
      <c r="D32" s="262">
        <f t="shared" si="0"/>
        <v>0.10952113379534245</v>
      </c>
      <c r="E32" s="261">
        <v>6340</v>
      </c>
      <c r="F32" s="262">
        <f t="shared" si="1"/>
        <v>8.9717827526674773E-2</v>
      </c>
      <c r="G32" s="261">
        <v>6613</v>
      </c>
      <c r="H32" s="262">
        <f t="shared" si="2"/>
        <v>8.4425946967279036E-2</v>
      </c>
      <c r="I32" s="261"/>
      <c r="J32" s="262"/>
      <c r="K32" s="261"/>
      <c r="L32" s="262"/>
      <c r="M32" s="261"/>
      <c r="N32" s="262"/>
      <c r="O32" s="156">
        <f t="shared" si="3"/>
        <v>21724</v>
      </c>
      <c r="P32" s="262">
        <f t="shared" si="4"/>
        <v>9.4831499912694253E-2</v>
      </c>
    </row>
    <row r="33" spans="2:17" ht="15" x14ac:dyDescent="0.25">
      <c r="B33" s="260" t="s">
        <v>115</v>
      </c>
      <c r="C33" s="261">
        <v>15</v>
      </c>
      <c r="D33" s="262">
        <f t="shared" si="0"/>
        <v>1.8730099269526128E-4</v>
      </c>
      <c r="E33" s="261">
        <v>5</v>
      </c>
      <c r="F33" s="262">
        <f t="shared" si="1"/>
        <v>7.0755384484759293E-5</v>
      </c>
      <c r="G33" s="261">
        <v>13</v>
      </c>
      <c r="H33" s="262">
        <f t="shared" si="2"/>
        <v>1.6596662794112014E-4</v>
      </c>
      <c r="I33" s="261"/>
      <c r="J33" s="262"/>
      <c r="K33" s="261"/>
      <c r="L33" s="262"/>
      <c r="M33" s="261"/>
      <c r="N33" s="262"/>
      <c r="O33" s="156">
        <f t="shared" si="3"/>
        <v>33</v>
      </c>
      <c r="P33" s="262">
        <f t="shared" si="4"/>
        <v>1.4405447878470404E-4</v>
      </c>
    </row>
    <row r="34" spans="2:17" ht="15" x14ac:dyDescent="0.25">
      <c r="B34" s="260" t="s">
        <v>32</v>
      </c>
      <c r="C34" s="261">
        <v>7622</v>
      </c>
      <c r="D34" s="262">
        <f t="shared" si="0"/>
        <v>9.5173877754885436E-2</v>
      </c>
      <c r="E34" s="261">
        <v>7650</v>
      </c>
      <c r="F34" s="262">
        <f t="shared" si="1"/>
        <v>0.10825573826168171</v>
      </c>
      <c r="G34" s="261">
        <v>5823</v>
      </c>
      <c r="H34" s="262">
        <f t="shared" si="2"/>
        <v>7.4340282653934053E-2</v>
      </c>
      <c r="I34" s="261"/>
      <c r="J34" s="262"/>
      <c r="K34" s="261"/>
      <c r="L34" s="262"/>
      <c r="M34" s="261"/>
      <c r="N34" s="262"/>
      <c r="O34" s="156">
        <f t="shared" si="3"/>
        <v>21095</v>
      </c>
      <c r="P34" s="262">
        <f t="shared" si="4"/>
        <v>9.2085734241313083E-2</v>
      </c>
    </row>
    <row r="35" spans="2:17" ht="15" x14ac:dyDescent="0.25">
      <c r="B35" s="260" t="s">
        <v>33</v>
      </c>
      <c r="C35" s="261">
        <v>1529</v>
      </c>
      <c r="D35" s="262">
        <f t="shared" si="0"/>
        <v>1.90922145220703E-2</v>
      </c>
      <c r="E35" s="261">
        <v>1292</v>
      </c>
      <c r="F35" s="262">
        <f t="shared" si="1"/>
        <v>1.8283191350861802E-2</v>
      </c>
      <c r="G35" s="261">
        <v>1110</v>
      </c>
      <c r="H35" s="262">
        <f t="shared" si="2"/>
        <v>1.4170996693434105E-2</v>
      </c>
      <c r="I35" s="261"/>
      <c r="J35" s="262"/>
      <c r="K35" s="261"/>
      <c r="L35" s="262"/>
      <c r="M35" s="261"/>
      <c r="N35" s="262"/>
      <c r="O35" s="156">
        <f t="shared" si="3"/>
        <v>3931</v>
      </c>
      <c r="P35" s="262">
        <f t="shared" si="4"/>
        <v>1.7159944124323381E-2</v>
      </c>
    </row>
    <row r="36" spans="2:17" ht="15" x14ac:dyDescent="0.25">
      <c r="B36" s="260" t="s">
        <v>91</v>
      </c>
      <c r="C36" s="261">
        <v>1873</v>
      </c>
      <c r="D36" s="262">
        <f t="shared" si="0"/>
        <v>2.3387650621214961E-2</v>
      </c>
      <c r="E36" s="261">
        <v>2344</v>
      </c>
      <c r="F36" s="262">
        <f t="shared" si="1"/>
        <v>3.3170124246455157E-2</v>
      </c>
      <c r="G36" s="261">
        <v>1994</v>
      </c>
      <c r="H36" s="262">
        <f t="shared" si="2"/>
        <v>2.5456727393430276E-2</v>
      </c>
      <c r="I36" s="261"/>
      <c r="J36" s="262"/>
      <c r="K36" s="261"/>
      <c r="L36" s="262"/>
      <c r="M36" s="261"/>
      <c r="N36" s="262"/>
      <c r="O36" s="156">
        <f t="shared" si="3"/>
        <v>6211</v>
      </c>
      <c r="P36" s="262">
        <f>O36/$O$37</f>
        <v>2.7112799022175661E-2</v>
      </c>
      <c r="Q36" s="5"/>
    </row>
    <row r="37" spans="2:17" ht="15" x14ac:dyDescent="0.25">
      <c r="B37" s="332" t="s">
        <v>37</v>
      </c>
      <c r="C37" s="333">
        <f t="shared" ref="C37:I37" si="5">SUM(C10:C36)</f>
        <v>80085</v>
      </c>
      <c r="D37" s="334">
        <f t="shared" si="5"/>
        <v>1</v>
      </c>
      <c r="E37" s="333">
        <f t="shared" si="5"/>
        <v>70666</v>
      </c>
      <c r="F37" s="334">
        <f t="shared" si="5"/>
        <v>0.99999999999999967</v>
      </c>
      <c r="G37" s="333">
        <f t="shared" si="5"/>
        <v>78329</v>
      </c>
      <c r="H37" s="334">
        <f t="shared" si="5"/>
        <v>0.99999999999999989</v>
      </c>
      <c r="I37" s="333">
        <f t="shared" si="5"/>
        <v>0</v>
      </c>
      <c r="J37" s="334">
        <f t="shared" ref="J37:P37" si="6">SUM(J10:J36)</f>
        <v>0</v>
      </c>
      <c r="K37" s="333">
        <f t="shared" si="6"/>
        <v>0</v>
      </c>
      <c r="L37" s="334">
        <f t="shared" si="6"/>
        <v>0</v>
      </c>
      <c r="M37" s="333">
        <f t="shared" si="6"/>
        <v>0</v>
      </c>
      <c r="N37" s="334">
        <f t="shared" si="6"/>
        <v>0</v>
      </c>
      <c r="O37" s="333">
        <f>SUM(O10:O36)</f>
        <v>229080</v>
      </c>
      <c r="P37" s="334">
        <f t="shared" si="6"/>
        <v>1</v>
      </c>
    </row>
    <row r="38" spans="2:17" x14ac:dyDescent="0.2">
      <c r="B38" s="5"/>
      <c r="C38" s="53"/>
      <c r="D38" s="5"/>
      <c r="E38" s="53"/>
      <c r="F38" s="5"/>
      <c r="H38" s="5"/>
      <c r="I38" s="53"/>
      <c r="J38" s="5"/>
      <c r="L38" s="5"/>
      <c r="M38" s="53"/>
      <c r="N38" s="5"/>
      <c r="O38" s="55"/>
    </row>
  </sheetData>
  <mergeCells count="8">
    <mergeCell ref="B8:B9"/>
    <mergeCell ref="O8:P8"/>
    <mergeCell ref="M8:N8"/>
    <mergeCell ref="C8:D8"/>
    <mergeCell ref="I8:J8"/>
    <mergeCell ref="G8:H8"/>
    <mergeCell ref="E8:F8"/>
    <mergeCell ref="K8:L8"/>
  </mergeCells>
  <phoneticPr fontId="0" type="noConversion"/>
  <pageMargins left="0" right="0" top="0" bottom="0" header="0" footer="0"/>
  <pageSetup orientation="landscape" r:id="rId1"/>
  <headerFooter alignWithMargins="0">
    <oddFooter>&amp;CBARÓMETRO TURÍSTICO DE LA RIVIERA MAYA
FIDEICOMISO DE PROMOCIÓN TURÍSTICA DE LA RIVIERA MAYA&amp;R15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2:S36"/>
  <sheetViews>
    <sheetView zoomScaleNormal="100" workbookViewId="0">
      <selection activeCell="K42" sqref="K42"/>
    </sheetView>
  </sheetViews>
  <sheetFormatPr baseColWidth="10" defaultRowHeight="12.75" x14ac:dyDescent="0.2"/>
  <cols>
    <col min="1" max="1" width="5.5703125" style="7" customWidth="1"/>
    <col min="2" max="2" width="3.42578125" style="7" customWidth="1"/>
    <col min="3" max="3" width="14.140625" style="7" bestFit="1" customWidth="1"/>
    <col min="4" max="4" width="7.5703125" style="7" bestFit="1" customWidth="1"/>
    <col min="5" max="5" width="8.28515625" style="7" customWidth="1"/>
    <col min="6" max="6" width="7.5703125" style="7" bestFit="1" customWidth="1"/>
    <col min="7" max="7" width="8" style="7" customWidth="1"/>
    <col min="8" max="8" width="7.5703125" style="7" bestFit="1" customWidth="1"/>
    <col min="9" max="9" width="8" style="7" customWidth="1"/>
    <col min="10" max="10" width="7.5703125" style="7" bestFit="1" customWidth="1"/>
    <col min="11" max="11" width="8" style="7" customWidth="1"/>
    <col min="12" max="12" width="7.5703125" style="7" bestFit="1" customWidth="1"/>
    <col min="13" max="13" width="8.28515625" style="7" customWidth="1"/>
    <col min="14" max="14" width="7.5703125" style="7" bestFit="1" customWidth="1"/>
    <col min="15" max="15" width="8.28515625" style="7" bestFit="1" customWidth="1"/>
    <col min="16" max="16" width="10.42578125" style="7" bestFit="1" customWidth="1"/>
    <col min="17" max="17" width="8" style="7" bestFit="1" customWidth="1"/>
    <col min="18" max="18" width="7.7109375" style="7" customWidth="1"/>
    <col min="19" max="19" width="7.28515625" style="7" bestFit="1" customWidth="1"/>
    <col min="20" max="16384" width="11.42578125" style="7"/>
  </cols>
  <sheetData>
    <row r="2" spans="1:19" ht="18.75" x14ac:dyDescent="0.3">
      <c r="E2" s="22"/>
      <c r="F2" s="22"/>
      <c r="G2" s="22"/>
      <c r="H2" s="22"/>
      <c r="I2" s="22"/>
      <c r="J2" s="22"/>
      <c r="K2" s="22"/>
      <c r="M2" s="22" t="s">
        <v>128</v>
      </c>
    </row>
    <row r="3" spans="1:19" ht="18.75" x14ac:dyDescent="0.3">
      <c r="E3" s="22"/>
      <c r="F3" s="22"/>
      <c r="G3" s="22"/>
      <c r="H3" s="22"/>
      <c r="I3" s="22"/>
      <c r="J3" s="22"/>
      <c r="K3" s="22"/>
      <c r="L3" s="12"/>
      <c r="M3" s="22" t="s">
        <v>127</v>
      </c>
    </row>
    <row r="4" spans="1:19" ht="15.75" x14ac:dyDescent="0.25">
      <c r="E4" s="10"/>
      <c r="F4" s="10"/>
      <c r="G4" s="10"/>
      <c r="H4" s="10"/>
      <c r="I4" s="10"/>
      <c r="J4" s="10"/>
      <c r="K4" s="10"/>
      <c r="M4" s="137" t="s">
        <v>369</v>
      </c>
    </row>
    <row r="6" spans="1:19" x14ac:dyDescent="0.2">
      <c r="B6" s="5"/>
      <c r="C6" s="5"/>
      <c r="F6" s="5"/>
      <c r="G6" s="5"/>
      <c r="H6" s="5"/>
      <c r="I6" s="5"/>
      <c r="J6" s="5"/>
      <c r="L6" s="5"/>
    </row>
    <row r="7" spans="1:19" ht="15" x14ac:dyDescent="0.25">
      <c r="A7" s="5"/>
      <c r="B7" s="475" t="s">
        <v>34</v>
      </c>
      <c r="C7" s="479"/>
      <c r="D7" s="478" t="s">
        <v>362</v>
      </c>
      <c r="E7" s="478"/>
      <c r="F7" s="478" t="s">
        <v>363</v>
      </c>
      <c r="G7" s="478"/>
      <c r="H7" s="478" t="s">
        <v>364</v>
      </c>
      <c r="I7" s="478"/>
      <c r="J7" s="478" t="s">
        <v>365</v>
      </c>
      <c r="K7" s="478"/>
      <c r="L7" s="478" t="s">
        <v>366</v>
      </c>
      <c r="M7" s="478"/>
      <c r="N7" s="478" t="s">
        <v>367</v>
      </c>
      <c r="O7" s="478"/>
      <c r="P7" s="423" t="s">
        <v>236</v>
      </c>
      <c r="Q7" s="423"/>
      <c r="R7" s="457" t="s">
        <v>341</v>
      </c>
      <c r="S7" s="457" t="s">
        <v>370</v>
      </c>
    </row>
    <row r="8" spans="1:19" ht="15" x14ac:dyDescent="0.25">
      <c r="A8" s="5"/>
      <c r="B8" s="479"/>
      <c r="C8" s="479"/>
      <c r="D8" s="289" t="s">
        <v>60</v>
      </c>
      <c r="E8" s="289" t="s">
        <v>36</v>
      </c>
      <c r="F8" s="289" t="s">
        <v>60</v>
      </c>
      <c r="G8" s="289" t="s">
        <v>36</v>
      </c>
      <c r="H8" s="289" t="s">
        <v>60</v>
      </c>
      <c r="I8" s="289" t="s">
        <v>36</v>
      </c>
      <c r="J8" s="289" t="s">
        <v>60</v>
      </c>
      <c r="K8" s="289" t="s">
        <v>36</v>
      </c>
      <c r="L8" s="289" t="s">
        <v>60</v>
      </c>
      <c r="M8" s="289" t="s">
        <v>36</v>
      </c>
      <c r="N8" s="289" t="s">
        <v>60</v>
      </c>
      <c r="O8" s="289" t="s">
        <v>36</v>
      </c>
      <c r="P8" s="288" t="s">
        <v>60</v>
      </c>
      <c r="Q8" s="288" t="s">
        <v>36</v>
      </c>
      <c r="R8" s="457"/>
      <c r="S8" s="457"/>
    </row>
    <row r="9" spans="1:19" x14ac:dyDescent="0.2">
      <c r="B9" s="56"/>
      <c r="C9" s="56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1:19" x14ac:dyDescent="0.2">
      <c r="B10" s="56"/>
      <c r="C10" s="56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31"/>
      <c r="Q10" s="31"/>
    </row>
    <row r="11" spans="1:19" x14ac:dyDescent="0.2">
      <c r="B11" s="175">
        <v>1</v>
      </c>
      <c r="C11" s="175" t="s">
        <v>81</v>
      </c>
      <c r="D11" s="272">
        <v>89850</v>
      </c>
      <c r="E11" s="173">
        <f t="shared" ref="E11:E25" si="0">D11/$D$33</f>
        <v>0.27006474340092218</v>
      </c>
      <c r="F11" s="172">
        <v>101692</v>
      </c>
      <c r="G11" s="173">
        <f>F11/$F$33</f>
        <v>0.3119223844155366</v>
      </c>
      <c r="H11" s="172">
        <v>134892</v>
      </c>
      <c r="I11" s="173">
        <f>H11/$H$33</f>
        <v>0.34336594951788457</v>
      </c>
      <c r="J11" s="172"/>
      <c r="K11" s="173"/>
      <c r="L11" s="172"/>
      <c r="M11" s="173"/>
      <c r="N11" s="172"/>
      <c r="O11" s="173"/>
      <c r="P11" s="166">
        <f>SUM(D11,F11,H11,J11,L11,N11,)</f>
        <v>326434</v>
      </c>
      <c r="Q11" s="173">
        <f>P11/$P$33</f>
        <v>0.31042624958752035</v>
      </c>
      <c r="R11" s="150">
        <v>1</v>
      </c>
      <c r="S11" s="150">
        <v>1</v>
      </c>
    </row>
    <row r="12" spans="1:19" x14ac:dyDescent="0.2">
      <c r="B12" s="175">
        <v>2</v>
      </c>
      <c r="C12" s="175" t="s">
        <v>153</v>
      </c>
      <c r="D12" s="272">
        <v>90095</v>
      </c>
      <c r="E12" s="173">
        <f t="shared" si="0"/>
        <v>0.27080114698615559</v>
      </c>
      <c r="F12" s="172">
        <v>89828</v>
      </c>
      <c r="G12" s="173">
        <f t="shared" ref="G12:G25" si="1">F12/$F$33</f>
        <v>0.27553164405537134</v>
      </c>
      <c r="H12" s="172">
        <v>100975</v>
      </c>
      <c r="I12" s="173">
        <f t="shared" ref="I12:I25" si="2">H12/$H$33</f>
        <v>0.25703063749198174</v>
      </c>
      <c r="J12" s="172"/>
      <c r="K12" s="173"/>
      <c r="L12" s="172"/>
      <c r="M12" s="173"/>
      <c r="N12" s="172"/>
      <c r="O12" s="173"/>
      <c r="P12" s="166">
        <f t="shared" ref="P12:P23" si="3">SUM(D12,F12,H12,J12,L12,N12,)</f>
        <v>280898</v>
      </c>
      <c r="Q12" s="173">
        <f t="shared" ref="Q12:Q25" si="4">P12/$P$33</f>
        <v>0.2671232551040495</v>
      </c>
      <c r="R12" s="150">
        <v>2</v>
      </c>
      <c r="S12" s="150">
        <v>2</v>
      </c>
    </row>
    <row r="13" spans="1:19" x14ac:dyDescent="0.2">
      <c r="B13" s="175">
        <v>3</v>
      </c>
      <c r="C13" s="175" t="s">
        <v>83</v>
      </c>
      <c r="D13" s="272">
        <v>45101</v>
      </c>
      <c r="E13" s="173">
        <f t="shared" si="0"/>
        <v>0.13556137999026144</v>
      </c>
      <c r="F13" s="172">
        <v>39217</v>
      </c>
      <c r="G13" s="173">
        <f t="shared" si="1"/>
        <v>0.1202912731544674</v>
      </c>
      <c r="H13" s="172">
        <v>58678</v>
      </c>
      <c r="I13" s="173">
        <f t="shared" si="2"/>
        <v>0.14936413713052243</v>
      </c>
      <c r="J13" s="172"/>
      <c r="K13" s="173"/>
      <c r="L13" s="172"/>
      <c r="M13" s="173"/>
      <c r="N13" s="172"/>
      <c r="O13" s="173"/>
      <c r="P13" s="166">
        <f t="shared" si="3"/>
        <v>142996</v>
      </c>
      <c r="Q13" s="173">
        <f t="shared" si="4"/>
        <v>0.1359837271424455</v>
      </c>
      <c r="R13" s="150">
        <v>3</v>
      </c>
      <c r="S13" s="150">
        <v>3</v>
      </c>
    </row>
    <row r="14" spans="1:19" x14ac:dyDescent="0.2">
      <c r="B14" s="175">
        <v>4</v>
      </c>
      <c r="C14" s="175" t="s">
        <v>21</v>
      </c>
      <c r="D14" s="272">
        <v>11728</v>
      </c>
      <c r="E14" s="173">
        <f t="shared" si="0"/>
        <v>3.5251188765787589E-2</v>
      </c>
      <c r="F14" s="172">
        <v>10592</v>
      </c>
      <c r="G14" s="173">
        <f t="shared" si="1"/>
        <v>3.2489103328967511E-2</v>
      </c>
      <c r="H14" s="172">
        <v>13284</v>
      </c>
      <c r="I14" s="173">
        <f t="shared" si="2"/>
        <v>3.3814260841232832E-2</v>
      </c>
      <c r="J14" s="172"/>
      <c r="K14" s="173"/>
      <c r="L14" s="172"/>
      <c r="M14" s="173"/>
      <c r="N14" s="172"/>
      <c r="O14" s="173"/>
      <c r="P14" s="166">
        <f t="shared" si="3"/>
        <v>35604</v>
      </c>
      <c r="Q14" s="173">
        <f t="shared" si="4"/>
        <v>3.3858042331111567E-2</v>
      </c>
      <c r="R14" s="150">
        <v>5</v>
      </c>
      <c r="S14" s="150">
        <v>6</v>
      </c>
    </row>
    <row r="15" spans="1:19" x14ac:dyDescent="0.2">
      <c r="B15" s="175">
        <v>5</v>
      </c>
      <c r="C15" s="175" t="s">
        <v>152</v>
      </c>
      <c r="D15" s="272">
        <v>1235</v>
      </c>
      <c r="E15" s="173">
        <f t="shared" si="0"/>
        <v>3.7120752153604769E-3</v>
      </c>
      <c r="F15" s="172">
        <v>1080</v>
      </c>
      <c r="G15" s="173">
        <f t="shared" si="1"/>
        <v>3.3127106868660224E-3</v>
      </c>
      <c r="H15" s="172">
        <v>1152</v>
      </c>
      <c r="I15" s="173">
        <f t="shared" si="2"/>
        <v>2.9324020241719528E-3</v>
      </c>
      <c r="J15" s="172"/>
      <c r="K15" s="173"/>
      <c r="L15" s="172"/>
      <c r="M15" s="173"/>
      <c r="N15" s="172"/>
      <c r="O15" s="173"/>
      <c r="P15" s="166">
        <f>SUM(D15,F15,H15,J15,L15,N15,)</f>
        <v>3467</v>
      </c>
      <c r="Q15" s="173">
        <f t="shared" si="4"/>
        <v>3.2969844051781768E-3</v>
      </c>
      <c r="R15" s="150">
        <v>13</v>
      </c>
      <c r="S15" s="150">
        <v>14</v>
      </c>
    </row>
    <row r="16" spans="1:19" x14ac:dyDescent="0.2">
      <c r="B16" s="175">
        <v>6</v>
      </c>
      <c r="C16" s="175" t="s">
        <v>24</v>
      </c>
      <c r="D16" s="272">
        <v>6587</v>
      </c>
      <c r="E16" s="173">
        <f t="shared" si="0"/>
        <v>1.9798736391562318E-2</v>
      </c>
      <c r="F16" s="172">
        <v>6029</v>
      </c>
      <c r="G16" s="173">
        <f t="shared" si="1"/>
        <v>1.8492900676958565E-2</v>
      </c>
      <c r="H16" s="172">
        <v>9896</v>
      </c>
      <c r="I16" s="173">
        <f t="shared" si="2"/>
        <v>2.51901479437549E-2</v>
      </c>
      <c r="J16" s="172"/>
      <c r="K16" s="173"/>
      <c r="L16" s="172"/>
      <c r="M16" s="173"/>
      <c r="N16" s="172"/>
      <c r="O16" s="173"/>
      <c r="P16" s="166">
        <f t="shared" si="3"/>
        <v>22512</v>
      </c>
      <c r="Q16" s="173">
        <f t="shared" si="4"/>
        <v>2.140805103241163E-2</v>
      </c>
      <c r="R16" s="150">
        <v>7</v>
      </c>
      <c r="S16" s="150">
        <v>8</v>
      </c>
    </row>
    <row r="17" spans="2:19" x14ac:dyDescent="0.2">
      <c r="B17" s="175">
        <v>7</v>
      </c>
      <c r="C17" s="175" t="s">
        <v>26</v>
      </c>
      <c r="D17" s="272">
        <v>8800</v>
      </c>
      <c r="E17" s="173">
        <f t="shared" si="0"/>
        <v>2.6450414490017973E-2</v>
      </c>
      <c r="F17" s="172">
        <v>9139</v>
      </c>
      <c r="G17" s="173">
        <f t="shared" si="1"/>
        <v>2.8032280525248685E-2</v>
      </c>
      <c r="H17" s="172">
        <v>9608</v>
      </c>
      <c r="I17" s="173">
        <f t="shared" si="2"/>
        <v>2.4457047437711911E-2</v>
      </c>
      <c r="J17" s="172"/>
      <c r="K17" s="173"/>
      <c r="L17" s="172"/>
      <c r="M17" s="173"/>
      <c r="N17" s="172"/>
      <c r="O17" s="173"/>
      <c r="P17" s="166">
        <f>SUM(D17,F17,H17,J17,L17,N17,)</f>
        <v>27547</v>
      </c>
      <c r="Q17" s="173">
        <f t="shared" si="4"/>
        <v>2.6196143469698081E-2</v>
      </c>
      <c r="R17" s="150">
        <v>8</v>
      </c>
      <c r="S17" s="150">
        <v>7</v>
      </c>
    </row>
    <row r="18" spans="2:19" x14ac:dyDescent="0.2">
      <c r="B18" s="175">
        <v>8</v>
      </c>
      <c r="C18" s="175" t="s">
        <v>27</v>
      </c>
      <c r="D18" s="272">
        <v>18228</v>
      </c>
      <c r="E18" s="173">
        <f t="shared" si="0"/>
        <v>5.4788426741369051E-2</v>
      </c>
      <c r="F18" s="172">
        <v>14553</v>
      </c>
      <c r="G18" s="173">
        <f t="shared" si="1"/>
        <v>4.4638776505519652E-2</v>
      </c>
      <c r="H18" s="172">
        <v>17864</v>
      </c>
      <c r="I18" s="173">
        <f t="shared" si="2"/>
        <v>4.5472595277610904E-2</v>
      </c>
      <c r="J18" s="172"/>
      <c r="K18" s="173"/>
      <c r="L18" s="172"/>
      <c r="M18" s="173"/>
      <c r="N18" s="172"/>
      <c r="O18" s="173"/>
      <c r="P18" s="166">
        <f>SUM(D18,F18,H18,J18,L18,N18,)</f>
        <v>50645</v>
      </c>
      <c r="Q18" s="173">
        <f t="shared" si="4"/>
        <v>4.8161458090639972E-2</v>
      </c>
      <c r="R18" s="150">
        <v>4</v>
      </c>
      <c r="S18" s="150">
        <v>4</v>
      </c>
    </row>
    <row r="19" spans="2:19" x14ac:dyDescent="0.2">
      <c r="B19" s="175">
        <v>9</v>
      </c>
      <c r="C19" s="175" t="s">
        <v>28</v>
      </c>
      <c r="D19" s="272">
        <v>2631</v>
      </c>
      <c r="E19" s="173">
        <f t="shared" si="0"/>
        <v>7.9080727867315102E-3</v>
      </c>
      <c r="F19" s="172">
        <v>2068</v>
      </c>
      <c r="G19" s="173">
        <f t="shared" si="1"/>
        <v>6.3432275004064202E-3</v>
      </c>
      <c r="H19" s="172">
        <v>2016</v>
      </c>
      <c r="I19" s="173">
        <f t="shared" si="2"/>
        <v>5.1317035423009173E-3</v>
      </c>
      <c r="J19" s="172"/>
      <c r="K19" s="173"/>
      <c r="L19" s="172"/>
      <c r="M19" s="173"/>
      <c r="N19" s="172"/>
      <c r="O19" s="173"/>
      <c r="P19" s="166">
        <f>SUM(D19,F19,H19,J19,L19,N19,)</f>
        <v>6715</v>
      </c>
      <c r="Q19" s="173">
        <f t="shared" si="4"/>
        <v>6.3857081859738851E-3</v>
      </c>
      <c r="R19" s="150">
        <v>12</v>
      </c>
      <c r="S19" s="150">
        <v>12</v>
      </c>
    </row>
    <row r="20" spans="2:19" x14ac:dyDescent="0.2">
      <c r="B20" s="175">
        <v>10</v>
      </c>
      <c r="C20" s="175" t="s">
        <v>29</v>
      </c>
      <c r="D20" s="272">
        <v>7456</v>
      </c>
      <c r="E20" s="173">
        <f t="shared" si="0"/>
        <v>2.2410714822451591E-2</v>
      </c>
      <c r="F20" s="172">
        <v>6325</v>
      </c>
      <c r="G20" s="173">
        <f t="shared" si="1"/>
        <v>1.9400828791136658E-2</v>
      </c>
      <c r="H20" s="172">
        <v>6191</v>
      </c>
      <c r="I20" s="173">
        <f t="shared" si="2"/>
        <v>1.5759115392056041E-2</v>
      </c>
      <c r="J20" s="172"/>
      <c r="K20" s="173"/>
      <c r="L20" s="172"/>
      <c r="M20" s="173"/>
      <c r="N20" s="172"/>
      <c r="O20" s="173"/>
      <c r="P20" s="166">
        <f>SUM(D20,F20,H20,J20,L20,N20,)</f>
        <v>19972</v>
      </c>
      <c r="Q20" s="173">
        <f t="shared" si="4"/>
        <v>1.8992608174277056E-2</v>
      </c>
      <c r="R20" s="150">
        <v>9</v>
      </c>
      <c r="S20" s="150">
        <v>10</v>
      </c>
    </row>
    <row r="21" spans="2:19" x14ac:dyDescent="0.2">
      <c r="B21" s="175">
        <v>11</v>
      </c>
      <c r="C21" s="175" t="s">
        <v>112</v>
      </c>
      <c r="D21" s="272">
        <v>8771</v>
      </c>
      <c r="E21" s="173">
        <f t="shared" si="0"/>
        <v>2.6363248351357688E-2</v>
      </c>
      <c r="F21" s="172">
        <v>6340</v>
      </c>
      <c r="G21" s="173">
        <f t="shared" si="1"/>
        <v>1.9446838661787577E-2</v>
      </c>
      <c r="H21" s="172">
        <v>6613</v>
      </c>
      <c r="I21" s="173">
        <f t="shared" si="2"/>
        <v>1.6833311272438475E-2</v>
      </c>
      <c r="J21" s="172"/>
      <c r="K21" s="173"/>
      <c r="L21" s="172"/>
      <c r="M21" s="173"/>
      <c r="N21" s="172"/>
      <c r="O21" s="173"/>
      <c r="P21" s="166">
        <f>SUM(D21,F21,H21,J21,L21,N21,)</f>
        <v>21724</v>
      </c>
      <c r="Q21" s="173">
        <f t="shared" si="4"/>
        <v>2.0658693169336807E-2</v>
      </c>
      <c r="R21" s="150">
        <v>10</v>
      </c>
      <c r="S21" s="150">
        <v>9</v>
      </c>
    </row>
    <row r="22" spans="2:19" x14ac:dyDescent="0.2">
      <c r="B22" s="175">
        <v>12</v>
      </c>
      <c r="C22" s="175" t="s">
        <v>33</v>
      </c>
      <c r="D22" s="272">
        <v>1529</v>
      </c>
      <c r="E22" s="173">
        <f t="shared" si="0"/>
        <v>4.5957595176406227E-3</v>
      </c>
      <c r="F22" s="172">
        <v>1292</v>
      </c>
      <c r="G22" s="173">
        <f t="shared" si="1"/>
        <v>3.9629835253989819E-3</v>
      </c>
      <c r="H22" s="172">
        <v>1110</v>
      </c>
      <c r="I22" s="173">
        <f t="shared" si="2"/>
        <v>2.8254915337073503E-3</v>
      </c>
      <c r="J22" s="172"/>
      <c r="K22" s="173"/>
      <c r="L22" s="172"/>
      <c r="M22" s="173"/>
      <c r="N22" s="172"/>
      <c r="O22" s="173"/>
      <c r="P22" s="166">
        <f t="shared" si="3"/>
        <v>3931</v>
      </c>
      <c r="Q22" s="173">
        <f t="shared" si="4"/>
        <v>3.7382306595775639E-3</v>
      </c>
      <c r="R22" s="150">
        <v>14</v>
      </c>
      <c r="S22" s="150">
        <v>13</v>
      </c>
    </row>
    <row r="23" spans="2:19" x14ac:dyDescent="0.2">
      <c r="B23" s="175">
        <v>13</v>
      </c>
      <c r="C23" s="175" t="s">
        <v>105</v>
      </c>
      <c r="D23" s="272">
        <v>17085</v>
      </c>
      <c r="E23" s="173">
        <f t="shared" si="0"/>
        <v>5.1352878586586034E-2</v>
      </c>
      <c r="F23" s="172">
        <v>14240</v>
      </c>
      <c r="G23" s="173">
        <f t="shared" si="1"/>
        <v>4.3678703871270513E-2</v>
      </c>
      <c r="H23" s="172">
        <v>12769</v>
      </c>
      <c r="I23" s="173">
        <f t="shared" si="2"/>
        <v>3.2503334589107348E-2</v>
      </c>
      <c r="J23" s="172"/>
      <c r="K23" s="173"/>
      <c r="L23" s="172"/>
      <c r="M23" s="173"/>
      <c r="N23" s="172"/>
      <c r="O23" s="173"/>
      <c r="P23" s="166">
        <f t="shared" si="3"/>
        <v>44094</v>
      </c>
      <c r="Q23" s="173">
        <f t="shared" si="4"/>
        <v>4.1931707632514144E-2</v>
      </c>
      <c r="R23" s="150">
        <v>6</v>
      </c>
      <c r="S23" s="150">
        <v>5</v>
      </c>
    </row>
    <row r="24" spans="2:19" x14ac:dyDescent="0.2">
      <c r="B24" s="175">
        <v>14</v>
      </c>
      <c r="C24" s="175" t="s">
        <v>110</v>
      </c>
      <c r="D24" s="335">
        <v>1381</v>
      </c>
      <c r="E24" s="173">
        <f t="shared" si="0"/>
        <v>4.1509116375812302E-3</v>
      </c>
      <c r="F24" s="172">
        <v>803</v>
      </c>
      <c r="G24" s="173">
        <f t="shared" si="1"/>
        <v>2.4630617421790889E-3</v>
      </c>
      <c r="H24" s="172">
        <v>537</v>
      </c>
      <c r="I24" s="173">
        <f t="shared" si="2"/>
        <v>1.3669269852259883E-3</v>
      </c>
      <c r="J24" s="175"/>
      <c r="K24" s="173"/>
      <c r="L24" s="176"/>
      <c r="M24" s="173"/>
      <c r="N24" s="172"/>
      <c r="O24" s="173"/>
      <c r="P24" s="166">
        <f>SUM(D24,F24,H24,J24,L24,N24,)</f>
        <v>2721</v>
      </c>
      <c r="Q24" s="173">
        <f t="shared" si="4"/>
        <v>2.5875669358205421E-3</v>
      </c>
      <c r="R24" s="150">
        <v>15</v>
      </c>
      <c r="S24" s="150">
        <v>15</v>
      </c>
    </row>
    <row r="25" spans="2:19" x14ac:dyDescent="0.2">
      <c r="B25" s="175">
        <v>15</v>
      </c>
      <c r="C25" s="175" t="s">
        <v>113</v>
      </c>
      <c r="D25" s="272">
        <v>3736</v>
      </c>
      <c r="E25" s="173">
        <f t="shared" si="0"/>
        <v>1.1229403242580357E-2</v>
      </c>
      <c r="F25" s="172">
        <v>5234</v>
      </c>
      <c r="G25" s="173">
        <f t="shared" si="1"/>
        <v>1.6054377532459963E-2</v>
      </c>
      <c r="H25" s="172">
        <v>1284</v>
      </c>
      <c r="I25" s="173">
        <f t="shared" si="2"/>
        <v>3.2684064227749892E-3</v>
      </c>
      <c r="J25" s="172"/>
      <c r="K25" s="173"/>
      <c r="L25" s="172"/>
      <c r="M25" s="173"/>
      <c r="N25" s="172"/>
      <c r="O25" s="173"/>
      <c r="P25" s="166">
        <f>SUM(D25,F25,H25,J25,L25,N25,)</f>
        <v>10254</v>
      </c>
      <c r="Q25" s="173">
        <f t="shared" si="4"/>
        <v>9.751161837524381E-3</v>
      </c>
      <c r="R25" s="150">
        <v>11</v>
      </c>
      <c r="S25" s="150">
        <v>11</v>
      </c>
    </row>
    <row r="26" spans="2:19" x14ac:dyDescent="0.2">
      <c r="B26" s="59"/>
      <c r="C26" s="59"/>
      <c r="D26" s="66"/>
      <c r="E26" s="54"/>
      <c r="F26" s="66"/>
      <c r="G26" s="54"/>
      <c r="H26" s="66"/>
      <c r="I26" s="54"/>
      <c r="J26" s="66"/>
      <c r="K26" s="54"/>
      <c r="L26" s="66"/>
      <c r="M26" s="54"/>
      <c r="N26" s="58"/>
      <c r="O26" s="54"/>
      <c r="P26" s="31"/>
      <c r="Q26" s="177"/>
    </row>
    <row r="27" spans="2:19" x14ac:dyDescent="0.2">
      <c r="B27" s="59"/>
      <c r="C27" s="59"/>
      <c r="D27" s="58"/>
      <c r="E27" s="54"/>
      <c r="F27" s="58"/>
      <c r="G27" s="54"/>
      <c r="H27" s="59"/>
      <c r="I27" s="54"/>
      <c r="J27" s="59"/>
      <c r="K27" s="54"/>
      <c r="L27" s="58"/>
      <c r="M27" s="54"/>
      <c r="N27" s="60"/>
      <c r="O27" s="61"/>
      <c r="P27" s="31"/>
      <c r="Q27" s="31"/>
    </row>
    <row r="28" spans="2:19" x14ac:dyDescent="0.2">
      <c r="B28" s="59"/>
      <c r="C28" s="59"/>
      <c r="D28" s="58"/>
      <c r="E28" s="54"/>
      <c r="F28" s="58"/>
      <c r="G28" s="54"/>
      <c r="H28" s="59"/>
      <c r="I28" s="54"/>
      <c r="J28" s="59"/>
      <c r="K28" s="54"/>
      <c r="L28" s="58"/>
      <c r="M28" s="54"/>
      <c r="N28" s="60"/>
      <c r="O28" s="61"/>
      <c r="P28" s="31"/>
      <c r="Q28" s="31"/>
    </row>
    <row r="29" spans="2:19" x14ac:dyDescent="0.2">
      <c r="B29" s="59"/>
      <c r="C29" s="59"/>
      <c r="D29" s="58"/>
      <c r="E29" s="54"/>
      <c r="F29" s="58"/>
      <c r="G29" s="54"/>
      <c r="H29" s="59"/>
      <c r="I29" s="54"/>
      <c r="J29" s="59"/>
      <c r="K29" s="54"/>
      <c r="L29" s="58"/>
      <c r="M29" s="54"/>
      <c r="N29" s="60"/>
      <c r="O29" s="61"/>
      <c r="P29" s="31"/>
      <c r="Q29" s="31"/>
    </row>
    <row r="30" spans="2:19" x14ac:dyDescent="0.2">
      <c r="B30" s="59"/>
      <c r="C30" s="59"/>
      <c r="D30" s="58"/>
      <c r="E30" s="54"/>
      <c r="F30" s="58"/>
      <c r="G30" s="54"/>
      <c r="H30" s="59"/>
      <c r="I30" s="54"/>
      <c r="J30" s="59"/>
      <c r="K30" s="54"/>
      <c r="L30" s="58"/>
      <c r="M30" s="54"/>
      <c r="N30" s="60"/>
      <c r="O30" s="61"/>
      <c r="P30" s="31"/>
      <c r="Q30" s="31"/>
    </row>
    <row r="31" spans="2:19" x14ac:dyDescent="0.2">
      <c r="B31" s="59"/>
      <c r="C31" s="59"/>
      <c r="D31" s="58"/>
      <c r="E31" s="54"/>
      <c r="F31" s="58"/>
      <c r="G31" s="54"/>
      <c r="H31" s="59"/>
      <c r="I31" s="54"/>
      <c r="J31" s="59"/>
      <c r="K31" s="54"/>
      <c r="L31" s="58"/>
      <c r="M31" s="54"/>
      <c r="N31" s="60"/>
      <c r="O31" s="61"/>
      <c r="P31" s="31"/>
      <c r="Q31" s="31"/>
    </row>
    <row r="32" spans="2:19" x14ac:dyDescent="0.2">
      <c r="B32" s="59"/>
      <c r="C32" s="59"/>
      <c r="D32" s="58"/>
      <c r="E32" s="54"/>
      <c r="F32" s="58"/>
      <c r="G32" s="54"/>
      <c r="H32" s="59"/>
      <c r="I32" s="54"/>
      <c r="J32" s="59"/>
      <c r="K32" s="54"/>
      <c r="L32" s="58"/>
      <c r="M32" s="54"/>
      <c r="N32" s="60"/>
      <c r="O32" s="61"/>
      <c r="P32" s="31"/>
      <c r="Q32" s="31"/>
    </row>
    <row r="33" spans="2:17" x14ac:dyDescent="0.2">
      <c r="B33" s="328"/>
      <c r="C33" s="328" t="s">
        <v>169</v>
      </c>
      <c r="D33" s="329">
        <v>332698</v>
      </c>
      <c r="E33" s="330">
        <f>SUM(E11:E32)</f>
        <v>0.94443910092636552</v>
      </c>
      <c r="F33" s="329">
        <v>326017</v>
      </c>
      <c r="G33" s="330">
        <f>SUM(G11:G32)</f>
        <v>0.94606109497357493</v>
      </c>
      <c r="H33" s="329">
        <v>392852</v>
      </c>
      <c r="I33" s="330">
        <f>SUM(I11:I32)</f>
        <v>0.95931546740248252</v>
      </c>
      <c r="J33" s="329"/>
      <c r="K33" s="330">
        <f>SUM(K11:K32)</f>
        <v>0</v>
      </c>
      <c r="L33" s="329"/>
      <c r="M33" s="330">
        <f>SUM(M11:M25)</f>
        <v>0</v>
      </c>
      <c r="N33" s="329"/>
      <c r="O33" s="330">
        <f>SUM(O11:O24)</f>
        <v>0</v>
      </c>
      <c r="P33" s="329">
        <f>SUM(D33,F33,H33,J33,L33,N33,)</f>
        <v>1051567</v>
      </c>
      <c r="Q33" s="330">
        <f>SUM(Q11:Q25)</f>
        <v>0.95049958775807908</v>
      </c>
    </row>
    <row r="34" spans="2:17" x14ac:dyDescent="0.2">
      <c r="B34" s="5"/>
      <c r="D34" s="5"/>
      <c r="F34" s="5"/>
      <c r="G34" s="5"/>
      <c r="H34" s="5"/>
      <c r="I34" s="5"/>
      <c r="J34" s="5"/>
      <c r="K34" s="5"/>
      <c r="M34" s="5"/>
      <c r="N34" s="5"/>
      <c r="P34" s="55"/>
      <c r="Q34" s="55"/>
    </row>
    <row r="36" spans="2:17" x14ac:dyDescent="0.2">
      <c r="C36" s="7" t="s">
        <v>297</v>
      </c>
    </row>
  </sheetData>
  <mergeCells count="10">
    <mergeCell ref="S7:S8"/>
    <mergeCell ref="R7:R8"/>
    <mergeCell ref="B7:C8"/>
    <mergeCell ref="P7:Q7"/>
    <mergeCell ref="N7:O7"/>
    <mergeCell ref="D7:E7"/>
    <mergeCell ref="F7:G7"/>
    <mergeCell ref="H7:I7"/>
    <mergeCell ref="J7:K7"/>
    <mergeCell ref="L7:M7"/>
  </mergeCells>
  <phoneticPr fontId="0" type="noConversion"/>
  <pageMargins left="0" right="0" top="0" bottom="0.82677165354330717" header="0" footer="0.9055118110236221"/>
  <pageSetup scale="91" orientation="landscape" r:id="rId1"/>
  <headerFooter alignWithMargins="0">
    <oddFooter>&amp;CBARÓMETRO TURÍSTICO DE LA RIVIERA MAYA
FIDEICOMISO DE PROMOCIÓN TURÍSTICA DE LA RIVIERA MAYA&amp;R16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40"/>
  <sheetViews>
    <sheetView workbookViewId="0">
      <selection activeCell="B35" sqref="B35"/>
    </sheetView>
  </sheetViews>
  <sheetFormatPr baseColWidth="10" defaultRowHeight="12.75" x14ac:dyDescent="0.2"/>
  <sheetData>
    <row r="3" spans="2:12" ht="23.25" x14ac:dyDescent="0.35">
      <c r="G3" s="4" t="s">
        <v>128</v>
      </c>
    </row>
    <row r="4" spans="2:12" ht="23.25" x14ac:dyDescent="0.35">
      <c r="G4" s="4"/>
    </row>
    <row r="5" spans="2:12" ht="23.25" x14ac:dyDescent="0.35">
      <c r="G5" s="4" t="s">
        <v>398</v>
      </c>
    </row>
    <row r="6" spans="2:12" x14ac:dyDescent="0.2">
      <c r="B6" s="1"/>
      <c r="C6" s="1"/>
      <c r="D6" s="1"/>
      <c r="E6" s="1"/>
      <c r="F6" s="1"/>
      <c r="G6" s="5"/>
      <c r="H6" s="1"/>
      <c r="I6" s="1"/>
      <c r="J6" s="1"/>
      <c r="L6" s="1"/>
    </row>
    <row r="7" spans="2:12" ht="23.25" x14ac:dyDescent="0.35">
      <c r="C7" s="1"/>
      <c r="D7" s="1"/>
      <c r="E7" s="1"/>
      <c r="F7" s="1"/>
      <c r="G7" s="6" t="s">
        <v>371</v>
      </c>
      <c r="H7" s="1"/>
      <c r="I7" s="1"/>
      <c r="J7" s="1"/>
    </row>
    <row r="8" spans="2:12" x14ac:dyDescent="0.2">
      <c r="C8" s="1"/>
      <c r="D8" s="1"/>
      <c r="E8" s="1"/>
      <c r="F8" s="1"/>
      <c r="G8" s="3"/>
      <c r="H8" s="1"/>
      <c r="I8" s="1"/>
      <c r="J8" s="1"/>
    </row>
    <row r="9" spans="2:12" x14ac:dyDescent="0.2">
      <c r="C9" s="1"/>
      <c r="D9" s="1"/>
      <c r="E9" s="1"/>
      <c r="F9" s="1"/>
      <c r="G9" s="1"/>
      <c r="H9" s="1"/>
      <c r="I9" s="1"/>
      <c r="J9" s="1"/>
    </row>
    <row r="39" spans="2:2" x14ac:dyDescent="0.2">
      <c r="B39" s="23" t="s">
        <v>408</v>
      </c>
    </row>
    <row r="40" spans="2:2" x14ac:dyDescent="0.2">
      <c r="B40" s="2"/>
    </row>
  </sheetData>
  <phoneticPr fontId="5" type="noConversion"/>
  <pageMargins left="0.47244094488188981" right="0" top="0.27559055118110237" bottom="0.35433070866141736" header="0" footer="0.51181102362204722"/>
  <pageSetup scale="97" orientation="landscape" r:id="rId1"/>
  <headerFooter alignWithMargins="0">
    <oddFooter>&amp;CBARÓMETRO TURÍSTICO DE LA RIVIERA MAYA
FIDEICOMISO DE PROMOCIÓN TURÍSTICA DE LA RIVIERA MAYA&amp;R17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2:Q42"/>
  <sheetViews>
    <sheetView topLeftCell="B1" workbookViewId="0">
      <selection activeCell="H37" sqref="H37"/>
    </sheetView>
  </sheetViews>
  <sheetFormatPr baseColWidth="10" defaultRowHeight="12.75" x14ac:dyDescent="0.2"/>
  <cols>
    <col min="1" max="1" width="1.7109375" style="7" customWidth="1"/>
    <col min="2" max="2" width="17.85546875" style="7" customWidth="1"/>
    <col min="3" max="3" width="10.140625" style="7" customWidth="1"/>
    <col min="4" max="4" width="8" style="7" bestFit="1" customWidth="1"/>
    <col min="5" max="5" width="10.42578125" style="7" bestFit="1" customWidth="1"/>
    <col min="6" max="6" width="8" style="7" bestFit="1" customWidth="1"/>
    <col min="7" max="7" width="10.42578125" style="7" bestFit="1" customWidth="1"/>
    <col min="8" max="8" width="8.28515625" style="7" bestFit="1" customWidth="1"/>
    <col min="9" max="9" width="10.42578125" style="7" bestFit="1" customWidth="1"/>
    <col min="10" max="10" width="8" style="7" bestFit="1" customWidth="1"/>
    <col min="11" max="11" width="10" style="7" customWidth="1"/>
    <col min="12" max="12" width="8.140625" style="7" bestFit="1" customWidth="1"/>
    <col min="13" max="13" width="10" style="7" customWidth="1"/>
    <col min="14" max="14" width="7.42578125" style="7" bestFit="1" customWidth="1"/>
    <col min="15" max="15" width="10.42578125" style="7" bestFit="1" customWidth="1"/>
    <col min="16" max="16" width="8" style="7" bestFit="1" customWidth="1"/>
    <col min="17" max="17" width="7.7109375" style="7" customWidth="1"/>
    <col min="18" max="18" width="7.28515625" style="7" bestFit="1" customWidth="1"/>
    <col min="19" max="16384" width="11.42578125" style="7"/>
  </cols>
  <sheetData>
    <row r="2" spans="1:17" ht="21" x14ac:dyDescent="0.35">
      <c r="D2" s="22"/>
      <c r="E2" s="22"/>
      <c r="F2" s="22"/>
      <c r="G2" s="22"/>
      <c r="H2" s="22"/>
      <c r="I2" s="22"/>
      <c r="J2" s="22"/>
      <c r="K2" s="178" t="s">
        <v>163</v>
      </c>
    </row>
    <row r="3" spans="1:17" ht="21" x14ac:dyDescent="0.35">
      <c r="D3" s="22"/>
      <c r="E3" s="22"/>
      <c r="F3" s="22"/>
      <c r="G3" s="22"/>
      <c r="H3" s="22"/>
      <c r="I3" s="22"/>
      <c r="J3" s="22"/>
      <c r="K3" s="178" t="s">
        <v>127</v>
      </c>
    </row>
    <row r="4" spans="1:17" ht="21" x14ac:dyDescent="0.35">
      <c r="D4" s="22"/>
      <c r="E4" s="22"/>
      <c r="F4" s="22"/>
      <c r="G4" s="22"/>
      <c r="H4" s="22"/>
      <c r="I4" s="22"/>
      <c r="J4" s="22"/>
      <c r="K4" s="178" t="s">
        <v>161</v>
      </c>
    </row>
    <row r="5" spans="1:17" ht="18.75" x14ac:dyDescent="0.3">
      <c r="D5" s="10"/>
      <c r="E5" s="10"/>
      <c r="F5" s="10"/>
      <c r="G5" s="10"/>
      <c r="H5" s="10"/>
      <c r="I5" s="10"/>
      <c r="J5" s="10"/>
      <c r="K5" s="278" t="s">
        <v>369</v>
      </c>
    </row>
    <row r="6" spans="1:17" x14ac:dyDescent="0.2">
      <c r="B6" s="5"/>
      <c r="C6" s="5"/>
      <c r="D6" s="5"/>
      <c r="E6" s="5"/>
      <c r="F6" s="5"/>
      <c r="G6" s="5"/>
      <c r="H6" s="5"/>
      <c r="I6" s="5"/>
      <c r="K6" s="5"/>
    </row>
    <row r="7" spans="1:17" ht="15" x14ac:dyDescent="0.2">
      <c r="A7" s="5"/>
      <c r="B7" s="456" t="s">
        <v>255</v>
      </c>
      <c r="C7" s="480" t="s">
        <v>362</v>
      </c>
      <c r="D7" s="480"/>
      <c r="E7" s="480" t="s">
        <v>363</v>
      </c>
      <c r="F7" s="480"/>
      <c r="G7" s="480" t="s">
        <v>364</v>
      </c>
      <c r="H7" s="480"/>
      <c r="I7" s="480" t="s">
        <v>365</v>
      </c>
      <c r="J7" s="480"/>
      <c r="K7" s="480" t="s">
        <v>366</v>
      </c>
      <c r="L7" s="480"/>
      <c r="M7" s="480" t="s">
        <v>367</v>
      </c>
      <c r="N7" s="480"/>
      <c r="O7" s="456" t="s">
        <v>289</v>
      </c>
      <c r="P7" s="456"/>
      <c r="Q7" s="5"/>
    </row>
    <row r="8" spans="1:17" x14ac:dyDescent="0.2">
      <c r="A8" s="5"/>
      <c r="B8" s="481"/>
      <c r="C8" s="336" t="s">
        <v>162</v>
      </c>
      <c r="D8" s="337" t="s">
        <v>36</v>
      </c>
      <c r="E8" s="336" t="s">
        <v>162</v>
      </c>
      <c r="F8" s="337" t="s">
        <v>36</v>
      </c>
      <c r="G8" s="336" t="s">
        <v>162</v>
      </c>
      <c r="H8" s="337" t="s">
        <v>36</v>
      </c>
      <c r="I8" s="336" t="s">
        <v>162</v>
      </c>
      <c r="J8" s="337" t="s">
        <v>36</v>
      </c>
      <c r="K8" s="336" t="s">
        <v>162</v>
      </c>
      <c r="L8" s="337" t="s">
        <v>36</v>
      </c>
      <c r="M8" s="336" t="s">
        <v>162</v>
      </c>
      <c r="N8" s="337" t="s">
        <v>36</v>
      </c>
      <c r="O8" s="336" t="s">
        <v>162</v>
      </c>
      <c r="P8" s="337" t="s">
        <v>36</v>
      </c>
      <c r="Q8" s="5"/>
    </row>
    <row r="9" spans="1:17" x14ac:dyDescent="0.2">
      <c r="B9" s="56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</row>
    <row r="10" spans="1:17" x14ac:dyDescent="0.2">
      <c r="B10" s="63" t="s">
        <v>150</v>
      </c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9"/>
      <c r="P10" s="9"/>
    </row>
    <row r="11" spans="1:17" x14ac:dyDescent="0.2">
      <c r="B11" s="338" t="s">
        <v>158</v>
      </c>
      <c r="C11" s="272">
        <v>306323</v>
      </c>
      <c r="D11" s="339">
        <f>C11/$C$39</f>
        <v>0.30351206850435719</v>
      </c>
      <c r="E11" s="272">
        <v>306164</v>
      </c>
      <c r="F11" s="339">
        <f>E11/$E$39</f>
        <v>0.32460342198953768</v>
      </c>
      <c r="G11" s="272">
        <v>322699</v>
      </c>
      <c r="H11" s="339">
        <f>G11/$G$39</f>
        <v>0.30401055891200246</v>
      </c>
      <c r="I11" s="272"/>
      <c r="J11" s="339"/>
      <c r="K11" s="272"/>
      <c r="L11" s="339"/>
      <c r="M11" s="272"/>
      <c r="N11" s="339"/>
      <c r="O11" s="272">
        <f>SUM(C11,E11,G11,I11,K11,M11,)</f>
        <v>935186</v>
      </c>
      <c r="P11" s="340">
        <f>O11/$O$39</f>
        <v>0.31028806640343654</v>
      </c>
    </row>
    <row r="12" spans="1:17" x14ac:dyDescent="0.2">
      <c r="B12" s="338" t="s">
        <v>11</v>
      </c>
      <c r="C12" s="272">
        <v>248959.375</v>
      </c>
      <c r="D12" s="339">
        <f>C12/$C$39</f>
        <v>0.24667483303507065</v>
      </c>
      <c r="E12" s="272">
        <v>260162</v>
      </c>
      <c r="F12" s="339">
        <f t="shared" ref="F12:F13" si="0">E12/$E$39</f>
        <v>0.27583084710038441</v>
      </c>
      <c r="G12" s="272">
        <v>320931</v>
      </c>
      <c r="H12" s="339">
        <f t="shared" ref="H12:H13" si="1">G12/$G$39</f>
        <v>0.30234494895301151</v>
      </c>
      <c r="I12" s="272"/>
      <c r="J12" s="339"/>
      <c r="K12" s="272"/>
      <c r="L12" s="339"/>
      <c r="M12" s="272"/>
      <c r="N12" s="339"/>
      <c r="O12" s="272">
        <f>SUM(C12,E12,G12,I12,K12,M12,)</f>
        <v>830052.375</v>
      </c>
      <c r="P12" s="340">
        <f>O12/$O$39</f>
        <v>0.27540547704128399</v>
      </c>
    </row>
    <row r="13" spans="1:17" x14ac:dyDescent="0.2">
      <c r="B13" s="338" t="s">
        <v>167</v>
      </c>
      <c r="C13" s="272">
        <v>66523.975000000006</v>
      </c>
      <c r="D13" s="339">
        <f>C13/$C$39</f>
        <v>6.5913526758950999E-2</v>
      </c>
      <c r="E13" s="272">
        <v>61603</v>
      </c>
      <c r="F13" s="339">
        <f t="shared" si="0"/>
        <v>6.5313180533379131E-2</v>
      </c>
      <c r="G13" s="272">
        <v>83127</v>
      </c>
      <c r="H13" s="339">
        <f t="shared" si="1"/>
        <v>7.8312872772081821E-2</v>
      </c>
      <c r="I13" s="272"/>
      <c r="J13" s="339"/>
      <c r="K13" s="272"/>
      <c r="L13" s="339"/>
      <c r="M13" s="272"/>
      <c r="N13" s="339"/>
      <c r="O13" s="272">
        <f>SUM(C13,E13,G13,I13,K13,M13,)</f>
        <v>211253.97500000001</v>
      </c>
      <c r="P13" s="340">
        <f>O13/$O$39</f>
        <v>7.0092567064509018E-2</v>
      </c>
    </row>
    <row r="14" spans="1:17" s="5" customFormat="1" x14ac:dyDescent="0.2">
      <c r="B14" s="341" t="s">
        <v>37</v>
      </c>
      <c r="C14" s="342">
        <f t="shared" ref="C14:H14" si="2">SUM(C11:C13)</f>
        <v>621806.35</v>
      </c>
      <c r="D14" s="343">
        <f t="shared" si="2"/>
        <v>0.61610042829837885</v>
      </c>
      <c r="E14" s="342">
        <f t="shared" si="2"/>
        <v>627929</v>
      </c>
      <c r="F14" s="343">
        <f t="shared" si="2"/>
        <v>0.66574744962330112</v>
      </c>
      <c r="G14" s="342">
        <f t="shared" si="2"/>
        <v>726757</v>
      </c>
      <c r="H14" s="343">
        <f t="shared" si="2"/>
        <v>0.6846683806370959</v>
      </c>
      <c r="I14" s="342"/>
      <c r="J14" s="343"/>
      <c r="K14" s="342"/>
      <c r="L14" s="343"/>
      <c r="M14" s="342"/>
      <c r="N14" s="343"/>
      <c r="O14" s="342">
        <f>SUM(O11:O13)</f>
        <v>1976492.35</v>
      </c>
      <c r="P14" s="343">
        <f>SUM(P11:P13)</f>
        <v>0.65578611050922964</v>
      </c>
    </row>
    <row r="15" spans="1:17" s="5" customFormat="1" x14ac:dyDescent="0.2">
      <c r="B15" s="59"/>
      <c r="C15" s="64"/>
      <c r="D15" s="65"/>
      <c r="E15" s="66"/>
      <c r="F15" s="65"/>
      <c r="G15" s="66"/>
      <c r="H15" s="65"/>
      <c r="I15" s="66"/>
      <c r="J15" s="65"/>
      <c r="K15" s="66"/>
      <c r="L15" s="65"/>
      <c r="M15" s="66"/>
      <c r="N15" s="65"/>
      <c r="O15" s="66"/>
      <c r="P15" s="54"/>
    </row>
    <row r="16" spans="1:17" x14ac:dyDescent="0.2">
      <c r="B16" s="36" t="s">
        <v>9</v>
      </c>
      <c r="C16" s="66"/>
      <c r="D16" s="65"/>
      <c r="E16" s="66"/>
      <c r="F16" s="65"/>
      <c r="G16" s="66"/>
      <c r="H16" s="65"/>
      <c r="I16" s="66"/>
      <c r="J16" s="65"/>
      <c r="K16" s="66"/>
      <c r="L16" s="65"/>
      <c r="M16" s="66"/>
      <c r="N16" s="65"/>
      <c r="O16" s="66"/>
      <c r="P16" s="54"/>
    </row>
    <row r="17" spans="1:17" x14ac:dyDescent="0.2">
      <c r="B17" s="344" t="s">
        <v>21</v>
      </c>
      <c r="C17" s="272">
        <v>61181</v>
      </c>
      <c r="D17" s="339">
        <f t="shared" ref="D17:D25" si="3">C17/$C$39</f>
        <v>6.0619580844941699E-2</v>
      </c>
      <c r="E17" s="272">
        <v>54416</v>
      </c>
      <c r="F17" s="339">
        <f>E17/$E$39</f>
        <v>5.7693327141606077E-2</v>
      </c>
      <c r="G17" s="272">
        <v>65590</v>
      </c>
      <c r="H17" s="339">
        <f>G17/$G$39</f>
        <v>6.1791491634737766E-2</v>
      </c>
      <c r="I17" s="272"/>
      <c r="J17" s="339"/>
      <c r="K17" s="272"/>
      <c r="L17" s="339"/>
      <c r="M17" s="272"/>
      <c r="N17" s="339"/>
      <c r="O17" s="272">
        <f t="shared" ref="O17:O25" si="4">SUM(C17,E17,G17,I17,K17,M17,)</f>
        <v>181187</v>
      </c>
      <c r="P17" s="340">
        <f>O17/$O$39</f>
        <v>6.011655851075557E-2</v>
      </c>
    </row>
    <row r="18" spans="1:17" x14ac:dyDescent="0.2">
      <c r="B18" s="344" t="s">
        <v>152</v>
      </c>
      <c r="C18" s="272">
        <v>6324</v>
      </c>
      <c r="D18" s="339">
        <f t="shared" si="3"/>
        <v>6.2659686710483864E-3</v>
      </c>
      <c r="E18" s="272">
        <v>4667</v>
      </c>
      <c r="F18" s="339">
        <f t="shared" ref="F18:F25" si="5">E18/$E$39</f>
        <v>4.9480806705725442E-3</v>
      </c>
      <c r="G18" s="272">
        <v>4493</v>
      </c>
      <c r="H18" s="339">
        <f t="shared" ref="H18:H25" si="6">G18/$G$39</f>
        <v>4.2327972543814117E-3</v>
      </c>
      <c r="I18" s="272"/>
      <c r="J18" s="339"/>
      <c r="K18" s="272"/>
      <c r="L18" s="339"/>
      <c r="M18" s="272"/>
      <c r="N18" s="339"/>
      <c r="O18" s="272">
        <f>SUM(C18,E18,G18,I18,K18,M18,)</f>
        <v>15484</v>
      </c>
      <c r="P18" s="340">
        <f>O18/$O$39</f>
        <v>5.1374811216066234E-3</v>
      </c>
    </row>
    <row r="19" spans="1:17" x14ac:dyDescent="0.2">
      <c r="B19" s="344" t="s">
        <v>24</v>
      </c>
      <c r="C19" s="272">
        <v>21984</v>
      </c>
      <c r="D19" s="339">
        <f t="shared" si="3"/>
        <v>2.1782266803340878E-2</v>
      </c>
      <c r="E19" s="272">
        <v>18731</v>
      </c>
      <c r="F19" s="339">
        <f t="shared" si="5"/>
        <v>1.9859117000320187E-2</v>
      </c>
      <c r="G19" s="272">
        <v>28492</v>
      </c>
      <c r="H19" s="339">
        <f t="shared" si="6"/>
        <v>2.6841945108354144E-2</v>
      </c>
      <c r="I19" s="272"/>
      <c r="J19" s="339"/>
      <c r="K19" s="272"/>
      <c r="L19" s="339"/>
      <c r="M19" s="272"/>
      <c r="N19" s="339"/>
      <c r="O19" s="272">
        <f t="shared" si="4"/>
        <v>69207</v>
      </c>
      <c r="P19" s="340">
        <f t="shared" ref="P19:P25" si="7">O19/$O$39</f>
        <v>2.2962390595649029E-2</v>
      </c>
    </row>
    <row r="20" spans="1:17" x14ac:dyDescent="0.2">
      <c r="B20" s="344" t="s">
        <v>26</v>
      </c>
      <c r="C20" s="272">
        <v>32670</v>
      </c>
      <c r="D20" s="339">
        <f t="shared" si="3"/>
        <v>3.2370208172541236E-2</v>
      </c>
      <c r="E20" s="272">
        <v>29930</v>
      </c>
      <c r="F20" s="339">
        <f t="shared" si="5"/>
        <v>3.1732602200607724E-2</v>
      </c>
      <c r="G20" s="272">
        <v>31786</v>
      </c>
      <c r="H20" s="339">
        <f t="shared" si="6"/>
        <v>2.9945179952763752E-2</v>
      </c>
      <c r="I20" s="272"/>
      <c r="J20" s="339"/>
      <c r="K20" s="272"/>
      <c r="L20" s="339"/>
      <c r="M20" s="272"/>
      <c r="N20" s="339"/>
      <c r="O20" s="272">
        <f t="shared" si="4"/>
        <v>94386</v>
      </c>
      <c r="P20" s="340">
        <f t="shared" si="7"/>
        <v>3.1316603793849311E-2</v>
      </c>
    </row>
    <row r="21" spans="1:17" x14ac:dyDescent="0.2">
      <c r="B21" s="344" t="s">
        <v>27</v>
      </c>
      <c r="C21" s="272">
        <v>101393</v>
      </c>
      <c r="D21" s="339">
        <f t="shared" si="3"/>
        <v>0.10046258087659851</v>
      </c>
      <c r="E21" s="272">
        <v>71310</v>
      </c>
      <c r="F21" s="339">
        <f t="shared" si="5"/>
        <v>7.5604806646352718E-2</v>
      </c>
      <c r="G21" s="272">
        <v>90362</v>
      </c>
      <c r="H21" s="339">
        <f t="shared" si="6"/>
        <v>8.5128872802228597E-2</v>
      </c>
      <c r="I21" s="272"/>
      <c r="J21" s="339"/>
      <c r="K21" s="272"/>
      <c r="L21" s="339"/>
      <c r="M21" s="272"/>
      <c r="N21" s="339"/>
      <c r="O21" s="272">
        <f t="shared" si="4"/>
        <v>263065</v>
      </c>
      <c r="P21" s="340">
        <f t="shared" si="7"/>
        <v>8.7283096826107354E-2</v>
      </c>
    </row>
    <row r="22" spans="1:17" x14ac:dyDescent="0.2">
      <c r="B22" s="344" t="s">
        <v>28</v>
      </c>
      <c r="C22" s="272">
        <v>13462</v>
      </c>
      <c r="D22" s="339">
        <f t="shared" si="3"/>
        <v>1.3338467781412615E-2</v>
      </c>
      <c r="E22" s="272">
        <v>8996</v>
      </c>
      <c r="F22" s="339">
        <f t="shared" si="5"/>
        <v>9.5378045237777178E-3</v>
      </c>
      <c r="G22" s="272">
        <v>7627</v>
      </c>
      <c r="H22" s="339">
        <f t="shared" si="6"/>
        <v>7.1852981658506619E-3</v>
      </c>
      <c r="I22" s="272"/>
      <c r="J22" s="339"/>
      <c r="K22" s="272"/>
      <c r="L22" s="339"/>
      <c r="M22" s="272"/>
      <c r="N22" s="339"/>
      <c r="O22" s="272">
        <f t="shared" si="4"/>
        <v>30085</v>
      </c>
      <c r="P22" s="340">
        <f t="shared" si="7"/>
        <v>9.9819891206106466E-3</v>
      </c>
    </row>
    <row r="23" spans="1:17" x14ac:dyDescent="0.2">
      <c r="B23" s="344" t="s">
        <v>29</v>
      </c>
      <c r="C23" s="272">
        <v>30880</v>
      </c>
      <c r="D23" s="339">
        <f t="shared" si="3"/>
        <v>3.05966338649548E-2</v>
      </c>
      <c r="E23" s="272">
        <v>24193</v>
      </c>
      <c r="F23" s="339">
        <f t="shared" si="5"/>
        <v>2.5650078350795278E-2</v>
      </c>
      <c r="G23" s="272">
        <v>24429</v>
      </c>
      <c r="H23" s="339">
        <f t="shared" si="6"/>
        <v>2.3014245298749944E-2</v>
      </c>
      <c r="I23" s="272"/>
      <c r="J23" s="339"/>
      <c r="K23" s="272"/>
      <c r="L23" s="339"/>
      <c r="M23" s="272"/>
      <c r="N23" s="339"/>
      <c r="O23" s="272">
        <f t="shared" si="4"/>
        <v>79502</v>
      </c>
      <c r="P23" s="340">
        <f t="shared" si="7"/>
        <v>2.6378198406740491E-2</v>
      </c>
    </row>
    <row r="24" spans="1:17" x14ac:dyDescent="0.2">
      <c r="B24" s="344" t="s">
        <v>112</v>
      </c>
      <c r="C24" s="272">
        <v>38519</v>
      </c>
      <c r="D24" s="339">
        <f t="shared" si="3"/>
        <v>3.816553561671613E-2</v>
      </c>
      <c r="E24" s="272">
        <v>29930</v>
      </c>
      <c r="F24" s="339">
        <f t="shared" si="5"/>
        <v>3.1732602200607724E-2</v>
      </c>
      <c r="G24" s="272">
        <v>28739</v>
      </c>
      <c r="H24" s="339">
        <f t="shared" si="6"/>
        <v>2.7074640617330822E-2</v>
      </c>
      <c r="I24" s="272"/>
      <c r="J24" s="339"/>
      <c r="K24" s="272"/>
      <c r="L24" s="339"/>
      <c r="M24" s="272"/>
      <c r="N24" s="339"/>
      <c r="O24" s="272">
        <f t="shared" si="4"/>
        <v>97188</v>
      </c>
      <c r="P24" s="340">
        <f t="shared" si="7"/>
        <v>3.2246287473954048E-2</v>
      </c>
    </row>
    <row r="25" spans="1:17" x14ac:dyDescent="0.2">
      <c r="B25" s="344" t="s">
        <v>33</v>
      </c>
      <c r="C25" s="272">
        <v>7868</v>
      </c>
      <c r="D25" s="339">
        <f t="shared" si="3"/>
        <v>7.7958003642961266E-3</v>
      </c>
      <c r="E25" s="272">
        <v>5620</v>
      </c>
      <c r="F25" s="339">
        <f t="shared" si="5"/>
        <v>5.9584772591852794E-3</v>
      </c>
      <c r="G25" s="272">
        <v>4200</v>
      </c>
      <c r="H25" s="339">
        <f t="shared" si="6"/>
        <v>3.9567657396843816E-3</v>
      </c>
      <c r="I25" s="272"/>
      <c r="J25" s="339"/>
      <c r="K25" s="272"/>
      <c r="L25" s="339"/>
      <c r="M25" s="272"/>
      <c r="N25" s="339"/>
      <c r="O25" s="272">
        <f t="shared" si="4"/>
        <v>17688</v>
      </c>
      <c r="P25" s="340">
        <f t="shared" si="7"/>
        <v>5.8687526529952174E-3</v>
      </c>
    </row>
    <row r="26" spans="1:17" x14ac:dyDescent="0.2">
      <c r="B26" s="341" t="s">
        <v>37</v>
      </c>
      <c r="C26" s="342">
        <f t="shared" ref="C26:H26" si="8">SUM(C17:C25)</f>
        <v>314281</v>
      </c>
      <c r="D26" s="343">
        <f t="shared" si="8"/>
        <v>0.31139704299585041</v>
      </c>
      <c r="E26" s="342">
        <f t="shared" si="8"/>
        <v>247793</v>
      </c>
      <c r="F26" s="343">
        <f t="shared" si="8"/>
        <v>0.26271689599382531</v>
      </c>
      <c r="G26" s="342">
        <f t="shared" si="8"/>
        <v>285718</v>
      </c>
      <c r="H26" s="343">
        <f t="shared" si="8"/>
        <v>0.26917123657408154</v>
      </c>
      <c r="I26" s="342"/>
      <c r="J26" s="343"/>
      <c r="K26" s="342"/>
      <c r="L26" s="343"/>
      <c r="M26" s="342"/>
      <c r="N26" s="343"/>
      <c r="O26" s="342">
        <f>SUM(O17:O25)</f>
        <v>847792</v>
      </c>
      <c r="P26" s="343">
        <f>SUM(P17:P25)</f>
        <v>0.28129135850226827</v>
      </c>
    </row>
    <row r="27" spans="1:17" x14ac:dyDescent="0.2">
      <c r="B27" s="59"/>
      <c r="C27" s="64"/>
      <c r="D27" s="65"/>
      <c r="E27" s="66"/>
      <c r="F27" s="65"/>
      <c r="G27" s="66"/>
      <c r="H27" s="65"/>
      <c r="I27" s="59"/>
      <c r="J27" s="65"/>
      <c r="K27" s="59"/>
      <c r="L27" s="65"/>
      <c r="M27" s="66"/>
      <c r="N27" s="65"/>
      <c r="O27" s="66"/>
      <c r="P27" s="54"/>
    </row>
    <row r="28" spans="1:17" x14ac:dyDescent="0.2">
      <c r="B28" s="36" t="s">
        <v>10</v>
      </c>
      <c r="C28" s="66"/>
      <c r="D28" s="65"/>
      <c r="E28" s="66"/>
      <c r="F28" s="65"/>
      <c r="G28" s="66"/>
      <c r="H28" s="65"/>
      <c r="I28" s="59"/>
      <c r="J28" s="65"/>
      <c r="K28" s="59"/>
      <c r="L28" s="65"/>
      <c r="M28" s="66"/>
      <c r="N28" s="65"/>
      <c r="O28" s="66"/>
      <c r="P28" s="54"/>
    </row>
    <row r="29" spans="1:17" x14ac:dyDescent="0.2">
      <c r="A29" s="5"/>
      <c r="B29" s="338" t="s">
        <v>105</v>
      </c>
      <c r="C29" s="272">
        <v>56309</v>
      </c>
      <c r="D29" s="339">
        <f>C29/$C$39</f>
        <v>5.5792288092672927E-2</v>
      </c>
      <c r="E29" s="272">
        <v>45186</v>
      </c>
      <c r="F29" s="339">
        <f>E29/$E$39</f>
        <v>4.7907429436574021E-2</v>
      </c>
      <c r="G29" s="272">
        <v>42883</v>
      </c>
      <c r="H29" s="339">
        <f>G29/$G$39</f>
        <v>4.0399520289258417E-2</v>
      </c>
      <c r="I29" s="272"/>
      <c r="J29" s="339"/>
      <c r="K29" s="272"/>
      <c r="L29" s="339"/>
      <c r="M29" s="272"/>
      <c r="N29" s="339"/>
      <c r="O29" s="272">
        <f>SUM(C29,E29,G29,I29,K29,M29,)</f>
        <v>144378</v>
      </c>
      <c r="P29" s="340">
        <f>O29/$O$39</f>
        <v>4.7903593992206214E-2</v>
      </c>
    </row>
    <row r="30" spans="1:17" x14ac:dyDescent="0.2">
      <c r="B30" s="338" t="s">
        <v>110</v>
      </c>
      <c r="C30" s="335">
        <v>4552</v>
      </c>
      <c r="D30" s="339">
        <f>C30/$C$39</f>
        <v>4.5102291889013687E-3</v>
      </c>
      <c r="E30" s="272">
        <v>2964</v>
      </c>
      <c r="F30" s="339">
        <f t="shared" ref="F30:F31" si="9">E30/$E$39</f>
        <v>3.1425136292215598E-3</v>
      </c>
      <c r="G30" s="335">
        <v>1803</v>
      </c>
      <c r="H30" s="339">
        <f t="shared" ref="H30:H31" si="10">G30/$G$39</f>
        <v>1.6985830068216527E-3</v>
      </c>
      <c r="I30" s="272"/>
      <c r="J30" s="339"/>
      <c r="K30" s="272"/>
      <c r="L30" s="339"/>
      <c r="M30" s="272"/>
      <c r="N30" s="339"/>
      <c r="O30" s="272">
        <f>SUM(C30,E30,G30,I30,K30,M30,)</f>
        <v>9319</v>
      </c>
      <c r="P30" s="340">
        <f>O30/$O$39</f>
        <v>3.0919779496417026E-3</v>
      </c>
    </row>
    <row r="31" spans="1:17" x14ac:dyDescent="0.2">
      <c r="B31" s="338" t="s">
        <v>113</v>
      </c>
      <c r="C31" s="272">
        <v>12313</v>
      </c>
      <c r="D31" s="339">
        <f>C31/$C$39</f>
        <v>1.2200011424196518E-2</v>
      </c>
      <c r="E31" s="272">
        <v>19322</v>
      </c>
      <c r="F31" s="339">
        <f t="shared" si="9"/>
        <v>2.048571131707793E-2</v>
      </c>
      <c r="G31" s="335">
        <v>4312</v>
      </c>
      <c r="H31" s="339">
        <f t="shared" si="10"/>
        <v>4.0622794927426325E-3</v>
      </c>
      <c r="I31" s="272"/>
      <c r="J31" s="339"/>
      <c r="K31" s="272"/>
      <c r="L31" s="339"/>
      <c r="M31" s="272"/>
      <c r="N31" s="339"/>
      <c r="O31" s="272">
        <f>SUM(C31,E31,G31,I31,K31,M31,)</f>
        <v>35947</v>
      </c>
      <c r="P31" s="340">
        <f>O31/$O$39</f>
        <v>1.1926959046654178E-2</v>
      </c>
      <c r="Q31" s="5"/>
    </row>
    <row r="32" spans="1:17" x14ac:dyDescent="0.2">
      <c r="A32" s="5"/>
      <c r="B32" s="341" t="s">
        <v>37</v>
      </c>
      <c r="C32" s="342">
        <f t="shared" ref="C32:H32" si="11">SUM(C29:C31)</f>
        <v>73174</v>
      </c>
      <c r="D32" s="343">
        <f t="shared" si="11"/>
        <v>7.2502528705770813E-2</v>
      </c>
      <c r="E32" s="342">
        <f t="shared" si="11"/>
        <v>67472</v>
      </c>
      <c r="F32" s="343">
        <f t="shared" si="11"/>
        <v>7.1535654382873515E-2</v>
      </c>
      <c r="G32" s="342">
        <f t="shared" si="11"/>
        <v>48998</v>
      </c>
      <c r="H32" s="343">
        <f t="shared" si="11"/>
        <v>4.6160382788822701E-2</v>
      </c>
      <c r="I32" s="342"/>
      <c r="J32" s="343"/>
      <c r="K32" s="342"/>
      <c r="L32" s="343"/>
      <c r="M32" s="342"/>
      <c r="N32" s="343"/>
      <c r="O32" s="342">
        <f>SUM(O29:O31)</f>
        <v>189644</v>
      </c>
      <c r="P32" s="343">
        <f>SUM(P29:P31)</f>
        <v>6.292253098850209E-2</v>
      </c>
    </row>
    <row r="33" spans="1:16" x14ac:dyDescent="0.2">
      <c r="A33" s="5"/>
      <c r="B33" s="59"/>
      <c r="C33" s="58"/>
      <c r="D33" s="54"/>
      <c r="E33" s="58"/>
      <c r="F33" s="54"/>
      <c r="G33" s="59"/>
      <c r="H33" s="54"/>
      <c r="I33" s="59"/>
      <c r="J33" s="54"/>
      <c r="K33" s="59"/>
      <c r="L33" s="54"/>
      <c r="M33" s="60"/>
      <c r="N33" s="61"/>
      <c r="O33" s="60"/>
      <c r="P33" s="61"/>
    </row>
    <row r="34" spans="1:16" x14ac:dyDescent="0.2">
      <c r="A34" s="5"/>
      <c r="B34" s="59"/>
      <c r="C34" s="58"/>
      <c r="D34" s="54"/>
      <c r="E34" s="58"/>
      <c r="F34" s="54"/>
      <c r="G34" s="59"/>
      <c r="H34" s="54"/>
      <c r="I34" s="59"/>
      <c r="J34" s="54"/>
      <c r="K34" s="58"/>
      <c r="L34" s="54"/>
      <c r="M34" s="60"/>
      <c r="N34" s="61"/>
      <c r="O34" s="60"/>
      <c r="P34" s="61"/>
    </row>
    <row r="35" spans="1:16" ht="10.5" customHeight="1" x14ac:dyDescent="0.2">
      <c r="A35" s="5"/>
      <c r="B35" s="59"/>
      <c r="C35" s="58"/>
      <c r="D35" s="54"/>
      <c r="E35" s="58"/>
      <c r="F35" s="54"/>
      <c r="G35" s="59"/>
      <c r="H35" s="54"/>
      <c r="I35" s="59"/>
      <c r="J35" s="54"/>
      <c r="K35" s="58"/>
      <c r="L35" s="54"/>
      <c r="M35" s="60"/>
      <c r="N35" s="61"/>
      <c r="O35" s="60"/>
      <c r="P35" s="61"/>
    </row>
    <row r="36" spans="1:16" x14ac:dyDescent="0.2">
      <c r="A36" s="5"/>
      <c r="B36" s="59"/>
      <c r="C36" s="58"/>
      <c r="D36" s="54"/>
      <c r="E36" s="58"/>
      <c r="F36" s="54"/>
      <c r="G36" s="59"/>
      <c r="H36" s="54"/>
      <c r="I36" s="59"/>
      <c r="J36" s="54"/>
      <c r="K36" s="58"/>
      <c r="L36" s="54"/>
      <c r="M36" s="60"/>
      <c r="N36" s="61"/>
      <c r="O36" s="60"/>
      <c r="P36" s="61"/>
    </row>
    <row r="37" spans="1:16" x14ac:dyDescent="0.2">
      <c r="B37" s="59"/>
      <c r="C37" s="58"/>
      <c r="D37" s="54"/>
      <c r="E37" s="58"/>
      <c r="F37" s="54"/>
      <c r="G37" s="59"/>
      <c r="H37" s="54"/>
      <c r="I37" s="59"/>
      <c r="J37" s="54"/>
      <c r="K37" s="58"/>
      <c r="L37" s="54"/>
      <c r="M37" s="60"/>
      <c r="N37" s="61"/>
      <c r="O37" s="60"/>
      <c r="P37" s="61"/>
    </row>
    <row r="38" spans="1:16" x14ac:dyDescent="0.2">
      <c r="B38" s="59"/>
      <c r="C38" s="58"/>
      <c r="D38" s="54"/>
      <c r="E38" s="58"/>
      <c r="F38" s="54"/>
      <c r="G38" s="59"/>
      <c r="H38" s="54"/>
      <c r="I38" s="59"/>
      <c r="J38" s="54"/>
      <c r="K38" s="58"/>
      <c r="L38" s="54"/>
      <c r="M38" s="60"/>
      <c r="N38" s="61"/>
      <c r="O38" s="60"/>
      <c r="P38" s="61"/>
    </row>
    <row r="39" spans="1:16" ht="18" customHeight="1" x14ac:dyDescent="0.2">
      <c r="B39" s="345" t="s">
        <v>6</v>
      </c>
      <c r="C39" s="346">
        <f>SUM(C14,C26,C32,)</f>
        <v>1009261.35</v>
      </c>
      <c r="D39" s="347">
        <f t="shared" ref="D39:N39" si="12">SUM(D14,D26,D32,)</f>
        <v>1</v>
      </c>
      <c r="E39" s="346">
        <f t="shared" si="12"/>
        <v>943194</v>
      </c>
      <c r="F39" s="347">
        <f>SUM(F14,F26,F32,)</f>
        <v>1</v>
      </c>
      <c r="G39" s="346">
        <f>SUM(G14,G26,G32,)</f>
        <v>1061473</v>
      </c>
      <c r="H39" s="347">
        <f>SUM(H14,H26,H32,)</f>
        <v>1</v>
      </c>
      <c r="I39" s="346">
        <f>SUM(I14,I26,I32,)</f>
        <v>0</v>
      </c>
      <c r="J39" s="347">
        <f>SUM(J14,J26,J32,)</f>
        <v>0</v>
      </c>
      <c r="K39" s="346">
        <f>SUM(K32,K26,K14,)</f>
        <v>0</v>
      </c>
      <c r="L39" s="347">
        <f t="shared" si="12"/>
        <v>0</v>
      </c>
      <c r="M39" s="346">
        <f>SUM(M32,M26,M14,)</f>
        <v>0</v>
      </c>
      <c r="N39" s="347">
        <f t="shared" si="12"/>
        <v>0</v>
      </c>
      <c r="O39" s="346">
        <f>SUM(O32,O26,O14,)</f>
        <v>3013928.35</v>
      </c>
      <c r="P39" s="347">
        <f>SUM(P14,P26,P32,)</f>
        <v>1</v>
      </c>
    </row>
    <row r="41" spans="1:16" x14ac:dyDescent="0.2">
      <c r="B41" s="62" t="s">
        <v>282</v>
      </c>
    </row>
    <row r="42" spans="1:16" x14ac:dyDescent="0.2">
      <c r="B42" s="62"/>
    </row>
  </sheetData>
  <mergeCells count="8">
    <mergeCell ref="O7:P7"/>
    <mergeCell ref="M7:N7"/>
    <mergeCell ref="B7:B8"/>
    <mergeCell ref="C7:D7"/>
    <mergeCell ref="E7:F7"/>
    <mergeCell ref="G7:H7"/>
    <mergeCell ref="I7:J7"/>
    <mergeCell ref="K7:L7"/>
  </mergeCells>
  <phoneticPr fontId="5" type="noConversion"/>
  <pageMargins left="0.27559055118110237" right="0.39370078740157483" top="0.51181102362204722" bottom="0.47244094488188981" header="0.15748031496062992" footer="0.59055118110236227"/>
  <pageSetup scale="85" orientation="landscape" r:id="rId1"/>
  <headerFooter alignWithMargins="0">
    <oddFooter>&amp;CBARÓMETRO TURÍSTICO DE LA RIVIERA MAYA
FIDEICOMISO DE PROMOCIÓN TURISTICA DE LA RIVIERA MAYA&amp;R18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J55"/>
  <sheetViews>
    <sheetView topLeftCell="A31" workbookViewId="0">
      <selection activeCell="D22" sqref="D22"/>
    </sheetView>
  </sheetViews>
  <sheetFormatPr baseColWidth="10" defaultRowHeight="15" x14ac:dyDescent="0.25"/>
  <cols>
    <col min="1" max="1" width="1.85546875" style="15" customWidth="1"/>
    <col min="2" max="2" width="42.7109375" style="15" customWidth="1"/>
    <col min="3" max="3" width="11.85546875" style="15" bestFit="1" customWidth="1"/>
    <col min="4" max="4" width="13" style="15" bestFit="1" customWidth="1"/>
    <col min="5" max="5" width="11" style="15" bestFit="1" customWidth="1"/>
    <col min="6" max="6" width="12.42578125" style="15" bestFit="1" customWidth="1"/>
    <col min="7" max="7" width="14.85546875" style="15" bestFit="1" customWidth="1"/>
    <col min="8" max="16384" width="11.42578125" style="15"/>
  </cols>
  <sheetData>
    <row r="1" spans="1:10" ht="18.75" x14ac:dyDescent="0.3">
      <c r="A1" s="418" t="s">
        <v>160</v>
      </c>
      <c r="B1" s="418"/>
      <c r="C1" s="418"/>
      <c r="D1" s="418"/>
      <c r="E1" s="418"/>
      <c r="F1" s="418"/>
      <c r="G1" s="418"/>
    </row>
    <row r="2" spans="1:10" ht="18.75" x14ac:dyDescent="0.3">
      <c r="A2" s="419" t="s">
        <v>45</v>
      </c>
      <c r="B2" s="419"/>
      <c r="C2" s="419"/>
      <c r="D2" s="419"/>
      <c r="E2" s="419"/>
      <c r="F2" s="419"/>
      <c r="G2" s="419"/>
    </row>
    <row r="3" spans="1:10" ht="15.75" x14ac:dyDescent="0.25">
      <c r="A3" s="420" t="s">
        <v>381</v>
      </c>
      <c r="B3" s="420"/>
      <c r="C3" s="420"/>
      <c r="D3" s="420"/>
      <c r="E3" s="420"/>
      <c r="F3" s="420"/>
      <c r="G3" s="420"/>
    </row>
    <row r="4" spans="1:10" ht="8.25" customHeight="1" x14ac:dyDescent="0.25"/>
    <row r="5" spans="1:10" ht="15.75" x14ac:dyDescent="0.25">
      <c r="A5" s="10"/>
      <c r="B5" s="280"/>
      <c r="C5" s="421" t="s">
        <v>382</v>
      </c>
      <c r="D5" s="421"/>
      <c r="E5" s="421" t="s">
        <v>165</v>
      </c>
      <c r="F5" s="422"/>
    </row>
    <row r="6" spans="1:10" ht="15.75" x14ac:dyDescent="0.25">
      <c r="A6" s="10"/>
      <c r="B6" s="281" t="s">
        <v>54</v>
      </c>
      <c r="C6" s="285">
        <v>2012</v>
      </c>
      <c r="D6" s="285">
        <v>2013</v>
      </c>
      <c r="E6" s="286" t="s">
        <v>53</v>
      </c>
      <c r="F6" s="282" t="s">
        <v>36</v>
      </c>
    </row>
    <row r="7" spans="1:10" ht="6" customHeight="1" x14ac:dyDescent="0.25"/>
    <row r="8" spans="1:10" x14ac:dyDescent="0.25">
      <c r="B8" s="192" t="s">
        <v>0</v>
      </c>
      <c r="C8" s="193"/>
      <c r="D8" s="193"/>
      <c r="E8" s="193"/>
      <c r="F8" s="194"/>
    </row>
    <row r="9" spans="1:10" x14ac:dyDescent="0.25">
      <c r="B9" s="195" t="s">
        <v>1</v>
      </c>
      <c r="C9" s="196">
        <v>40291</v>
      </c>
      <c r="D9" s="196">
        <v>40720</v>
      </c>
      <c r="E9" s="197">
        <f>D9-C9</f>
        <v>429</v>
      </c>
      <c r="F9" s="198">
        <f>(D9/C9)-100%</f>
        <v>1.0647539152664365E-2</v>
      </c>
    </row>
    <row r="10" spans="1:10" ht="7.5" customHeight="1" x14ac:dyDescent="0.25"/>
    <row r="11" spans="1:10" x14ac:dyDescent="0.25">
      <c r="B11" s="199" t="s">
        <v>2</v>
      </c>
      <c r="C11" s="200">
        <v>1241865</v>
      </c>
      <c r="D11" s="200">
        <v>1246749</v>
      </c>
      <c r="E11" s="200">
        <f>D11-C11</f>
        <v>4884</v>
      </c>
      <c r="F11" s="201">
        <f>(D11/C11)-100%</f>
        <v>3.9327946274354542E-3</v>
      </c>
    </row>
    <row r="12" spans="1:10" x14ac:dyDescent="0.25">
      <c r="B12" s="202" t="s">
        <v>3</v>
      </c>
      <c r="C12" s="108">
        <v>1024269</v>
      </c>
      <c r="D12" s="108">
        <v>1108163</v>
      </c>
      <c r="E12" s="108">
        <f>D12-C12</f>
        <v>83894</v>
      </c>
      <c r="F12" s="203">
        <f>(D12/C12)-100%</f>
        <v>8.1906217995467934E-2</v>
      </c>
    </row>
    <row r="13" spans="1:10" x14ac:dyDescent="0.25">
      <c r="B13" s="195" t="s">
        <v>4</v>
      </c>
      <c r="C13" s="204">
        <f>C12/C11</f>
        <v>0.82478288702878333</v>
      </c>
      <c r="D13" s="205">
        <f>D12/D11</f>
        <v>0.88884210053507162</v>
      </c>
      <c r="E13" s="204">
        <f>D13-C13</f>
        <v>6.4059213506288293E-2</v>
      </c>
      <c r="F13" s="198"/>
      <c r="J13" s="16"/>
    </row>
    <row r="14" spans="1:10" ht="9" customHeight="1" x14ac:dyDescent="0.25"/>
    <row r="15" spans="1:10" ht="20.25" customHeight="1" x14ac:dyDescent="0.25">
      <c r="B15" s="206" t="s">
        <v>5</v>
      </c>
      <c r="C15" s="207">
        <v>0.83260000000000001</v>
      </c>
      <c r="D15" s="208">
        <v>0.90259999999999996</v>
      </c>
      <c r="E15" s="209">
        <f>D15-C15</f>
        <v>6.9999999999999951E-2</v>
      </c>
      <c r="F15" s="16"/>
    </row>
    <row r="16" spans="1:10" ht="8.25" customHeight="1" x14ac:dyDescent="0.25"/>
    <row r="17" spans="2:8" x14ac:dyDescent="0.25">
      <c r="B17" s="192" t="s">
        <v>14</v>
      </c>
      <c r="C17" s="193"/>
      <c r="D17" s="193"/>
      <c r="E17" s="194"/>
      <c r="F17" s="15" t="s">
        <v>147</v>
      </c>
      <c r="G17" s="15" t="s">
        <v>146</v>
      </c>
    </row>
    <row r="18" spans="2:8" x14ac:dyDescent="0.25">
      <c r="B18" s="202" t="s">
        <v>13</v>
      </c>
      <c r="C18" s="105">
        <v>6.28</v>
      </c>
      <c r="D18" s="105">
        <v>6.16</v>
      </c>
      <c r="E18" s="210">
        <f>D18-C18</f>
        <v>-0.12000000000000011</v>
      </c>
      <c r="F18" s="16"/>
    </row>
    <row r="19" spans="2:8" x14ac:dyDescent="0.25">
      <c r="B19" s="202" t="s">
        <v>15</v>
      </c>
      <c r="C19" s="106">
        <v>3.11</v>
      </c>
      <c r="D19" s="106">
        <v>3.4</v>
      </c>
      <c r="E19" s="210">
        <f>D19-C19</f>
        <v>0.29000000000000004</v>
      </c>
      <c r="F19" s="16"/>
    </row>
    <row r="20" spans="2:8" x14ac:dyDescent="0.25">
      <c r="B20" s="195" t="s">
        <v>16</v>
      </c>
      <c r="C20" s="211">
        <v>6.92</v>
      </c>
      <c r="D20" s="211">
        <v>6.85</v>
      </c>
      <c r="E20" s="212">
        <f>D20-C20</f>
        <v>-7.0000000000000284E-2</v>
      </c>
      <c r="F20" s="16"/>
    </row>
    <row r="21" spans="2:8" ht="8.25" customHeight="1" x14ac:dyDescent="0.25"/>
    <row r="22" spans="2:8" ht="17.25" customHeight="1" x14ac:dyDescent="0.25">
      <c r="B22" s="213" t="s">
        <v>55</v>
      </c>
      <c r="C22" s="214">
        <v>2779.01</v>
      </c>
      <c r="D22" s="416">
        <v>2929.65</v>
      </c>
      <c r="E22" s="215">
        <f>D22-C22</f>
        <v>150.63999999999987</v>
      </c>
      <c r="F22" s="209">
        <f>(D22/C22)-100%</f>
        <v>5.4206354061338446E-2</v>
      </c>
    </row>
    <row r="23" spans="2:8" ht="9" customHeight="1" x14ac:dyDescent="0.25"/>
    <row r="24" spans="2:8" x14ac:dyDescent="0.25">
      <c r="B24" s="192" t="s">
        <v>38</v>
      </c>
      <c r="C24" s="284">
        <v>2012</v>
      </c>
      <c r="D24" s="284">
        <v>2013</v>
      </c>
      <c r="E24" s="193"/>
      <c r="F24" s="194"/>
    </row>
    <row r="25" spans="2:8" x14ac:dyDescent="0.25">
      <c r="B25" s="202" t="s">
        <v>6</v>
      </c>
      <c r="C25" s="107">
        <v>349647</v>
      </c>
      <c r="D25" s="107">
        <v>392852</v>
      </c>
      <c r="E25" s="108">
        <f>D25-C25</f>
        <v>43205</v>
      </c>
      <c r="F25" s="203">
        <f>(D25/C25)-100%</f>
        <v>0.12356748377649462</v>
      </c>
      <c r="H25" s="135"/>
    </row>
    <row r="26" spans="2:8" x14ac:dyDescent="0.25">
      <c r="B26" s="202" t="s">
        <v>7</v>
      </c>
      <c r="C26" s="108">
        <v>39716</v>
      </c>
      <c r="D26" s="108">
        <v>58678</v>
      </c>
      <c r="E26" s="108">
        <f>D26-C26</f>
        <v>18962</v>
      </c>
      <c r="F26" s="203">
        <f>(D26/C26)-100%</f>
        <v>0.47743982274146446</v>
      </c>
      <c r="G26" s="17"/>
      <c r="H26" s="135"/>
    </row>
    <row r="27" spans="2:8" x14ac:dyDescent="0.25">
      <c r="B27" s="195" t="s">
        <v>8</v>
      </c>
      <c r="C27" s="197">
        <v>309931</v>
      </c>
      <c r="D27" s="197">
        <v>334174</v>
      </c>
      <c r="E27" s="197">
        <f>D27-C27</f>
        <v>24243</v>
      </c>
      <c r="F27" s="198">
        <f>(D27/C27)-100%</f>
        <v>7.8220636206123295E-2</v>
      </c>
      <c r="G27" s="17"/>
      <c r="H27" s="135"/>
    </row>
    <row r="28" spans="2:8" ht="11.25" customHeight="1" x14ac:dyDescent="0.25"/>
    <row r="29" spans="2:8" x14ac:dyDescent="0.25">
      <c r="B29" s="217" t="s">
        <v>350</v>
      </c>
      <c r="C29" s="220">
        <v>2012</v>
      </c>
      <c r="D29" s="216"/>
      <c r="E29" s="216">
        <v>2013</v>
      </c>
      <c r="F29" s="218"/>
      <c r="G29" s="18"/>
    </row>
    <row r="30" spans="2:8" x14ac:dyDescent="0.25">
      <c r="B30" s="202" t="s">
        <v>9</v>
      </c>
      <c r="C30" s="108">
        <v>70793</v>
      </c>
      <c r="D30" s="109">
        <f>C30/$C$35</f>
        <v>0.22841535696655063</v>
      </c>
      <c r="E30" s="108">
        <v>78329</v>
      </c>
      <c r="F30" s="203">
        <f>E30/$E$35</f>
        <v>0.23439585365707685</v>
      </c>
      <c r="G30" s="19"/>
    </row>
    <row r="31" spans="2:8" x14ac:dyDescent="0.25">
      <c r="B31" s="202" t="s">
        <v>11</v>
      </c>
      <c r="C31" s="108">
        <v>122534</v>
      </c>
      <c r="D31" s="109">
        <f>C31/$C$35</f>
        <v>0.39535896699587975</v>
      </c>
      <c r="E31" s="108">
        <v>134892</v>
      </c>
      <c r="F31" s="203">
        <f>E31/$E$35</f>
        <v>0.40365797458808883</v>
      </c>
      <c r="G31" s="19"/>
    </row>
    <row r="32" spans="2:8" x14ac:dyDescent="0.25">
      <c r="B32" s="202" t="s">
        <v>158</v>
      </c>
      <c r="C32" s="108">
        <v>102907</v>
      </c>
      <c r="D32" s="109">
        <f>C32/$C$35</f>
        <v>0.33203196840587096</v>
      </c>
      <c r="E32" s="108">
        <v>100975</v>
      </c>
      <c r="F32" s="203">
        <f>E32/$E$35</f>
        <v>0.3021629450525774</v>
      </c>
      <c r="G32" s="19"/>
    </row>
    <row r="33" spans="2:8" x14ac:dyDescent="0.25">
      <c r="B33" s="202" t="s">
        <v>10</v>
      </c>
      <c r="C33" s="108">
        <v>12073</v>
      </c>
      <c r="D33" s="109">
        <f>C33/$C$35</f>
        <v>3.8953831659304813E-2</v>
      </c>
      <c r="E33" s="108">
        <v>17763</v>
      </c>
      <c r="F33" s="203">
        <f>E33/$E$35</f>
        <v>5.3154943233165955E-2</v>
      </c>
      <c r="G33" s="19"/>
    </row>
    <row r="34" spans="2:8" x14ac:dyDescent="0.25">
      <c r="B34" s="202" t="s">
        <v>12</v>
      </c>
      <c r="C34" s="108">
        <v>1624</v>
      </c>
      <c r="D34" s="109">
        <f>C34/$C$35</f>
        <v>5.2398759723938553E-3</v>
      </c>
      <c r="E34" s="108">
        <v>2215</v>
      </c>
      <c r="F34" s="203">
        <f>E34/$E$35</f>
        <v>6.6282834690909523E-3</v>
      </c>
      <c r="G34" s="19"/>
    </row>
    <row r="35" spans="2:8" x14ac:dyDescent="0.25">
      <c r="B35" s="195"/>
      <c r="C35" s="196">
        <f>SUM(C30:C34)</f>
        <v>309931</v>
      </c>
      <c r="D35" s="204">
        <f>SUM(D30:D34)</f>
        <v>0.99999999999999989</v>
      </c>
      <c r="E35" s="196">
        <f>SUM(E30:E34)</f>
        <v>334174</v>
      </c>
      <c r="F35" s="198">
        <f>SUM(F30:F34)</f>
        <v>1</v>
      </c>
      <c r="G35" s="20"/>
    </row>
    <row r="36" spans="2:8" ht="9.75" customHeight="1" x14ac:dyDescent="0.25"/>
    <row r="37" spans="2:8" x14ac:dyDescent="0.25">
      <c r="B37" s="219" t="s">
        <v>161</v>
      </c>
      <c r="C37" s="283">
        <v>2012</v>
      </c>
      <c r="D37" s="283">
        <v>2013</v>
      </c>
      <c r="E37" s="193"/>
      <c r="F37" s="194"/>
    </row>
    <row r="38" spans="2:8" x14ac:dyDescent="0.25">
      <c r="B38" s="202" t="s">
        <v>6</v>
      </c>
      <c r="C38" s="107">
        <v>1024269</v>
      </c>
      <c r="D38" s="107">
        <v>1108163</v>
      </c>
      <c r="E38" s="108">
        <f>D38-C38</f>
        <v>83894</v>
      </c>
      <c r="F38" s="203">
        <f>(D38/C38)-100%</f>
        <v>8.1906217995467934E-2</v>
      </c>
    </row>
    <row r="39" spans="2:8" x14ac:dyDescent="0.25">
      <c r="B39" s="202" t="s">
        <v>7</v>
      </c>
      <c r="C39" s="108">
        <v>51465</v>
      </c>
      <c r="D39" s="108">
        <v>83127</v>
      </c>
      <c r="E39" s="108">
        <f>D39-C39</f>
        <v>31662</v>
      </c>
      <c r="F39" s="203">
        <f>(D39/C39)-100%</f>
        <v>0.61521422325852515</v>
      </c>
      <c r="H39" s="17"/>
    </row>
    <row r="40" spans="2:8" x14ac:dyDescent="0.25">
      <c r="B40" s="195" t="s">
        <v>302</v>
      </c>
      <c r="C40" s="197">
        <v>972804</v>
      </c>
      <c r="D40" s="197">
        <v>1025036</v>
      </c>
      <c r="E40" s="197">
        <f>D40-C40</f>
        <v>52232</v>
      </c>
      <c r="F40" s="198">
        <f>(D40/C40)-100%</f>
        <v>5.3692213436622449E-2</v>
      </c>
      <c r="G40" s="17"/>
      <c r="H40" s="17"/>
    </row>
    <row r="41" spans="2:8" ht="9.75" customHeight="1" x14ac:dyDescent="0.25"/>
    <row r="42" spans="2:8" x14ac:dyDescent="0.25">
      <c r="B42" s="219" t="s">
        <v>230</v>
      </c>
      <c r="C42" s="220">
        <v>2012</v>
      </c>
      <c r="D42" s="221"/>
      <c r="E42" s="283">
        <v>2013</v>
      </c>
      <c r="F42" s="222"/>
      <c r="G42" s="18"/>
    </row>
    <row r="43" spans="2:8" x14ac:dyDescent="0.25">
      <c r="B43" s="202" t="s">
        <v>280</v>
      </c>
      <c r="C43" s="108">
        <v>268426</v>
      </c>
      <c r="D43" s="110">
        <f>C43/$C$48</f>
        <v>0.27593019765543725</v>
      </c>
      <c r="E43" s="108">
        <v>285718</v>
      </c>
      <c r="F43" s="223">
        <f>E43/$E$48</f>
        <v>0.27873947841831898</v>
      </c>
      <c r="G43" s="19"/>
    </row>
    <row r="44" spans="2:8" x14ac:dyDescent="0.25">
      <c r="B44" s="202" t="s">
        <v>11</v>
      </c>
      <c r="C44" s="108">
        <v>309398</v>
      </c>
      <c r="D44" s="110">
        <f>C44/$C$48</f>
        <v>0.31804762315944424</v>
      </c>
      <c r="E44" s="108">
        <v>320931</v>
      </c>
      <c r="F44" s="223">
        <f>E44/$E$48</f>
        <v>0.3130924182175065</v>
      </c>
      <c r="G44" s="19"/>
    </row>
    <row r="45" spans="2:8" x14ac:dyDescent="0.25">
      <c r="B45" s="202" t="s">
        <v>158</v>
      </c>
      <c r="C45" s="108">
        <v>307435</v>
      </c>
      <c r="D45" s="110">
        <f>C45/$C$48</f>
        <v>0.31602974494348296</v>
      </c>
      <c r="E45" s="108">
        <v>322699</v>
      </c>
      <c r="F45" s="223">
        <f>E45/$E$48</f>
        <v>0.31481723568733194</v>
      </c>
      <c r="G45" s="19"/>
    </row>
    <row r="46" spans="2:8" x14ac:dyDescent="0.25">
      <c r="B46" s="202" t="s">
        <v>281</v>
      </c>
      <c r="C46" s="108">
        <v>35100</v>
      </c>
      <c r="D46" s="110">
        <f>C46/$C$48</f>
        <v>3.6081266113214994E-2</v>
      </c>
      <c r="E46" s="108">
        <v>48998</v>
      </c>
      <c r="F46" s="223">
        <f>E46/$E$48</f>
        <v>4.7801247956169343E-2</v>
      </c>
      <c r="G46" s="19"/>
    </row>
    <row r="47" spans="2:8" x14ac:dyDescent="0.25">
      <c r="B47" s="224" t="s">
        <v>340</v>
      </c>
      <c r="C47" s="108">
        <v>52445</v>
      </c>
      <c r="D47" s="118">
        <f>C47/$C$48</f>
        <v>5.3911168128420527E-2</v>
      </c>
      <c r="E47" s="108">
        <v>46690</v>
      </c>
      <c r="F47" s="223">
        <f>E47/$E$48</f>
        <v>4.5549619720673222E-2</v>
      </c>
      <c r="G47" s="19"/>
    </row>
    <row r="48" spans="2:8" x14ac:dyDescent="0.25">
      <c r="B48" s="225"/>
      <c r="C48" s="196">
        <f>SUM(C43:C47)</f>
        <v>972804</v>
      </c>
      <c r="D48" s="204">
        <f>SUM(D43:D47)</f>
        <v>1</v>
      </c>
      <c r="E48" s="196">
        <f>SUM(E43:E47)</f>
        <v>1025036</v>
      </c>
      <c r="F48" s="198">
        <f>SUM(F43:F47)</f>
        <v>0.99999999999999989</v>
      </c>
      <c r="G48" s="20"/>
    </row>
    <row r="49" spans="2:7" ht="9.75" customHeight="1" x14ac:dyDescent="0.25"/>
    <row r="50" spans="2:7" x14ac:dyDescent="0.25">
      <c r="B50" s="199"/>
      <c r="C50" s="417">
        <v>2012</v>
      </c>
      <c r="D50" s="417"/>
      <c r="E50" s="417">
        <v>2013</v>
      </c>
      <c r="F50" s="417"/>
      <c r="G50" s="226" t="s">
        <v>165</v>
      </c>
    </row>
    <row r="51" spans="2:7" x14ac:dyDescent="0.25">
      <c r="B51" s="227" t="s">
        <v>17</v>
      </c>
      <c r="C51" s="111" t="s">
        <v>20</v>
      </c>
      <c r="D51" s="111" t="s">
        <v>35</v>
      </c>
      <c r="E51" s="111" t="s">
        <v>20</v>
      </c>
      <c r="F51" s="111" t="s">
        <v>35</v>
      </c>
      <c r="G51" s="228"/>
    </row>
    <row r="52" spans="2:7" x14ac:dyDescent="0.25">
      <c r="B52" s="202" t="s">
        <v>49</v>
      </c>
      <c r="C52" s="112">
        <v>1</v>
      </c>
      <c r="D52" s="108">
        <v>335</v>
      </c>
      <c r="E52" s="112">
        <v>0</v>
      </c>
      <c r="F52" s="108">
        <v>0</v>
      </c>
      <c r="G52" s="229">
        <f>(F54/D54)-100%</f>
        <v>-1</v>
      </c>
    </row>
    <row r="53" spans="2:7" x14ac:dyDescent="0.25">
      <c r="B53" s="202" t="s">
        <v>50</v>
      </c>
      <c r="C53" s="112"/>
      <c r="D53" s="108"/>
      <c r="E53" s="112"/>
      <c r="F53" s="108"/>
      <c r="G53" s="228"/>
    </row>
    <row r="54" spans="2:7" x14ac:dyDescent="0.25">
      <c r="B54" s="230" t="s">
        <v>6</v>
      </c>
      <c r="C54" s="231">
        <f>SUM(C52:C53)</f>
        <v>1</v>
      </c>
      <c r="D54" s="196">
        <f>SUM(D52:D53)</f>
        <v>335</v>
      </c>
      <c r="E54" s="231">
        <f>SUM(E52:E53)</f>
        <v>0</v>
      </c>
      <c r="F54" s="196">
        <f>SUM(F52:F53)</f>
        <v>0</v>
      </c>
      <c r="G54" s="232"/>
    </row>
    <row r="55" spans="2:7" x14ac:dyDescent="0.25">
      <c r="B55" s="27" t="s">
        <v>404</v>
      </c>
    </row>
  </sheetData>
  <mergeCells count="7">
    <mergeCell ref="E50:F50"/>
    <mergeCell ref="C50:D50"/>
    <mergeCell ref="A1:G1"/>
    <mergeCell ref="A2:G2"/>
    <mergeCell ref="A3:G3"/>
    <mergeCell ref="E5:F5"/>
    <mergeCell ref="C5:D5"/>
  </mergeCells>
  <phoneticPr fontId="0" type="noConversion"/>
  <pageMargins left="0.39370078740157483" right="0" top="0.59055118110236227" bottom="1.4173228346456694" header="0" footer="0.94488188976377963"/>
  <pageSetup scale="83" orientation="portrait" r:id="rId1"/>
  <headerFooter alignWithMargins="0">
    <oddFooter>&amp;CBARÓMETRO TURÍSTICO DE LA RIVIERA MAYA
FIDEICOMISO DE PROMOCIÓN TURÍSTICA DE LA RIVIERA MAYA&amp;R1</oddFooter>
  </headerFooter>
  <ignoredErrors>
    <ignoredError sqref="C48 E48 E35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C4:K27"/>
  <sheetViews>
    <sheetView workbookViewId="0">
      <selection activeCell="M13" sqref="M13"/>
    </sheetView>
  </sheetViews>
  <sheetFormatPr baseColWidth="10" defaultRowHeight="12.75" x14ac:dyDescent="0.2"/>
  <cols>
    <col min="1" max="16384" width="11.42578125" style="7"/>
  </cols>
  <sheetData>
    <row r="4" spans="3:11" ht="23.25" x14ac:dyDescent="0.35">
      <c r="C4" s="52"/>
      <c r="D4" s="52"/>
      <c r="E4" s="52"/>
      <c r="F4" s="52"/>
      <c r="G4" s="52"/>
      <c r="H4" s="4" t="s">
        <v>145</v>
      </c>
      <c r="I4" s="52"/>
      <c r="J4" s="52"/>
      <c r="K4" s="52"/>
    </row>
    <row r="5" spans="3:11" ht="23.25" x14ac:dyDescent="0.35">
      <c r="C5" s="52"/>
      <c r="D5" s="52"/>
      <c r="E5" s="52"/>
      <c r="F5" s="52"/>
      <c r="G5" s="52"/>
      <c r="H5" s="4" t="s">
        <v>230</v>
      </c>
      <c r="I5" s="52"/>
      <c r="J5" s="52"/>
      <c r="K5" s="52"/>
    </row>
    <row r="6" spans="3:11" ht="23.25" x14ac:dyDescent="0.35">
      <c r="C6" s="52"/>
      <c r="D6" s="52"/>
      <c r="E6" s="52"/>
      <c r="F6" s="52"/>
      <c r="G6" s="52"/>
      <c r="H6" s="4" t="s">
        <v>361</v>
      </c>
      <c r="I6" s="52"/>
      <c r="J6" s="52"/>
      <c r="K6" s="52"/>
    </row>
    <row r="27" spans="10:10" x14ac:dyDescent="0.2">
      <c r="J27" s="67"/>
    </row>
  </sheetData>
  <phoneticPr fontId="5" type="noConversion"/>
  <pageMargins left="0.55118110236220474" right="0" top="0.47244094488188981" bottom="0.27559055118110237" header="0" footer="0.35433070866141736"/>
  <pageSetup scale="95" orientation="landscape" r:id="rId1"/>
  <headerFooter alignWithMargins="0">
    <oddFooter>&amp;CBARÓMETRO TURÍSTICO DE LA RIVIERA MAYA
 FIDEICOMISO DE PROMOCIÓN TURÍSTICA DE LA RIVIERA MAYA&amp;R19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64"/>
  <sheetViews>
    <sheetView workbookViewId="0">
      <selection activeCell="F59" sqref="F59"/>
    </sheetView>
  </sheetViews>
  <sheetFormatPr baseColWidth="10" defaultRowHeight="12.75" x14ac:dyDescent="0.2"/>
  <cols>
    <col min="1" max="1" width="2.28515625" style="7" customWidth="1"/>
    <col min="2" max="2" width="19" style="7" customWidth="1"/>
    <col min="3" max="3" width="13.5703125" style="7" customWidth="1"/>
    <col min="4" max="4" width="14" style="7" bestFit="1" customWidth="1"/>
    <col min="5" max="5" width="13.85546875" style="7" customWidth="1"/>
    <col min="6" max="6" width="14" style="7" bestFit="1" customWidth="1"/>
    <col min="7" max="7" width="12.140625" style="7" bestFit="1" customWidth="1"/>
    <col min="8" max="8" width="12.7109375" style="7" customWidth="1"/>
    <col min="9" max="16384" width="11.42578125" style="7"/>
  </cols>
  <sheetData>
    <row r="3" spans="2:9" ht="15.75" x14ac:dyDescent="0.25">
      <c r="C3" s="136"/>
      <c r="D3" s="136"/>
      <c r="E3" s="136"/>
      <c r="F3" s="137" t="s">
        <v>372</v>
      </c>
      <c r="G3" s="136"/>
      <c r="H3" s="136"/>
    </row>
    <row r="4" spans="2:9" ht="15.75" x14ac:dyDescent="0.25">
      <c r="C4" s="136"/>
      <c r="D4" s="136"/>
      <c r="E4" s="136"/>
      <c r="F4" s="137" t="s">
        <v>382</v>
      </c>
      <c r="G4" s="136"/>
      <c r="H4" s="136"/>
    </row>
    <row r="5" spans="2:9" ht="11.25" customHeight="1" x14ac:dyDescent="0.2"/>
    <row r="6" spans="2:9" x14ac:dyDescent="0.2">
      <c r="B6" s="485" t="s">
        <v>290</v>
      </c>
      <c r="C6" s="487">
        <v>2012</v>
      </c>
      <c r="D6" s="488"/>
      <c r="E6" s="487">
        <v>2013</v>
      </c>
      <c r="F6" s="488"/>
      <c r="G6" s="487" t="s">
        <v>165</v>
      </c>
      <c r="H6" s="488"/>
    </row>
    <row r="7" spans="2:9" x14ac:dyDescent="0.2">
      <c r="B7" s="486"/>
      <c r="C7" s="348"/>
      <c r="D7" s="349" t="s">
        <v>164</v>
      </c>
      <c r="E7" s="348"/>
      <c r="F7" s="349" t="s">
        <v>164</v>
      </c>
      <c r="G7" s="348"/>
      <c r="H7" s="350" t="s">
        <v>36</v>
      </c>
      <c r="I7" s="5"/>
    </row>
    <row r="8" spans="2:9" s="9" customFormat="1" x14ac:dyDescent="0.2">
      <c r="B8" s="68"/>
      <c r="C8" s="31"/>
      <c r="D8" s="31"/>
      <c r="E8" s="31"/>
      <c r="F8" s="31"/>
      <c r="G8" s="31"/>
      <c r="H8" s="69"/>
      <c r="I8" s="31"/>
    </row>
    <row r="9" spans="2:9" ht="15" x14ac:dyDescent="0.25">
      <c r="B9" s="489" t="s">
        <v>150</v>
      </c>
      <c r="C9" s="490"/>
      <c r="D9" s="490"/>
      <c r="E9" s="490"/>
      <c r="F9" s="490"/>
      <c r="G9" s="490"/>
      <c r="H9" s="491"/>
    </row>
    <row r="10" spans="2:9" x14ac:dyDescent="0.2">
      <c r="B10" s="79" t="s">
        <v>153</v>
      </c>
      <c r="C10" s="70">
        <v>102907</v>
      </c>
      <c r="D10" s="80">
        <f>C10/$C$61</f>
        <v>0.29431683955532295</v>
      </c>
      <c r="E10" s="70">
        <f>SUM('PROCEDENCIA MARZO'!C11)</f>
        <v>100975</v>
      </c>
      <c r="F10" s="80">
        <f>E10/$E$61</f>
        <v>0.25703063749198174</v>
      </c>
      <c r="G10" s="70">
        <f>E10-C10</f>
        <v>-1932</v>
      </c>
      <c r="H10" s="80">
        <f>G10/C10</f>
        <v>-1.8774233045371062E-2</v>
      </c>
    </row>
    <row r="11" spans="2:9" x14ac:dyDescent="0.2">
      <c r="B11" s="72" t="s">
        <v>81</v>
      </c>
      <c r="C11" s="70">
        <v>122534</v>
      </c>
      <c r="D11" s="74">
        <f>C11/$C$61</f>
        <v>0.35045059731672229</v>
      </c>
      <c r="E11" s="70">
        <f>SUM('PROCEDENCIA MARZO'!C12)</f>
        <v>134892</v>
      </c>
      <c r="F11" s="74">
        <f>E11/$E$61</f>
        <v>0.34336594951788457</v>
      </c>
      <c r="G11" s="73">
        <f>E11-C11</f>
        <v>12358</v>
      </c>
      <c r="H11" s="74">
        <f>G11/C11</f>
        <v>0.10085364062219465</v>
      </c>
    </row>
    <row r="12" spans="2:9" x14ac:dyDescent="0.2">
      <c r="B12" s="72" t="s">
        <v>83</v>
      </c>
      <c r="C12" s="70">
        <v>39716</v>
      </c>
      <c r="D12" s="74">
        <f>C12/$C$61</f>
        <v>0.11358884818116557</v>
      </c>
      <c r="E12" s="70">
        <f>SUM('PROCEDENCIA MARZO'!C13)</f>
        <v>58678</v>
      </c>
      <c r="F12" s="74">
        <f>E12/$E$61</f>
        <v>0.14936413713052243</v>
      </c>
      <c r="G12" s="73">
        <f>E12-C12</f>
        <v>18962</v>
      </c>
      <c r="H12" s="74">
        <f>G12/C12</f>
        <v>0.4774398227414644</v>
      </c>
    </row>
    <row r="13" spans="2:9" x14ac:dyDescent="0.2">
      <c r="B13" s="75" t="s">
        <v>37</v>
      </c>
      <c r="C13" s="76">
        <f>SUM(C10:C12)</f>
        <v>265157</v>
      </c>
      <c r="D13" s="77">
        <f>C13/$C$61</f>
        <v>0.75835628505321084</v>
      </c>
      <c r="E13" s="76">
        <f>SUM(E10:E12)</f>
        <v>294545</v>
      </c>
      <c r="F13" s="77">
        <f>E13/$E$61</f>
        <v>0.74976072414038875</v>
      </c>
      <c r="G13" s="76">
        <f>E13-C13</f>
        <v>29388</v>
      </c>
      <c r="H13" s="77">
        <f>G13/C13</f>
        <v>0.11083245020874426</v>
      </c>
    </row>
    <row r="14" spans="2:9" ht="6" customHeight="1" x14ac:dyDescent="0.2">
      <c r="C14" s="44"/>
      <c r="D14" s="78"/>
      <c r="E14" s="44"/>
      <c r="H14" s="78"/>
    </row>
    <row r="15" spans="2:9" ht="15" x14ac:dyDescent="0.25">
      <c r="B15" s="482" t="s">
        <v>10</v>
      </c>
      <c r="C15" s="483"/>
      <c r="D15" s="483"/>
      <c r="E15" s="483"/>
      <c r="F15" s="483"/>
      <c r="G15" s="483"/>
      <c r="H15" s="484"/>
    </row>
    <row r="16" spans="2:9" x14ac:dyDescent="0.2">
      <c r="B16" s="79" t="s">
        <v>105</v>
      </c>
      <c r="C16" s="70">
        <v>8971</v>
      </c>
      <c r="D16" s="80">
        <f>C16/$C$61</f>
        <v>2.5657305796989535E-2</v>
      </c>
      <c r="E16" s="70">
        <f>SUM('PROCEDENCIA MARZO'!C30)</f>
        <v>12769</v>
      </c>
      <c r="F16" s="80">
        <f>E16/$E$61</f>
        <v>3.2503334589107348E-2</v>
      </c>
      <c r="G16" s="70">
        <f>E16-C16</f>
        <v>3798</v>
      </c>
      <c r="H16" s="80">
        <f>G16/C16</f>
        <v>0.42336417344777616</v>
      </c>
    </row>
    <row r="17" spans="2:8" x14ac:dyDescent="0.2">
      <c r="B17" s="72" t="s">
        <v>107</v>
      </c>
      <c r="C17" s="70">
        <v>6</v>
      </c>
      <c r="D17" s="74">
        <f>C17/$C$61</f>
        <v>1.7160164394374898E-5</v>
      </c>
      <c r="E17" s="70">
        <f>SUM('PROCEDENCIA MARZO'!C31)</f>
        <v>27</v>
      </c>
      <c r="F17" s="74">
        <f t="shared" ref="F17:F27" si="0">E17/$E$61</f>
        <v>6.8728172441530141E-5</v>
      </c>
      <c r="G17" s="73">
        <f>E17-C17</f>
        <v>21</v>
      </c>
      <c r="H17" s="74">
        <f>G17/C17</f>
        <v>3.5</v>
      </c>
    </row>
    <row r="18" spans="2:8" x14ac:dyDescent="0.2">
      <c r="B18" s="72" t="s">
        <v>110</v>
      </c>
      <c r="C18" s="70">
        <v>491</v>
      </c>
      <c r="D18" s="74">
        <f t="shared" ref="D18:D25" si="1">C18/$C$61</f>
        <v>1.4042734529396792E-3</v>
      </c>
      <c r="E18" s="70">
        <f>SUM('PROCEDENCIA MARZO'!C32)</f>
        <v>537</v>
      </c>
      <c r="F18" s="74">
        <f t="shared" si="0"/>
        <v>1.3669269852259883E-3</v>
      </c>
      <c r="G18" s="73">
        <f t="shared" ref="G18:G26" si="2">E18-C18</f>
        <v>46</v>
      </c>
      <c r="H18" s="74">
        <f t="shared" ref="H18:H26" si="3">G18/C18</f>
        <v>9.368635437881874E-2</v>
      </c>
    </row>
    <row r="19" spans="2:8" x14ac:dyDescent="0.2">
      <c r="B19" s="72" t="s">
        <v>113</v>
      </c>
      <c r="C19" s="70">
        <v>1081</v>
      </c>
      <c r="D19" s="74">
        <f t="shared" si="1"/>
        <v>3.0916896183865441E-3</v>
      </c>
      <c r="E19" s="70">
        <f>SUM('PROCEDENCIA MARZO'!C33)</f>
        <v>1284</v>
      </c>
      <c r="F19" s="74">
        <f t="shared" si="0"/>
        <v>3.2684064227749892E-3</v>
      </c>
      <c r="G19" s="73">
        <f t="shared" si="2"/>
        <v>203</v>
      </c>
      <c r="H19" s="74">
        <f t="shared" si="3"/>
        <v>0.1877890841813136</v>
      </c>
    </row>
    <row r="20" spans="2:8" x14ac:dyDescent="0.2">
      <c r="B20" s="72" t="s">
        <v>116</v>
      </c>
      <c r="C20" s="70">
        <v>258</v>
      </c>
      <c r="D20" s="74">
        <f t="shared" si="1"/>
        <v>7.3788706895812058E-4</v>
      </c>
      <c r="E20" s="70">
        <f>SUM('PROCEDENCIA MARZO'!C34)</f>
        <v>703</v>
      </c>
      <c r="F20" s="74">
        <f t="shared" si="0"/>
        <v>1.7894779713479886E-3</v>
      </c>
      <c r="G20" s="73">
        <f t="shared" si="2"/>
        <v>445</v>
      </c>
      <c r="H20" s="74">
        <f t="shared" si="3"/>
        <v>1.7248062015503876</v>
      </c>
    </row>
    <row r="21" spans="2:8" x14ac:dyDescent="0.2">
      <c r="B21" s="72" t="s">
        <v>118</v>
      </c>
      <c r="C21" s="70">
        <v>149</v>
      </c>
      <c r="D21" s="74">
        <f t="shared" si="1"/>
        <v>4.2614408246030995E-4</v>
      </c>
      <c r="E21" s="70">
        <f>SUM('PROCEDENCIA MARZO'!C35)</f>
        <v>77</v>
      </c>
      <c r="F21" s="74">
        <f t="shared" si="0"/>
        <v>1.9600256585177114E-4</v>
      </c>
      <c r="G21" s="73">
        <f t="shared" si="2"/>
        <v>-72</v>
      </c>
      <c r="H21" s="74">
        <f t="shared" si="3"/>
        <v>-0.48322147651006714</v>
      </c>
    </row>
    <row r="22" spans="2:8" x14ac:dyDescent="0.2">
      <c r="B22" s="72" t="s">
        <v>119</v>
      </c>
      <c r="C22" s="70">
        <v>23</v>
      </c>
      <c r="D22" s="74">
        <f t="shared" si="1"/>
        <v>6.5780630178437113E-5</v>
      </c>
      <c r="E22" s="70">
        <f>SUM('PROCEDENCIA MARZO'!C36)</f>
        <v>57</v>
      </c>
      <c r="F22" s="74">
        <f t="shared" si="0"/>
        <v>1.4509280848767474E-4</v>
      </c>
      <c r="G22" s="73">
        <f>E22-C22</f>
        <v>34</v>
      </c>
      <c r="H22" s="74">
        <f t="shared" si="3"/>
        <v>1.4782608695652173</v>
      </c>
    </row>
    <row r="23" spans="2:8" x14ac:dyDescent="0.2">
      <c r="B23" s="72" t="s">
        <v>120</v>
      </c>
      <c r="C23" s="70">
        <v>350</v>
      </c>
      <c r="D23" s="74">
        <f t="shared" si="1"/>
        <v>1.001009589671869E-3</v>
      </c>
      <c r="E23" s="70">
        <f>SUM('PROCEDENCIA MARZO'!C37)</f>
        <v>785</v>
      </c>
      <c r="F23" s="74">
        <f t="shared" si="0"/>
        <v>1.9982079765407837E-3</v>
      </c>
      <c r="G23" s="73">
        <f t="shared" si="2"/>
        <v>435</v>
      </c>
      <c r="H23" s="74">
        <f t="shared" si="3"/>
        <v>1.2428571428571429</v>
      </c>
    </row>
    <row r="24" spans="2:8" x14ac:dyDescent="0.2">
      <c r="B24" s="72" t="s">
        <v>121</v>
      </c>
      <c r="C24" s="70">
        <v>559</v>
      </c>
      <c r="D24" s="74">
        <f t="shared" si="1"/>
        <v>1.5987553160759281E-3</v>
      </c>
      <c r="E24" s="70">
        <f>SUM('PROCEDENCIA MARZO'!C38)</f>
        <v>841</v>
      </c>
      <c r="F24" s="74">
        <f t="shared" si="0"/>
        <v>2.1407552971602537E-3</v>
      </c>
      <c r="G24" s="73">
        <f t="shared" si="2"/>
        <v>282</v>
      </c>
      <c r="H24" s="74">
        <f t="shared" si="3"/>
        <v>0.50447227191413235</v>
      </c>
    </row>
    <row r="25" spans="2:8" x14ac:dyDescent="0.2">
      <c r="B25" s="72" t="s">
        <v>122</v>
      </c>
      <c r="C25" s="70">
        <v>129</v>
      </c>
      <c r="D25" s="74">
        <f t="shared" si="1"/>
        <v>3.6894353447906029E-4</v>
      </c>
      <c r="E25" s="70">
        <f>SUM('PROCEDENCIA MARZO'!C39)</f>
        <v>594</v>
      </c>
      <c r="F25" s="74">
        <f t="shared" si="0"/>
        <v>1.5120197937136632E-3</v>
      </c>
      <c r="G25" s="73">
        <f t="shared" si="2"/>
        <v>465</v>
      </c>
      <c r="H25" s="74">
        <f t="shared" si="3"/>
        <v>3.6046511627906979</v>
      </c>
    </row>
    <row r="26" spans="2:8" x14ac:dyDescent="0.2">
      <c r="B26" s="72" t="s">
        <v>91</v>
      </c>
      <c r="C26" s="70">
        <v>56</v>
      </c>
      <c r="D26" s="74">
        <f>C26/$C$61</f>
        <v>1.6016153434749906E-4</v>
      </c>
      <c r="E26" s="70">
        <f>SUM('PROCEDENCIA MARZO'!C40)</f>
        <v>89</v>
      </c>
      <c r="F26" s="74">
        <f t="shared" si="0"/>
        <v>2.2654842027022899E-4</v>
      </c>
      <c r="G26" s="73">
        <f t="shared" si="2"/>
        <v>33</v>
      </c>
      <c r="H26" s="74">
        <f t="shared" si="3"/>
        <v>0.5892857142857143</v>
      </c>
    </row>
    <row r="27" spans="2:8" x14ac:dyDescent="0.2">
      <c r="B27" s="75" t="s">
        <v>37</v>
      </c>
      <c r="C27" s="76">
        <f>SUM(C16:C26)</f>
        <v>12073</v>
      </c>
      <c r="D27" s="77">
        <f>C27/$C$61</f>
        <v>3.4529110788881358E-2</v>
      </c>
      <c r="E27" s="76">
        <f>SUM(E16:E26)</f>
        <v>17763</v>
      </c>
      <c r="F27" s="77">
        <f t="shared" si="0"/>
        <v>4.5215501002922223E-2</v>
      </c>
      <c r="G27" s="76">
        <f>E27-C27</f>
        <v>5690</v>
      </c>
      <c r="H27" s="77">
        <f>G27/C27</f>
        <v>0.47129959413567463</v>
      </c>
    </row>
    <row r="28" spans="2:8" x14ac:dyDescent="0.2">
      <c r="C28" s="44"/>
      <c r="D28" s="78"/>
      <c r="E28" s="44"/>
      <c r="H28" s="78"/>
    </row>
    <row r="29" spans="2:8" ht="15" x14ac:dyDescent="0.25">
      <c r="B29" s="482" t="s">
        <v>9</v>
      </c>
      <c r="C29" s="483"/>
      <c r="D29" s="483"/>
      <c r="E29" s="483"/>
      <c r="F29" s="483"/>
      <c r="G29" s="483"/>
      <c r="H29" s="484"/>
    </row>
    <row r="30" spans="2:8" x14ac:dyDescent="0.2">
      <c r="B30" s="79" t="s">
        <v>21</v>
      </c>
      <c r="C30" s="70">
        <v>13697</v>
      </c>
      <c r="D30" s="80">
        <f>C30/$C$61</f>
        <v>3.9173795284958832E-2</v>
      </c>
      <c r="E30" s="70">
        <f>SUM('PROCEDENCIA MARZO'!K10)</f>
        <v>13284</v>
      </c>
      <c r="F30" s="80">
        <f>E30/$E$61</f>
        <v>3.3814260841232832E-2</v>
      </c>
      <c r="G30" s="70">
        <f>E30-C30</f>
        <v>-413</v>
      </c>
      <c r="H30" s="80">
        <f>G30/C30</f>
        <v>-3.0152588157990802E-2</v>
      </c>
    </row>
    <row r="31" spans="2:8" x14ac:dyDescent="0.2">
      <c r="B31" s="72" t="s">
        <v>22</v>
      </c>
      <c r="C31" s="70">
        <v>277</v>
      </c>
      <c r="D31" s="74">
        <f t="shared" ref="D31:D56" si="4">C31/$C$61</f>
        <v>7.922275895403078E-4</v>
      </c>
      <c r="E31" s="70">
        <f>SUM('PROCEDENCIA MARZO'!K11)</f>
        <v>587</v>
      </c>
      <c r="F31" s="74">
        <f t="shared" ref="F31:F55" si="5">E31/$E$61</f>
        <v>1.4942013786362295E-3</v>
      </c>
      <c r="G31" s="73">
        <f>E31-C31</f>
        <v>310</v>
      </c>
      <c r="H31" s="74">
        <f t="shared" ref="H31:H54" si="6">G31/C31</f>
        <v>1.1191335740072201</v>
      </c>
    </row>
    <row r="32" spans="2:8" x14ac:dyDescent="0.2">
      <c r="B32" s="72" t="s">
        <v>152</v>
      </c>
      <c r="C32" s="70">
        <v>1524</v>
      </c>
      <c r="D32" s="74">
        <f t="shared" si="4"/>
        <v>4.3586817561712243E-3</v>
      </c>
      <c r="E32" s="70">
        <f>SUM('PROCEDENCIA MARZO'!K12)</f>
        <v>1152</v>
      </c>
      <c r="F32" s="74">
        <f t="shared" si="5"/>
        <v>2.9324020241719528E-3</v>
      </c>
      <c r="G32" s="73">
        <f t="shared" ref="G32:G57" si="7">E32-C32</f>
        <v>-372</v>
      </c>
      <c r="H32" s="74">
        <f t="shared" si="6"/>
        <v>-0.24409448818897639</v>
      </c>
    </row>
    <row r="33" spans="2:8" x14ac:dyDescent="0.2">
      <c r="B33" s="72" t="s">
        <v>85</v>
      </c>
      <c r="C33" s="70">
        <v>18</v>
      </c>
      <c r="D33" s="74">
        <f t="shared" si="4"/>
        <v>5.1480493183124692E-5</v>
      </c>
      <c r="E33" s="70">
        <f>SUM('PROCEDENCIA MARZO'!K13)</f>
        <v>7</v>
      </c>
      <c r="F33" s="74">
        <f t="shared" si="5"/>
        <v>1.7818415077433743E-5</v>
      </c>
      <c r="G33" s="73">
        <f t="shared" si="7"/>
        <v>-11</v>
      </c>
      <c r="H33" s="74">
        <f t="shared" si="6"/>
        <v>-0.61111111111111116</v>
      </c>
    </row>
    <row r="34" spans="2:8" x14ac:dyDescent="0.2">
      <c r="B34" s="72" t="s">
        <v>23</v>
      </c>
      <c r="C34" s="70">
        <v>120</v>
      </c>
      <c r="D34" s="74">
        <f t="shared" si="4"/>
        <v>3.4320328788749795E-4</v>
      </c>
      <c r="E34" s="70">
        <f>SUM('PROCEDENCIA MARZO'!K14)</f>
        <v>373</v>
      </c>
      <c r="F34" s="74">
        <f t="shared" si="5"/>
        <v>9.494669748403979E-4</v>
      </c>
      <c r="G34" s="73">
        <f t="shared" si="7"/>
        <v>253</v>
      </c>
      <c r="H34" s="74">
        <f>G34/C34</f>
        <v>2.1083333333333334</v>
      </c>
    </row>
    <row r="35" spans="2:8" x14ac:dyDescent="0.2">
      <c r="B35" s="72" t="s">
        <v>24</v>
      </c>
      <c r="C35" s="70">
        <v>12077</v>
      </c>
      <c r="D35" s="74">
        <f t="shared" si="4"/>
        <v>3.4540550898477608E-2</v>
      </c>
      <c r="E35" s="70">
        <f>SUM('PROCEDENCIA MARZO'!K15)</f>
        <v>9896</v>
      </c>
      <c r="F35" s="74">
        <f t="shared" si="5"/>
        <v>2.51901479437549E-2</v>
      </c>
      <c r="G35" s="73">
        <f t="shared" si="7"/>
        <v>-2181</v>
      </c>
      <c r="H35" s="74">
        <f t="shared" si="6"/>
        <v>-0.18059120642543677</v>
      </c>
    </row>
    <row r="36" spans="2:8" x14ac:dyDescent="0.2">
      <c r="B36" s="72" t="s">
        <v>25</v>
      </c>
      <c r="C36" s="70">
        <v>636</v>
      </c>
      <c r="D36" s="74">
        <f t="shared" si="4"/>
        <v>1.8189774258037391E-3</v>
      </c>
      <c r="E36" s="70">
        <f>SUM('PROCEDENCIA MARZO'!K16)</f>
        <v>252</v>
      </c>
      <c r="F36" s="74">
        <f t="shared" si="5"/>
        <v>6.4146294278761467E-4</v>
      </c>
      <c r="G36" s="73">
        <f t="shared" si="7"/>
        <v>-384</v>
      </c>
      <c r="H36" s="74">
        <f t="shared" si="6"/>
        <v>-0.60377358490566035</v>
      </c>
    </row>
    <row r="37" spans="2:8" x14ac:dyDescent="0.2">
      <c r="B37" s="72" t="s">
        <v>26</v>
      </c>
      <c r="C37" s="70">
        <v>8096</v>
      </c>
      <c r="D37" s="74">
        <f t="shared" si="4"/>
        <v>2.3154781822809861E-2</v>
      </c>
      <c r="E37" s="70">
        <f>SUM('PROCEDENCIA MARZO'!K17)</f>
        <v>9608</v>
      </c>
      <c r="F37" s="74">
        <f t="shared" si="5"/>
        <v>2.4457047437711911E-2</v>
      </c>
      <c r="G37" s="73">
        <f t="shared" si="7"/>
        <v>1512</v>
      </c>
      <c r="H37" s="74">
        <f t="shared" si="6"/>
        <v>0.18675889328063242</v>
      </c>
    </row>
    <row r="38" spans="2:8" x14ac:dyDescent="0.2">
      <c r="B38" s="72" t="s">
        <v>27</v>
      </c>
      <c r="C38" s="70">
        <v>14388</v>
      </c>
      <c r="D38" s="74">
        <f t="shared" si="4"/>
        <v>4.1150074217711004E-2</v>
      </c>
      <c r="E38" s="70">
        <f>SUM('PROCEDENCIA MARZO'!K18)</f>
        <v>17864</v>
      </c>
      <c r="F38" s="74">
        <f t="shared" si="5"/>
        <v>4.5472595277610904E-2</v>
      </c>
      <c r="G38" s="73">
        <f t="shared" si="7"/>
        <v>3476</v>
      </c>
      <c r="H38" s="74">
        <f t="shared" si="6"/>
        <v>0.24159021406727829</v>
      </c>
    </row>
    <row r="39" spans="2:8" x14ac:dyDescent="0.2">
      <c r="B39" s="72" t="s">
        <v>61</v>
      </c>
      <c r="C39" s="70">
        <v>14</v>
      </c>
      <c r="D39" s="74">
        <f t="shared" si="4"/>
        <v>4.0040383586874764E-5</v>
      </c>
      <c r="E39" s="70">
        <f>SUM('PROCEDENCIA MARZO'!K19)</f>
        <v>22</v>
      </c>
      <c r="F39" s="74">
        <f>E39/$E$61</f>
        <v>5.600073310050604E-5</v>
      </c>
      <c r="G39" s="73">
        <f t="shared" si="7"/>
        <v>8</v>
      </c>
      <c r="H39" s="74">
        <f>G39/C39</f>
        <v>0.5714285714285714</v>
      </c>
    </row>
    <row r="40" spans="2:8" x14ac:dyDescent="0.2">
      <c r="B40" s="72" t="s">
        <v>28</v>
      </c>
      <c r="C40" s="70">
        <v>2560</v>
      </c>
      <c r="D40" s="74">
        <f t="shared" si="4"/>
        <v>7.3216701415999563E-3</v>
      </c>
      <c r="E40" s="70">
        <f>SUM('PROCEDENCIA MARZO'!K20)</f>
        <v>2016</v>
      </c>
      <c r="F40" s="74">
        <f t="shared" si="5"/>
        <v>5.1317035423009173E-3</v>
      </c>
      <c r="G40" s="73">
        <f t="shared" si="7"/>
        <v>-544</v>
      </c>
      <c r="H40" s="74">
        <f t="shared" si="6"/>
        <v>-0.21249999999999999</v>
      </c>
    </row>
    <row r="41" spans="2:8" x14ac:dyDescent="0.2">
      <c r="B41" s="72" t="s">
        <v>95</v>
      </c>
      <c r="C41" s="70">
        <v>30</v>
      </c>
      <c r="D41" s="74">
        <f t="shared" si="4"/>
        <v>8.5800821971874488E-5</v>
      </c>
      <c r="E41" s="70">
        <f>SUM('PROCEDENCIA MARZO'!K21)</f>
        <v>113</v>
      </c>
      <c r="F41" s="74">
        <f t="shared" si="5"/>
        <v>2.8764012910714466E-4</v>
      </c>
      <c r="G41" s="73">
        <f t="shared" si="7"/>
        <v>83</v>
      </c>
      <c r="H41" s="74">
        <f t="shared" si="6"/>
        <v>2.7666666666666666</v>
      </c>
    </row>
    <row r="42" spans="2:8" x14ac:dyDescent="0.2">
      <c r="B42" s="72" t="s">
        <v>46</v>
      </c>
      <c r="C42" s="70">
        <v>136</v>
      </c>
      <c r="D42" s="74">
        <f t="shared" si="4"/>
        <v>3.8896372627249769E-4</v>
      </c>
      <c r="E42" s="70">
        <f>SUM('PROCEDENCIA MARZO'!K22)</f>
        <v>253</v>
      </c>
      <c r="F42" s="74">
        <f t="shared" si="5"/>
        <v>6.4400843065581944E-4</v>
      </c>
      <c r="G42" s="73">
        <f t="shared" si="7"/>
        <v>117</v>
      </c>
      <c r="H42" s="74">
        <f>G42/C42</f>
        <v>0.86029411764705888</v>
      </c>
    </row>
    <row r="43" spans="2:8" x14ac:dyDescent="0.2">
      <c r="B43" s="72" t="s">
        <v>100</v>
      </c>
      <c r="C43" s="70">
        <v>5</v>
      </c>
      <c r="D43" s="74">
        <f t="shared" si="4"/>
        <v>1.4300136995312415E-5</v>
      </c>
      <c r="E43" s="70">
        <f>SUM('PROCEDENCIA MARZO'!K23)</f>
        <v>26</v>
      </c>
      <c r="F43" s="74">
        <f>E43/$E$61</f>
        <v>6.6182684573325325E-5</v>
      </c>
      <c r="G43" s="73">
        <f t="shared" si="7"/>
        <v>21</v>
      </c>
      <c r="H43" s="74">
        <f>G43/C43</f>
        <v>4.2</v>
      </c>
    </row>
    <row r="44" spans="2:8" x14ac:dyDescent="0.2">
      <c r="B44" s="72" t="s">
        <v>29</v>
      </c>
      <c r="C44" s="70">
        <v>7006</v>
      </c>
      <c r="D44" s="74">
        <f t="shared" si="4"/>
        <v>2.0037351957831757E-2</v>
      </c>
      <c r="E44" s="70">
        <f>SUM('PROCEDENCIA MARZO'!K24)</f>
        <v>6191</v>
      </c>
      <c r="F44" s="74">
        <f t="shared" si="5"/>
        <v>1.5759115392056041E-2</v>
      </c>
      <c r="G44" s="73">
        <f t="shared" si="7"/>
        <v>-815</v>
      </c>
      <c r="H44" s="74">
        <f>G44/C44</f>
        <v>-0.11632886097630603</v>
      </c>
    </row>
    <row r="45" spans="2:8" x14ac:dyDescent="0.2">
      <c r="B45" s="72" t="s">
        <v>62</v>
      </c>
      <c r="C45" s="70">
        <v>13</v>
      </c>
      <c r="D45" s="74">
        <f t="shared" si="4"/>
        <v>3.7180356187812277E-5</v>
      </c>
      <c r="E45" s="70">
        <f>SUM('PROCEDENCIA MARZO'!K25)</f>
        <v>40</v>
      </c>
      <c r="F45" s="74">
        <f t="shared" si="5"/>
        <v>1.018195147281928E-4</v>
      </c>
      <c r="G45" s="73">
        <f t="shared" si="7"/>
        <v>27</v>
      </c>
      <c r="H45" s="74">
        <f t="shared" si="6"/>
        <v>2.0769230769230771</v>
      </c>
    </row>
    <row r="46" spans="2:8" x14ac:dyDescent="0.2">
      <c r="B46" s="72" t="s">
        <v>101</v>
      </c>
      <c r="C46" s="70">
        <v>10</v>
      </c>
      <c r="D46" s="74">
        <f t="shared" si="4"/>
        <v>2.8600273990624829E-5</v>
      </c>
      <c r="E46" s="70">
        <f>SUM('PROCEDENCIA MARZO'!K26)</f>
        <v>9</v>
      </c>
      <c r="F46" s="74">
        <f t="shared" si="5"/>
        <v>2.2909390813843381E-5</v>
      </c>
      <c r="G46" s="73">
        <f t="shared" si="7"/>
        <v>-1</v>
      </c>
      <c r="H46" s="74">
        <f>G46/C46</f>
        <v>-0.1</v>
      </c>
    </row>
    <row r="47" spans="2:8" x14ac:dyDescent="0.2">
      <c r="B47" s="72" t="s">
        <v>30</v>
      </c>
      <c r="C47" s="70">
        <v>412</v>
      </c>
      <c r="D47" s="74">
        <f t="shared" si="4"/>
        <v>1.1783312884137431E-3</v>
      </c>
      <c r="E47" s="70">
        <f>SUM('PROCEDENCIA MARZO'!K27)</f>
        <v>395</v>
      </c>
      <c r="F47" s="74">
        <f t="shared" si="5"/>
        <v>1.0054677079409039E-3</v>
      </c>
      <c r="G47" s="73">
        <f t="shared" si="7"/>
        <v>-17</v>
      </c>
      <c r="H47" s="74">
        <f t="shared" si="6"/>
        <v>-4.12621359223301E-2</v>
      </c>
    </row>
    <row r="48" spans="2:8" x14ac:dyDescent="0.2">
      <c r="B48" s="72" t="s">
        <v>52</v>
      </c>
      <c r="C48" s="70">
        <v>242</v>
      </c>
      <c r="D48" s="74">
        <f t="shared" si="4"/>
        <v>6.9212663057312089E-4</v>
      </c>
      <c r="E48" s="70">
        <f>SUM('PROCEDENCIA MARZO'!K28)</f>
        <v>130</v>
      </c>
      <c r="F48" s="74">
        <f t="shared" si="5"/>
        <v>3.309134228666266E-4</v>
      </c>
      <c r="G48" s="73">
        <f t="shared" si="7"/>
        <v>-112</v>
      </c>
      <c r="H48" s="74">
        <f t="shared" si="6"/>
        <v>-0.46280991735537191</v>
      </c>
    </row>
    <row r="49" spans="2:8" x14ac:dyDescent="0.2">
      <c r="B49" s="72" t="s">
        <v>31</v>
      </c>
      <c r="C49" s="70">
        <v>151</v>
      </c>
      <c r="D49" s="74">
        <f t="shared" si="4"/>
        <v>4.3186413725843493E-4</v>
      </c>
      <c r="E49" s="70">
        <f>SUM('PROCEDENCIA MARZO'!K29)</f>
        <v>142</v>
      </c>
      <c r="F49" s="74">
        <f t="shared" si="5"/>
        <v>3.6145927728508444E-4</v>
      </c>
      <c r="G49" s="73">
        <f t="shared" si="7"/>
        <v>-9</v>
      </c>
      <c r="H49" s="74">
        <f t="shared" si="6"/>
        <v>-5.9602649006622516E-2</v>
      </c>
    </row>
    <row r="50" spans="2:8" x14ac:dyDescent="0.2">
      <c r="B50" s="72" t="s">
        <v>51</v>
      </c>
      <c r="C50" s="70">
        <v>440</v>
      </c>
      <c r="D50" s="74">
        <f t="shared" si="4"/>
        <v>1.2584120555874925E-3</v>
      </c>
      <c r="E50" s="70">
        <f>SUM('PROCEDENCIA MARZO'!K30)</f>
        <v>377</v>
      </c>
      <c r="F50" s="74">
        <f t="shared" si="5"/>
        <v>9.5964892631321722E-4</v>
      </c>
      <c r="G50" s="73">
        <f t="shared" si="7"/>
        <v>-63</v>
      </c>
      <c r="H50" s="74">
        <f>G50/C50</f>
        <v>-0.14318181818181819</v>
      </c>
    </row>
    <row r="51" spans="2:8" x14ac:dyDescent="0.2">
      <c r="B51" s="72" t="s">
        <v>109</v>
      </c>
      <c r="C51" s="70">
        <v>27</v>
      </c>
      <c r="D51" s="74">
        <f t="shared" si="4"/>
        <v>7.7220739774687048E-5</v>
      </c>
      <c r="E51" s="70">
        <f>SUM('PROCEDENCIA MARZO'!K31)</f>
        <v>39</v>
      </c>
      <c r="F51" s="74">
        <f t="shared" si="5"/>
        <v>9.9274026859987987E-5</v>
      </c>
      <c r="G51" s="73">
        <f t="shared" si="7"/>
        <v>12</v>
      </c>
      <c r="H51" s="74">
        <f>G51/C51</f>
        <v>0.44444444444444442</v>
      </c>
    </row>
    <row r="52" spans="2:8" x14ac:dyDescent="0.2">
      <c r="B52" s="72" t="s">
        <v>112</v>
      </c>
      <c r="C52" s="70">
        <v>3371</v>
      </c>
      <c r="D52" s="74">
        <f t="shared" si="4"/>
        <v>9.6411523622396307E-3</v>
      </c>
      <c r="E52" s="70">
        <f>SUM('PROCEDENCIA MARZO'!K32)</f>
        <v>6613</v>
      </c>
      <c r="F52" s="74">
        <f t="shared" si="5"/>
        <v>1.6833311272438475E-2</v>
      </c>
      <c r="G52" s="73">
        <f t="shared" si="7"/>
        <v>3242</v>
      </c>
      <c r="H52" s="74">
        <f t="shared" si="6"/>
        <v>0.96173242361317113</v>
      </c>
    </row>
    <row r="53" spans="2:8" x14ac:dyDescent="0.2">
      <c r="B53" s="72" t="s">
        <v>115</v>
      </c>
      <c r="C53" s="70">
        <v>18</v>
      </c>
      <c r="D53" s="74">
        <f t="shared" si="4"/>
        <v>5.1480493183124692E-5</v>
      </c>
      <c r="E53" s="70">
        <f>SUM('PROCEDENCIA MARZO'!K33)</f>
        <v>13</v>
      </c>
      <c r="F53" s="74">
        <f t="shared" si="5"/>
        <v>3.3091342286662662E-5</v>
      </c>
      <c r="G53" s="73">
        <f t="shared" si="7"/>
        <v>-5</v>
      </c>
      <c r="H53" s="74">
        <f t="shared" si="6"/>
        <v>-0.27777777777777779</v>
      </c>
    </row>
    <row r="54" spans="2:8" x14ac:dyDescent="0.2">
      <c r="B54" s="72" t="s">
        <v>32</v>
      </c>
      <c r="C54" s="70">
        <v>3738</v>
      </c>
      <c r="D54" s="74">
        <f t="shared" si="4"/>
        <v>1.0690782417695562E-2</v>
      </c>
      <c r="E54" s="70">
        <f>SUM('PROCEDENCIA MARZO'!K34)</f>
        <v>5823</v>
      </c>
      <c r="F54" s="74">
        <f t="shared" si="5"/>
        <v>1.4822375856556668E-2</v>
      </c>
      <c r="G54" s="73">
        <f t="shared" si="7"/>
        <v>2085</v>
      </c>
      <c r="H54" s="74">
        <f t="shared" si="6"/>
        <v>0.557784911717496</v>
      </c>
    </row>
    <row r="55" spans="2:8" x14ac:dyDescent="0.2">
      <c r="B55" s="72" t="s">
        <v>33</v>
      </c>
      <c r="C55" s="70">
        <v>839</v>
      </c>
      <c r="D55" s="74">
        <f t="shared" si="4"/>
        <v>2.3995629878134231E-3</v>
      </c>
      <c r="E55" s="70">
        <f>SUM('PROCEDENCIA MARZO'!K35)</f>
        <v>1110</v>
      </c>
      <c r="F55" s="74">
        <f t="shared" si="5"/>
        <v>2.8254915337073503E-3</v>
      </c>
      <c r="G55" s="73">
        <f t="shared" si="7"/>
        <v>271</v>
      </c>
      <c r="H55" s="74">
        <f>G55/C55</f>
        <v>0.32300357568533972</v>
      </c>
    </row>
    <row r="56" spans="2:8" x14ac:dyDescent="0.2">
      <c r="B56" s="72" t="s">
        <v>91</v>
      </c>
      <c r="C56" s="70">
        <v>948</v>
      </c>
      <c r="D56" s="74">
        <f t="shared" si="4"/>
        <v>2.7113059743112339E-3</v>
      </c>
      <c r="E56" s="70">
        <f>SUM('PROCEDENCIA MARZO'!K36)</f>
        <v>1994</v>
      </c>
      <c r="F56" s="74">
        <f>E56/$E$61</f>
        <v>5.0757028092004112E-3</v>
      </c>
      <c r="G56" s="73">
        <f t="shared" si="7"/>
        <v>1046</v>
      </c>
      <c r="H56" s="74">
        <f>G56/C56</f>
        <v>1.1033755274261603</v>
      </c>
    </row>
    <row r="57" spans="2:8" x14ac:dyDescent="0.2">
      <c r="B57" s="75" t="s">
        <v>37</v>
      </c>
      <c r="C57" s="76">
        <f>SUM(C30:C56)</f>
        <v>70793</v>
      </c>
      <c r="D57" s="77">
        <f>C57/$C$61</f>
        <v>0.20246991966183037</v>
      </c>
      <c r="E57" s="76">
        <f>SUM(E30:E56)</f>
        <v>78329</v>
      </c>
      <c r="F57" s="77">
        <f>E57/$E$61</f>
        <v>0.19938551922861536</v>
      </c>
      <c r="G57" s="76">
        <f t="shared" si="7"/>
        <v>7536</v>
      </c>
      <c r="H57" s="77">
        <f>G57/C57</f>
        <v>0.10645120280253698</v>
      </c>
    </row>
    <row r="58" spans="2:8" x14ac:dyDescent="0.2">
      <c r="C58" s="44"/>
      <c r="E58" s="44"/>
      <c r="H58" s="78"/>
    </row>
    <row r="59" spans="2:8" x14ac:dyDescent="0.2">
      <c r="B59" s="351" t="s">
        <v>151</v>
      </c>
      <c r="C59" s="352">
        <v>1624</v>
      </c>
      <c r="D59" s="353">
        <f>C59/$C$61</f>
        <v>4.6446844960774721E-3</v>
      </c>
      <c r="E59" s="352">
        <v>2215</v>
      </c>
      <c r="F59" s="353">
        <f>E59/$E$61</f>
        <v>5.6382556280736764E-3</v>
      </c>
      <c r="G59" s="352">
        <f>E59-C59</f>
        <v>591</v>
      </c>
      <c r="H59" s="354">
        <f>G59/C59</f>
        <v>0.36391625615763545</v>
      </c>
    </row>
    <row r="60" spans="2:8" x14ac:dyDescent="0.2">
      <c r="C60" s="44"/>
      <c r="E60" s="44"/>
      <c r="H60" s="78"/>
    </row>
    <row r="61" spans="2:8" ht="15.75" x14ac:dyDescent="0.25">
      <c r="B61" s="355" t="s">
        <v>6</v>
      </c>
      <c r="C61" s="356">
        <f>C59+C57+C27+C13</f>
        <v>349647</v>
      </c>
      <c r="D61" s="357">
        <f>D59+D57+D27+D13</f>
        <v>1</v>
      </c>
      <c r="E61" s="356">
        <f>E59+E57+E27+E13</f>
        <v>392852</v>
      </c>
      <c r="F61" s="357">
        <f>F59+F57+F27+F13</f>
        <v>1</v>
      </c>
      <c r="G61" s="358">
        <f>E61-C61</f>
        <v>43205</v>
      </c>
      <c r="H61" s="357">
        <f>G61/C61</f>
        <v>0.12356748377649458</v>
      </c>
    </row>
    <row r="63" spans="2:8" ht="15" x14ac:dyDescent="0.25">
      <c r="C63" s="81"/>
    </row>
    <row r="64" spans="2:8" x14ac:dyDescent="0.2">
      <c r="C64" s="44"/>
    </row>
  </sheetData>
  <mergeCells count="7">
    <mergeCell ref="B29:H29"/>
    <mergeCell ref="B6:B7"/>
    <mergeCell ref="C6:D6"/>
    <mergeCell ref="E6:F6"/>
    <mergeCell ref="G6:H6"/>
    <mergeCell ref="B15:H15"/>
    <mergeCell ref="B9:H9"/>
  </mergeCells>
  <pageMargins left="0.47244094488188981" right="0.31496062992125984" top="0" bottom="0.15748031496062992" header="0" footer="0.27559055118110237"/>
  <pageSetup scale="90" orientation="portrait" r:id="rId1"/>
  <headerFooter>
    <oddFooter>&amp;CBARÓMETRO TURÍSTICO DE LA RIVIERA MAYA
FIDEICOMISO DE PROMOCIÓN TURÍSTICA DE LA RIVIERA MAYA&amp;R20</oddFooter>
  </headerFooter>
  <ignoredErrors>
    <ignoredError sqref="D13 D27 D57" formula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64"/>
  <sheetViews>
    <sheetView workbookViewId="0">
      <selection activeCell="K54" sqref="K54"/>
    </sheetView>
  </sheetViews>
  <sheetFormatPr baseColWidth="10" defaultRowHeight="12.75" x14ac:dyDescent="0.2"/>
  <cols>
    <col min="1" max="1" width="2.28515625" style="7" customWidth="1"/>
    <col min="2" max="2" width="19" style="7" customWidth="1"/>
    <col min="3" max="3" width="13.5703125" style="7" customWidth="1"/>
    <col min="4" max="4" width="14" style="7" bestFit="1" customWidth="1"/>
    <col min="5" max="5" width="13.85546875" style="7" customWidth="1"/>
    <col min="6" max="6" width="14" style="7" bestFit="1" customWidth="1"/>
    <col min="7" max="7" width="12.140625" style="7" bestFit="1" customWidth="1"/>
    <col min="8" max="8" width="12.7109375" style="7" customWidth="1"/>
    <col min="9" max="16384" width="11.42578125" style="7"/>
  </cols>
  <sheetData>
    <row r="3" spans="2:9" ht="15.75" x14ac:dyDescent="0.25">
      <c r="C3" s="270"/>
      <c r="D3" s="270"/>
      <c r="E3" s="270"/>
      <c r="F3" s="137" t="s">
        <v>372</v>
      </c>
      <c r="G3" s="270"/>
      <c r="H3" s="270"/>
    </row>
    <row r="4" spans="2:9" ht="15.75" x14ac:dyDescent="0.25">
      <c r="C4" s="270"/>
      <c r="D4" s="270"/>
      <c r="E4" s="270"/>
      <c r="F4" s="137" t="s">
        <v>399</v>
      </c>
      <c r="G4" s="270"/>
      <c r="H4" s="270"/>
    </row>
    <row r="5" spans="2:9" ht="11.25" customHeight="1" x14ac:dyDescent="0.2"/>
    <row r="6" spans="2:9" x14ac:dyDescent="0.2">
      <c r="B6" s="485" t="s">
        <v>290</v>
      </c>
      <c r="C6" s="487">
        <v>2012</v>
      </c>
      <c r="D6" s="488"/>
      <c r="E6" s="487">
        <v>2013</v>
      </c>
      <c r="F6" s="488"/>
      <c r="G6" s="487" t="s">
        <v>165</v>
      </c>
      <c r="H6" s="488"/>
    </row>
    <row r="7" spans="2:9" x14ac:dyDescent="0.2">
      <c r="B7" s="486"/>
      <c r="C7" s="348"/>
      <c r="D7" s="349" t="s">
        <v>164</v>
      </c>
      <c r="E7" s="348"/>
      <c r="F7" s="349" t="s">
        <v>164</v>
      </c>
      <c r="G7" s="348"/>
      <c r="H7" s="350" t="s">
        <v>36</v>
      </c>
      <c r="I7" s="5"/>
    </row>
    <row r="8" spans="2:9" s="9" customFormat="1" x14ac:dyDescent="0.2">
      <c r="B8" s="68"/>
      <c r="C8" s="31"/>
      <c r="D8" s="31"/>
      <c r="E8" s="31"/>
      <c r="F8" s="31"/>
      <c r="G8" s="31"/>
      <c r="H8" s="69"/>
      <c r="I8" s="31"/>
    </row>
    <row r="9" spans="2:9" ht="15" x14ac:dyDescent="0.25">
      <c r="B9" s="482" t="s">
        <v>150</v>
      </c>
      <c r="C9" s="483"/>
      <c r="D9" s="483"/>
      <c r="E9" s="483"/>
      <c r="F9" s="483"/>
      <c r="G9" s="483"/>
      <c r="H9" s="484"/>
    </row>
    <row r="10" spans="2:9" x14ac:dyDescent="0.2">
      <c r="B10" s="273" t="s">
        <v>153</v>
      </c>
      <c r="C10" s="70">
        <v>305858</v>
      </c>
      <c r="D10" s="274">
        <f>C10/$C$61</f>
        <v>0.30723903948247372</v>
      </c>
      <c r="E10" s="70">
        <f>SUM('PROCEDENCIA ENERO - MARZO'!C11)</f>
        <v>280898</v>
      </c>
      <c r="F10" s="274">
        <f>E10/$E$61</f>
        <v>0.2671232551040495</v>
      </c>
      <c r="G10" s="71">
        <f>E10-C10</f>
        <v>-24960</v>
      </c>
      <c r="H10" s="274">
        <f>G10/C10</f>
        <v>-8.160649713265633E-2</v>
      </c>
    </row>
    <row r="11" spans="2:9" x14ac:dyDescent="0.2">
      <c r="B11" s="72" t="s">
        <v>81</v>
      </c>
      <c r="C11" s="73">
        <v>319017</v>
      </c>
      <c r="D11" s="74">
        <f>C11/$C$61</f>
        <v>0.32045745626591526</v>
      </c>
      <c r="E11" s="70">
        <f>SUM('PROCEDENCIA ENERO - MARZO'!C12)</f>
        <v>326434</v>
      </c>
      <c r="F11" s="74">
        <f>E11/$E$61</f>
        <v>0.31042624958752035</v>
      </c>
      <c r="G11" s="73">
        <f>E11-C11</f>
        <v>7417</v>
      </c>
      <c r="H11" s="74">
        <f>G11/C11</f>
        <v>2.3249544695110293E-2</v>
      </c>
    </row>
    <row r="12" spans="2:9" x14ac:dyDescent="0.2">
      <c r="B12" s="72" t="s">
        <v>83</v>
      </c>
      <c r="C12" s="73">
        <v>108098</v>
      </c>
      <c r="D12" s="74">
        <f>C12/$C$61</f>
        <v>0.10858609449475391</v>
      </c>
      <c r="E12" s="70">
        <f>SUM('PROCEDENCIA ENERO - MARZO'!C13)</f>
        <v>142996</v>
      </c>
      <c r="F12" s="74">
        <f>E12/$E$61</f>
        <v>0.1359837271424455</v>
      </c>
      <c r="G12" s="73">
        <f>E12-C12</f>
        <v>34898</v>
      </c>
      <c r="H12" s="74">
        <f>G12/C12</f>
        <v>0.32283668523006903</v>
      </c>
    </row>
    <row r="13" spans="2:9" x14ac:dyDescent="0.2">
      <c r="B13" s="75" t="s">
        <v>37</v>
      </c>
      <c r="C13" s="76">
        <f>SUM(C10:C12)</f>
        <v>732973</v>
      </c>
      <c r="D13" s="77">
        <f>C13/$C$61</f>
        <v>0.73628259024314291</v>
      </c>
      <c r="E13" s="76">
        <f>SUM(E10:E12)</f>
        <v>750328</v>
      </c>
      <c r="F13" s="77">
        <f>E13/$E$61</f>
        <v>0.71353323183401529</v>
      </c>
      <c r="G13" s="76">
        <f>E13-C13</f>
        <v>17355</v>
      </c>
      <c r="H13" s="77">
        <f>G13/C13</f>
        <v>2.3677543374721853E-2</v>
      </c>
    </row>
    <row r="14" spans="2:9" ht="6" customHeight="1" x14ac:dyDescent="0.2">
      <c r="C14" s="44"/>
      <c r="D14" s="78"/>
      <c r="E14" s="44"/>
      <c r="H14" s="78"/>
    </row>
    <row r="15" spans="2:9" ht="15" x14ac:dyDescent="0.25">
      <c r="B15" s="482" t="s">
        <v>10</v>
      </c>
      <c r="C15" s="483"/>
      <c r="D15" s="483"/>
      <c r="E15" s="483"/>
      <c r="F15" s="483"/>
      <c r="G15" s="483"/>
      <c r="H15" s="484"/>
    </row>
    <row r="16" spans="2:9" x14ac:dyDescent="0.2">
      <c r="B16" s="79" t="s">
        <v>105</v>
      </c>
      <c r="C16" s="71">
        <v>34311</v>
      </c>
      <c r="D16" s="80">
        <f>C16/$C$61</f>
        <v>3.4465924329862736E-2</v>
      </c>
      <c r="E16" s="70">
        <f>SUM('PROCEDENCIA ENERO - MARZO'!C30)</f>
        <v>44094</v>
      </c>
      <c r="F16" s="80">
        <f>E16/$E$61</f>
        <v>4.1931707632514144E-2</v>
      </c>
      <c r="G16" s="70">
        <f>E16-C16</f>
        <v>9783</v>
      </c>
      <c r="H16" s="80">
        <f>G16/C16</f>
        <v>0.28512721867622626</v>
      </c>
    </row>
    <row r="17" spans="2:8" x14ac:dyDescent="0.2">
      <c r="B17" s="72" t="s">
        <v>107</v>
      </c>
      <c r="C17" s="73">
        <v>39</v>
      </c>
      <c r="D17" s="80">
        <f t="shared" ref="D17:D27" si="0">C17/$C$61</f>
        <v>3.9176096554010276E-5</v>
      </c>
      <c r="E17" s="70">
        <f>SUM('PROCEDENCIA ENERO - MARZO'!C31)</f>
        <v>138</v>
      </c>
      <c r="F17" s="74">
        <f t="shared" ref="F17:F26" si="1">E17/$E$61</f>
        <v>1.3123272221361073E-4</v>
      </c>
      <c r="G17" s="73">
        <f>E17-C17</f>
        <v>99</v>
      </c>
      <c r="H17" s="74">
        <f>G17/C17</f>
        <v>2.5384615384615383</v>
      </c>
    </row>
    <row r="18" spans="2:8" x14ac:dyDescent="0.2">
      <c r="B18" s="72" t="s">
        <v>110</v>
      </c>
      <c r="C18" s="73">
        <v>2247</v>
      </c>
      <c r="D18" s="80">
        <f t="shared" si="0"/>
        <v>2.2571458706887458E-3</v>
      </c>
      <c r="E18" s="70">
        <f>SUM('PROCEDENCIA ENERO - MARZO'!C32)</f>
        <v>2721</v>
      </c>
      <c r="F18" s="74">
        <f t="shared" si="1"/>
        <v>2.5875669358205421E-3</v>
      </c>
      <c r="G18" s="73">
        <f t="shared" ref="G18:G26" si="2">E18-C18</f>
        <v>474</v>
      </c>
      <c r="H18" s="74">
        <f t="shared" ref="H18:H26" si="3">G18/C18</f>
        <v>0.2109479305740988</v>
      </c>
    </row>
    <row r="19" spans="2:8" x14ac:dyDescent="0.2">
      <c r="B19" s="72" t="s">
        <v>113</v>
      </c>
      <c r="C19" s="73">
        <v>8402</v>
      </c>
      <c r="D19" s="80">
        <f t="shared" si="0"/>
        <v>8.4399375191485729E-3</v>
      </c>
      <c r="E19" s="70">
        <f>SUM('PROCEDENCIA ENERO - MARZO'!C33)</f>
        <v>10254</v>
      </c>
      <c r="F19" s="74">
        <f t="shared" si="1"/>
        <v>9.751161837524381E-3</v>
      </c>
      <c r="G19" s="73">
        <f t="shared" si="2"/>
        <v>1852</v>
      </c>
      <c r="H19" s="74">
        <f t="shared" si="3"/>
        <v>0.2204237086407998</v>
      </c>
    </row>
    <row r="20" spans="2:8" x14ac:dyDescent="0.2">
      <c r="B20" s="72" t="s">
        <v>116</v>
      </c>
      <c r="C20" s="73">
        <v>901</v>
      </c>
      <c r="D20" s="80">
        <f t="shared" si="0"/>
        <v>9.0506828192726309E-4</v>
      </c>
      <c r="E20" s="70">
        <f>SUM('PROCEDENCIA ENERO - MARZO'!C34)</f>
        <v>2147</v>
      </c>
      <c r="F20" s="74">
        <f t="shared" si="1"/>
        <v>2.0417148883523353E-3</v>
      </c>
      <c r="G20" s="73">
        <f t="shared" si="2"/>
        <v>1246</v>
      </c>
      <c r="H20" s="74">
        <f t="shared" si="3"/>
        <v>1.3829078801331853</v>
      </c>
    </row>
    <row r="21" spans="2:8" x14ac:dyDescent="0.2">
      <c r="B21" s="72" t="s">
        <v>118</v>
      </c>
      <c r="C21" s="73">
        <v>550</v>
      </c>
      <c r="D21" s="80">
        <f t="shared" si="0"/>
        <v>5.5248341294117061E-4</v>
      </c>
      <c r="E21" s="70">
        <f>SUM('PROCEDENCIA ENERO - MARZO'!C35)</f>
        <v>156</v>
      </c>
      <c r="F21" s="74">
        <f t="shared" si="1"/>
        <v>1.4835003380669039E-4</v>
      </c>
      <c r="G21" s="73">
        <f t="shared" si="2"/>
        <v>-394</v>
      </c>
      <c r="H21" s="74">
        <f t="shared" si="3"/>
        <v>-0.71636363636363631</v>
      </c>
    </row>
    <row r="22" spans="2:8" x14ac:dyDescent="0.2">
      <c r="B22" s="72" t="s">
        <v>119</v>
      </c>
      <c r="C22" s="73">
        <v>345</v>
      </c>
      <c r="D22" s="80">
        <f t="shared" si="0"/>
        <v>3.4655777720855245E-4</v>
      </c>
      <c r="E22" s="70">
        <f>SUM('PROCEDENCIA ENERO - MARZO'!C36)</f>
        <v>514</v>
      </c>
      <c r="F22" s="74">
        <f t="shared" si="1"/>
        <v>4.8879434215794138E-4</v>
      </c>
      <c r="G22" s="73">
        <f>E22-C22</f>
        <v>169</v>
      </c>
      <c r="H22" s="74">
        <f>G22/C22</f>
        <v>0.48985507246376814</v>
      </c>
    </row>
    <row r="23" spans="2:8" x14ac:dyDescent="0.2">
      <c r="B23" s="72" t="s">
        <v>120</v>
      </c>
      <c r="C23" s="73">
        <v>1111</v>
      </c>
      <c r="D23" s="80">
        <f t="shared" si="0"/>
        <v>1.1160164941411645E-3</v>
      </c>
      <c r="E23" s="70">
        <f>SUM('PROCEDENCIA ENERO - MARZO'!C37)</f>
        <v>2790</v>
      </c>
      <c r="F23" s="74">
        <f t="shared" si="1"/>
        <v>2.6531832969273477E-3</v>
      </c>
      <c r="G23" s="73">
        <f t="shared" si="2"/>
        <v>1679</v>
      </c>
      <c r="H23" s="74">
        <f t="shared" si="3"/>
        <v>1.5112511251125114</v>
      </c>
    </row>
    <row r="24" spans="2:8" x14ac:dyDescent="0.2">
      <c r="B24" s="72" t="s">
        <v>121</v>
      </c>
      <c r="C24" s="73">
        <v>1203</v>
      </c>
      <c r="D24" s="80">
        <f t="shared" si="0"/>
        <v>1.2084319013967784E-3</v>
      </c>
      <c r="E24" s="70">
        <f>SUM('PROCEDENCIA ENERO - MARZO'!C38)</f>
        <v>1918</v>
      </c>
      <c r="F24" s="74">
        <f t="shared" si="1"/>
        <v>1.823944646418155E-3</v>
      </c>
      <c r="G24" s="73">
        <f t="shared" si="2"/>
        <v>715</v>
      </c>
      <c r="H24" s="74">
        <f t="shared" si="3"/>
        <v>0.59434746467165422</v>
      </c>
    </row>
    <row r="25" spans="2:8" x14ac:dyDescent="0.2">
      <c r="B25" s="72" t="s">
        <v>122</v>
      </c>
      <c r="C25" s="73">
        <v>393</v>
      </c>
      <c r="D25" s="80">
        <f t="shared" si="0"/>
        <v>3.947745114288728E-4</v>
      </c>
      <c r="E25" s="70">
        <f>SUM('PROCEDENCIA ENERO - MARZO'!C39)</f>
        <v>1235</v>
      </c>
      <c r="F25" s="74">
        <f t="shared" si="1"/>
        <v>1.1744377676362989E-3</v>
      </c>
      <c r="G25" s="73">
        <f t="shared" si="2"/>
        <v>842</v>
      </c>
      <c r="H25" s="74">
        <f t="shared" si="3"/>
        <v>2.1424936386768447</v>
      </c>
    </row>
    <row r="26" spans="2:8" x14ac:dyDescent="0.2">
      <c r="B26" s="72" t="s">
        <v>91</v>
      </c>
      <c r="C26" s="73">
        <v>290</v>
      </c>
      <c r="D26" s="80">
        <f t="shared" si="0"/>
        <v>2.9130943591443537E-4</v>
      </c>
      <c r="E26" s="70">
        <f>SUM('PROCEDENCIA ENERO - MARZO'!C40)</f>
        <v>231</v>
      </c>
      <c r="F26" s="74">
        <f t="shared" si="1"/>
        <v>2.1967216544452231E-4</v>
      </c>
      <c r="G26" s="73">
        <f t="shared" si="2"/>
        <v>-59</v>
      </c>
      <c r="H26" s="74">
        <f t="shared" si="3"/>
        <v>-0.20344827586206896</v>
      </c>
    </row>
    <row r="27" spans="2:8" x14ac:dyDescent="0.2">
      <c r="B27" s="75" t="s">
        <v>37</v>
      </c>
      <c r="C27" s="76">
        <f>SUM(C16:C26)</f>
        <v>49792</v>
      </c>
      <c r="D27" s="275">
        <f t="shared" si="0"/>
        <v>5.0016825631212299E-2</v>
      </c>
      <c r="E27" s="76">
        <f>SUM(E16:E26)</f>
        <v>66198</v>
      </c>
      <c r="F27" s="77">
        <f>E27/$E$61</f>
        <v>6.2951766268815962E-2</v>
      </c>
      <c r="G27" s="76">
        <f>E27-C27</f>
        <v>16406</v>
      </c>
      <c r="H27" s="77">
        <f>G27/C27</f>
        <v>0.32949068123393316</v>
      </c>
    </row>
    <row r="28" spans="2:8" x14ac:dyDescent="0.2">
      <c r="C28" s="44"/>
      <c r="D28" s="78"/>
      <c r="E28" s="44"/>
      <c r="H28" s="78"/>
    </row>
    <row r="29" spans="2:8" ht="15" x14ac:dyDescent="0.25">
      <c r="B29" s="482" t="s">
        <v>9</v>
      </c>
      <c r="C29" s="483"/>
      <c r="D29" s="483"/>
      <c r="E29" s="483"/>
      <c r="F29" s="483"/>
      <c r="G29" s="483"/>
      <c r="H29" s="484"/>
    </row>
    <row r="30" spans="2:8" x14ac:dyDescent="0.2">
      <c r="B30" s="79" t="s">
        <v>21</v>
      </c>
      <c r="C30" s="70">
        <v>35699</v>
      </c>
      <c r="D30" s="80">
        <f>C30/$C$61</f>
        <v>3.5860191561066998E-2</v>
      </c>
      <c r="E30" s="70">
        <f>SUM('PROCEDENCIA ENERO - MARZO'!K10)</f>
        <v>35604</v>
      </c>
      <c r="F30" s="80">
        <f>E30/$E$61</f>
        <v>3.3858042331111567E-2</v>
      </c>
      <c r="G30" s="70">
        <f>E30-C30</f>
        <v>-95</v>
      </c>
      <c r="H30" s="80">
        <f>G30/C30</f>
        <v>-2.6611389674780807E-3</v>
      </c>
    </row>
    <row r="31" spans="2:8" x14ac:dyDescent="0.2">
      <c r="B31" s="72" t="s">
        <v>22</v>
      </c>
      <c r="C31" s="73">
        <v>899</v>
      </c>
      <c r="D31" s="74">
        <f t="shared" ref="D31:D56" si="4">C31/$C$61</f>
        <v>9.0305925133474967E-4</v>
      </c>
      <c r="E31" s="70">
        <f>SUM('PROCEDENCIA ENERO - MARZO'!K11)</f>
        <v>1416</v>
      </c>
      <c r="F31" s="74">
        <f t="shared" ref="F31:F55" si="5">E31/$E$61</f>
        <v>1.3465618453222666E-3</v>
      </c>
      <c r="G31" s="73">
        <f>E31-C31</f>
        <v>517</v>
      </c>
      <c r="H31" s="74">
        <f t="shared" ref="H31:H54" si="6">G31/C31</f>
        <v>0.57508342602892104</v>
      </c>
    </row>
    <row r="32" spans="2:8" x14ac:dyDescent="0.2">
      <c r="B32" s="72" t="s">
        <v>152</v>
      </c>
      <c r="C32" s="73">
        <v>4057</v>
      </c>
      <c r="D32" s="74">
        <f t="shared" si="4"/>
        <v>4.075318556913325E-3</v>
      </c>
      <c r="E32" s="70">
        <f>SUM('PROCEDENCIA ENERO - MARZO'!K12)</f>
        <v>3467</v>
      </c>
      <c r="F32" s="74">
        <f t="shared" si="5"/>
        <v>3.2969844051781768E-3</v>
      </c>
      <c r="G32" s="73">
        <f t="shared" ref="G32:G57" si="7">E32-C32</f>
        <v>-590</v>
      </c>
      <c r="H32" s="74">
        <f t="shared" si="6"/>
        <v>-0.14542765590337689</v>
      </c>
    </row>
    <row r="33" spans="2:8" x14ac:dyDescent="0.2">
      <c r="B33" s="72" t="s">
        <v>85</v>
      </c>
      <c r="C33" s="73">
        <v>76</v>
      </c>
      <c r="D33" s="74">
        <f t="shared" si="4"/>
        <v>7.6343162515507207E-5</v>
      </c>
      <c r="E33" s="70">
        <f>SUM('PROCEDENCIA ENERO - MARZO'!K13)</f>
        <v>114</v>
      </c>
      <c r="F33" s="74">
        <f t="shared" si="5"/>
        <v>1.0840964008950452E-4</v>
      </c>
      <c r="G33" s="73">
        <f t="shared" si="7"/>
        <v>38</v>
      </c>
      <c r="H33" s="74">
        <f t="shared" si="6"/>
        <v>0.5</v>
      </c>
    </row>
    <row r="34" spans="2:8" x14ac:dyDescent="0.2">
      <c r="B34" s="72" t="s">
        <v>23</v>
      </c>
      <c r="C34" s="73">
        <v>542</v>
      </c>
      <c r="D34" s="74">
        <f t="shared" si="4"/>
        <v>5.4444729057111718E-4</v>
      </c>
      <c r="E34" s="70">
        <f>SUM('PROCEDENCIA ENERO - MARZO'!K14)</f>
        <v>867</v>
      </c>
      <c r="F34" s="74">
        <f t="shared" si="5"/>
        <v>8.2448384173333699E-4</v>
      </c>
      <c r="G34" s="73">
        <f t="shared" si="7"/>
        <v>325</v>
      </c>
      <c r="H34" s="74">
        <f>G34/C34</f>
        <v>0.59963099630996308</v>
      </c>
    </row>
    <row r="35" spans="2:8" x14ac:dyDescent="0.2">
      <c r="B35" s="72" t="s">
        <v>24</v>
      </c>
      <c r="C35" s="73">
        <v>31231</v>
      </c>
      <c r="D35" s="74">
        <f t="shared" si="4"/>
        <v>3.1372017217392176E-2</v>
      </c>
      <c r="E35" s="70">
        <f>SUM('PROCEDENCIA ENERO - MARZO'!K15)</f>
        <v>22512</v>
      </c>
      <c r="F35" s="74">
        <f t="shared" si="5"/>
        <v>2.140805103241163E-2</v>
      </c>
      <c r="G35" s="73">
        <f t="shared" si="7"/>
        <v>-8719</v>
      </c>
      <c r="H35" s="74">
        <f t="shared" si="6"/>
        <v>-0.27917774006596008</v>
      </c>
    </row>
    <row r="36" spans="2:8" x14ac:dyDescent="0.2">
      <c r="B36" s="72" t="s">
        <v>25</v>
      </c>
      <c r="C36" s="73">
        <v>2162</v>
      </c>
      <c r="D36" s="74">
        <f t="shared" si="4"/>
        <v>2.1717620705069287E-3</v>
      </c>
      <c r="E36" s="70">
        <f>SUM('PROCEDENCIA ENERO - MARZO'!K16)</f>
        <v>2019</v>
      </c>
      <c r="F36" s="74">
        <f t="shared" si="5"/>
        <v>1.9199917836904353E-3</v>
      </c>
      <c r="G36" s="73">
        <f t="shared" si="7"/>
        <v>-143</v>
      </c>
      <c r="H36" s="74">
        <f t="shared" si="6"/>
        <v>-6.6142460684551346E-2</v>
      </c>
    </row>
    <row r="37" spans="2:8" x14ac:dyDescent="0.2">
      <c r="B37" s="72" t="s">
        <v>26</v>
      </c>
      <c r="C37" s="73">
        <v>24617</v>
      </c>
      <c r="D37" s="74">
        <f t="shared" si="4"/>
        <v>2.4728153047950539E-2</v>
      </c>
      <c r="E37" s="70">
        <f>SUM('PROCEDENCIA ENERO - MARZO'!K17)</f>
        <v>27547</v>
      </c>
      <c r="F37" s="74">
        <f t="shared" si="5"/>
        <v>2.6196143469698081E-2</v>
      </c>
      <c r="G37" s="73">
        <f t="shared" si="7"/>
        <v>2930</v>
      </c>
      <c r="H37" s="74">
        <f t="shared" si="6"/>
        <v>0.11902343908680993</v>
      </c>
    </row>
    <row r="38" spans="2:8" x14ac:dyDescent="0.2">
      <c r="B38" s="72" t="s">
        <v>27</v>
      </c>
      <c r="C38" s="73">
        <v>40677</v>
      </c>
      <c r="D38" s="74">
        <f t="shared" si="4"/>
        <v>4.0860668705832721E-2</v>
      </c>
      <c r="E38" s="70">
        <f>SUM('PROCEDENCIA ENERO - MARZO'!K18)</f>
        <v>50645</v>
      </c>
      <c r="F38" s="74">
        <f t="shared" si="5"/>
        <v>4.8161458090639972E-2</v>
      </c>
      <c r="G38" s="73">
        <f t="shared" si="7"/>
        <v>9968</v>
      </c>
      <c r="H38" s="74">
        <f t="shared" si="6"/>
        <v>0.24505248666322491</v>
      </c>
    </row>
    <row r="39" spans="2:8" x14ac:dyDescent="0.2">
      <c r="B39" s="72" t="s">
        <v>61</v>
      </c>
      <c r="C39" s="73">
        <v>47</v>
      </c>
      <c r="D39" s="74">
        <f t="shared" si="4"/>
        <v>4.7212218924063666E-5</v>
      </c>
      <c r="E39" s="70">
        <f>SUM('PROCEDENCIA ENERO - MARZO'!K19)</f>
        <v>62</v>
      </c>
      <c r="F39" s="74">
        <f>E39/$E$61</f>
        <v>5.8959628820607722E-5</v>
      </c>
      <c r="G39" s="73">
        <f t="shared" si="7"/>
        <v>15</v>
      </c>
      <c r="H39" s="74">
        <f>G39/C39</f>
        <v>0.31914893617021278</v>
      </c>
    </row>
    <row r="40" spans="2:8" x14ac:dyDescent="0.2">
      <c r="B40" s="72" t="s">
        <v>28</v>
      </c>
      <c r="C40" s="73">
        <v>8162</v>
      </c>
      <c r="D40" s="74">
        <f t="shared" si="4"/>
        <v>8.1988538480469719E-3</v>
      </c>
      <c r="E40" s="70">
        <f>SUM('PROCEDENCIA ENERO - MARZO'!K20)</f>
        <v>6715</v>
      </c>
      <c r="F40" s="74">
        <f t="shared" si="5"/>
        <v>6.3857081859738851E-3</v>
      </c>
      <c r="G40" s="73">
        <f t="shared" si="7"/>
        <v>-1447</v>
      </c>
      <c r="H40" s="74">
        <f t="shared" si="6"/>
        <v>-0.17728497917177163</v>
      </c>
    </row>
    <row r="41" spans="2:8" x14ac:dyDescent="0.2">
      <c r="B41" s="72" t="s">
        <v>95</v>
      </c>
      <c r="C41" s="73">
        <v>186</v>
      </c>
      <c r="D41" s="74">
        <f t="shared" si="4"/>
        <v>1.868398451037413E-4</v>
      </c>
      <c r="E41" s="70">
        <f>SUM('PROCEDENCIA ENERO - MARZO'!K21)</f>
        <v>267</v>
      </c>
      <c r="F41" s="74">
        <f t="shared" si="5"/>
        <v>2.5390678863068162E-4</v>
      </c>
      <c r="G41" s="73">
        <f t="shared" si="7"/>
        <v>81</v>
      </c>
      <c r="H41" s="74">
        <f t="shared" si="6"/>
        <v>0.43548387096774194</v>
      </c>
    </row>
    <row r="42" spans="2:8" x14ac:dyDescent="0.2">
      <c r="B42" s="72" t="s">
        <v>46</v>
      </c>
      <c r="C42" s="73">
        <v>295</v>
      </c>
      <c r="D42" s="74">
        <f t="shared" si="4"/>
        <v>2.9633201239571874E-4</v>
      </c>
      <c r="E42" s="70">
        <f>SUM('PROCEDENCIA ENERO - MARZO'!K22)</f>
        <v>494</v>
      </c>
      <c r="F42" s="74">
        <f t="shared" si="5"/>
        <v>4.6977510705451957E-4</v>
      </c>
      <c r="G42" s="73">
        <f t="shared" si="7"/>
        <v>199</v>
      </c>
      <c r="H42" s="74">
        <f>G42/C42</f>
        <v>0.6745762711864407</v>
      </c>
    </row>
    <row r="43" spans="2:8" x14ac:dyDescent="0.2">
      <c r="B43" s="72" t="s">
        <v>100</v>
      </c>
      <c r="C43" s="73">
        <v>64</v>
      </c>
      <c r="D43" s="74">
        <f t="shared" si="4"/>
        <v>6.4288978960427119E-5</v>
      </c>
      <c r="E43" s="70">
        <f>SUM('PROCEDENCIA ENERO - MARZO'!K23)</f>
        <v>35</v>
      </c>
      <c r="F43" s="74">
        <f>E43/$E$61</f>
        <v>3.3283661430988227E-5</v>
      </c>
      <c r="G43" s="73">
        <f t="shared" si="7"/>
        <v>-29</v>
      </c>
      <c r="H43" s="74">
        <f>G43/C43</f>
        <v>-0.453125</v>
      </c>
    </row>
    <row r="44" spans="2:8" x14ac:dyDescent="0.2">
      <c r="B44" s="72" t="s">
        <v>29</v>
      </c>
      <c r="C44" s="73">
        <v>23874</v>
      </c>
      <c r="D44" s="74">
        <f t="shared" si="4"/>
        <v>2.3981798182831828E-2</v>
      </c>
      <c r="E44" s="70">
        <f>SUM('PROCEDENCIA ENERO - MARZO'!K24)</f>
        <v>19972</v>
      </c>
      <c r="F44" s="74">
        <f t="shared" si="5"/>
        <v>1.8992608174277056E-2</v>
      </c>
      <c r="G44" s="73">
        <f t="shared" si="7"/>
        <v>-3902</v>
      </c>
      <c r="H44" s="74">
        <f>G44/C44</f>
        <v>-0.16344140068693977</v>
      </c>
    </row>
    <row r="45" spans="2:8" x14ac:dyDescent="0.2">
      <c r="B45" s="72" t="s">
        <v>62</v>
      </c>
      <c r="C45" s="73">
        <v>37</v>
      </c>
      <c r="D45" s="74">
        <f t="shared" si="4"/>
        <v>3.716706596149693E-5</v>
      </c>
      <c r="E45" s="70">
        <f>SUM('PROCEDENCIA ENERO - MARZO'!K25)</f>
        <v>66</v>
      </c>
      <c r="F45" s="74">
        <f t="shared" si="5"/>
        <v>6.2763475841292091E-5</v>
      </c>
      <c r="G45" s="73">
        <f t="shared" si="7"/>
        <v>29</v>
      </c>
      <c r="H45" s="74">
        <f t="shared" si="6"/>
        <v>0.78378378378378377</v>
      </c>
    </row>
    <row r="46" spans="2:8" x14ac:dyDescent="0.2">
      <c r="B46" s="72" t="s">
        <v>101</v>
      </c>
      <c r="C46" s="73">
        <v>31</v>
      </c>
      <c r="D46" s="74">
        <f t="shared" si="4"/>
        <v>3.1139974183956886E-5</v>
      </c>
      <c r="E46" s="70">
        <f>SUM('PROCEDENCIA ENERO - MARZO'!K26)</f>
        <v>26</v>
      </c>
      <c r="F46" s="74">
        <f t="shared" si="5"/>
        <v>2.4725005634448401E-5</v>
      </c>
      <c r="G46" s="73">
        <f t="shared" si="7"/>
        <v>-5</v>
      </c>
      <c r="H46" s="74">
        <f>G46/C46</f>
        <v>-0.16129032258064516</v>
      </c>
    </row>
    <row r="47" spans="2:8" x14ac:dyDescent="0.2">
      <c r="B47" s="72" t="s">
        <v>30</v>
      </c>
      <c r="C47" s="73">
        <v>2200</v>
      </c>
      <c r="D47" s="74">
        <f t="shared" si="4"/>
        <v>2.2099336517646825E-3</v>
      </c>
      <c r="E47" s="70">
        <f>SUM('PROCEDENCIA ENERO - MARZO'!K27)</f>
        <v>2445</v>
      </c>
      <c r="F47" s="74">
        <f t="shared" si="5"/>
        <v>2.3251014913933206E-3</v>
      </c>
      <c r="G47" s="73">
        <f t="shared" si="7"/>
        <v>245</v>
      </c>
      <c r="H47" s="74">
        <f t="shared" si="6"/>
        <v>0.11136363636363636</v>
      </c>
    </row>
    <row r="48" spans="2:8" x14ac:dyDescent="0.2">
      <c r="B48" s="72" t="s">
        <v>52</v>
      </c>
      <c r="C48" s="73">
        <v>653</v>
      </c>
      <c r="D48" s="74">
        <f t="shared" si="4"/>
        <v>6.5594848845560794E-4</v>
      </c>
      <c r="E48" s="70">
        <f>SUM('PROCEDENCIA ENERO - MARZO'!K28)</f>
        <v>624</v>
      </c>
      <c r="F48" s="74">
        <f t="shared" si="5"/>
        <v>5.9340013522676154E-4</v>
      </c>
      <c r="G48" s="73">
        <f t="shared" si="7"/>
        <v>-29</v>
      </c>
      <c r="H48" s="74">
        <f t="shared" si="6"/>
        <v>-4.44104134762634E-2</v>
      </c>
    </row>
    <row r="49" spans="2:8" x14ac:dyDescent="0.2">
      <c r="B49" s="72" t="s">
        <v>31</v>
      </c>
      <c r="C49" s="73">
        <v>309</v>
      </c>
      <c r="D49" s="74">
        <f t="shared" si="4"/>
        <v>3.103952265433122E-4</v>
      </c>
      <c r="E49" s="70">
        <f>SUM('PROCEDENCIA ENERO - MARZO'!K29)</f>
        <v>276</v>
      </c>
      <c r="F49" s="74">
        <f t="shared" si="5"/>
        <v>2.6246544442722145E-4</v>
      </c>
      <c r="G49" s="73">
        <f t="shared" si="7"/>
        <v>-33</v>
      </c>
      <c r="H49" s="74">
        <f t="shared" si="6"/>
        <v>-0.10679611650485436</v>
      </c>
    </row>
    <row r="50" spans="2:8" x14ac:dyDescent="0.2">
      <c r="B50" s="72" t="s">
        <v>51</v>
      </c>
      <c r="C50" s="73">
        <v>743</v>
      </c>
      <c r="D50" s="74">
        <f t="shared" si="4"/>
        <v>7.4635486511870862E-4</v>
      </c>
      <c r="E50" s="70">
        <f>SUM('PROCEDENCIA ENERO - MARZO'!K30)</f>
        <v>724</v>
      </c>
      <c r="F50" s="74">
        <f t="shared" si="5"/>
        <v>6.8849631074387077E-4</v>
      </c>
      <c r="G50" s="73">
        <f t="shared" si="7"/>
        <v>-19</v>
      </c>
      <c r="H50" s="74">
        <f>G50/C50</f>
        <v>-2.5572005383580079E-2</v>
      </c>
    </row>
    <row r="51" spans="2:8" x14ac:dyDescent="0.2">
      <c r="B51" s="72" t="s">
        <v>109</v>
      </c>
      <c r="C51" s="73">
        <v>123</v>
      </c>
      <c r="D51" s="74">
        <f t="shared" si="4"/>
        <v>1.2355538143957087E-4</v>
      </c>
      <c r="E51" s="70">
        <f>SUM('PROCEDENCIA ENERO - MARZO'!K31)</f>
        <v>189</v>
      </c>
      <c r="F51" s="74">
        <f t="shared" si="5"/>
        <v>1.7973177172733644E-4</v>
      </c>
      <c r="G51" s="73">
        <f t="shared" si="7"/>
        <v>66</v>
      </c>
      <c r="H51" s="74">
        <f>G51/C51</f>
        <v>0.53658536585365857</v>
      </c>
    </row>
    <row r="52" spans="2:8" x14ac:dyDescent="0.2">
      <c r="B52" s="72" t="s">
        <v>112</v>
      </c>
      <c r="C52" s="73">
        <v>10067</v>
      </c>
      <c r="D52" s="74">
        <f t="shared" si="4"/>
        <v>1.0112455487415935E-2</v>
      </c>
      <c r="E52" s="70">
        <f>SUM('PROCEDENCIA ENERO - MARZO'!K32)</f>
        <v>21724</v>
      </c>
      <c r="F52" s="74">
        <f t="shared" si="5"/>
        <v>2.0658693169336807E-2</v>
      </c>
      <c r="G52" s="73">
        <f t="shared" si="7"/>
        <v>11657</v>
      </c>
      <c r="H52" s="74">
        <f t="shared" si="6"/>
        <v>1.1579417900069535</v>
      </c>
    </row>
    <row r="53" spans="2:8" x14ac:dyDescent="0.2">
      <c r="B53" s="72" t="s">
        <v>115</v>
      </c>
      <c r="C53" s="73">
        <v>50</v>
      </c>
      <c r="D53" s="74">
        <f t="shared" si="4"/>
        <v>5.0225764812833685E-5</v>
      </c>
      <c r="E53" s="70">
        <f>SUM('PROCEDENCIA ENERO - MARZO'!K33)</f>
        <v>33</v>
      </c>
      <c r="F53" s="74">
        <f t="shared" si="5"/>
        <v>3.1381737920646046E-5</v>
      </c>
      <c r="G53" s="73">
        <f t="shared" si="7"/>
        <v>-17</v>
      </c>
      <c r="H53" s="74">
        <f t="shared" si="6"/>
        <v>-0.34</v>
      </c>
    </row>
    <row r="54" spans="2:8" x14ac:dyDescent="0.2">
      <c r="B54" s="72" t="s">
        <v>32</v>
      </c>
      <c r="C54" s="73">
        <v>14910</v>
      </c>
      <c r="D54" s="74">
        <f t="shared" si="4"/>
        <v>1.4977323067187005E-2</v>
      </c>
      <c r="E54" s="70">
        <f>SUM('PROCEDENCIA ENERO - MARZO'!K34)</f>
        <v>21095</v>
      </c>
      <c r="F54" s="74">
        <f t="shared" si="5"/>
        <v>2.0060538225334192E-2</v>
      </c>
      <c r="G54" s="73">
        <f t="shared" si="7"/>
        <v>6185</v>
      </c>
      <c r="H54" s="74">
        <f t="shared" si="6"/>
        <v>0.41482226693494301</v>
      </c>
    </row>
    <row r="55" spans="2:8" x14ac:dyDescent="0.2">
      <c r="B55" s="72" t="s">
        <v>33</v>
      </c>
      <c r="C55" s="73">
        <v>2804</v>
      </c>
      <c r="D55" s="74">
        <f t="shared" si="4"/>
        <v>2.8166608907037134E-3</v>
      </c>
      <c r="E55" s="70">
        <f>SUM('PROCEDENCIA ENERO - MARZO'!K35)</f>
        <v>3931</v>
      </c>
      <c r="F55" s="74">
        <f t="shared" si="5"/>
        <v>3.7382306595775639E-3</v>
      </c>
      <c r="G55" s="73">
        <f t="shared" si="7"/>
        <v>1127</v>
      </c>
      <c r="H55" s="74">
        <f>G55/C55</f>
        <v>0.40192582025677603</v>
      </c>
    </row>
    <row r="56" spans="2:8" x14ac:dyDescent="0.2">
      <c r="B56" s="72" t="s">
        <v>91</v>
      </c>
      <c r="C56" s="73">
        <v>3440</v>
      </c>
      <c r="D56" s="74">
        <f t="shared" si="4"/>
        <v>3.4555326191229576E-3</v>
      </c>
      <c r="E56" s="70">
        <f>SUM('PROCEDENCIA ENERO - MARZO'!K36)</f>
        <v>6211</v>
      </c>
      <c r="F56" s="74">
        <f>E56/$E$61</f>
        <v>5.9064234613676542E-3</v>
      </c>
      <c r="G56" s="73">
        <f t="shared" si="7"/>
        <v>2771</v>
      </c>
      <c r="H56" s="74">
        <f>G56/C56</f>
        <v>0.80552325581395345</v>
      </c>
    </row>
    <row r="57" spans="2:8" x14ac:dyDescent="0.2">
      <c r="B57" s="75" t="s">
        <v>37</v>
      </c>
      <c r="C57" s="76">
        <f>SUM(C30:C56)</f>
        <v>207955</v>
      </c>
      <c r="D57" s="77">
        <f>C57/$C$61</f>
        <v>0.2088939784330566</v>
      </c>
      <c r="E57" s="76">
        <f>SUM(E30:E56)</f>
        <v>229080</v>
      </c>
      <c r="F57" s="77">
        <f>E57/$E$61</f>
        <v>0.21784631887459383</v>
      </c>
      <c r="G57" s="76">
        <f t="shared" si="7"/>
        <v>21125</v>
      </c>
      <c r="H57" s="77">
        <f>G57/C57</f>
        <v>0.10158447741097834</v>
      </c>
    </row>
    <row r="58" spans="2:8" x14ac:dyDescent="0.2">
      <c r="C58" s="44"/>
      <c r="E58" s="44"/>
      <c r="H58" s="78"/>
    </row>
    <row r="59" spans="2:8" x14ac:dyDescent="0.2">
      <c r="B59" s="351" t="s">
        <v>151</v>
      </c>
      <c r="C59" s="352">
        <v>4785</v>
      </c>
      <c r="D59" s="353">
        <f>C59/$C$61</f>
        <v>4.8066056925881841E-3</v>
      </c>
      <c r="E59" s="352">
        <v>5961</v>
      </c>
      <c r="F59" s="353">
        <f>E59/$E$61</f>
        <v>5.6686830225748811E-3</v>
      </c>
      <c r="G59" s="352">
        <f>E59-C59</f>
        <v>1176</v>
      </c>
      <c r="H59" s="354">
        <f>G59/C59</f>
        <v>0.24576802507836989</v>
      </c>
    </row>
    <row r="60" spans="2:8" x14ac:dyDescent="0.2">
      <c r="C60" s="44"/>
      <c r="E60" s="44"/>
      <c r="H60" s="78"/>
    </row>
    <row r="61" spans="2:8" ht="15.75" x14ac:dyDescent="0.25">
      <c r="B61" s="355" t="s">
        <v>6</v>
      </c>
      <c r="C61" s="356">
        <f>C59+C57+C27+C13</f>
        <v>995505</v>
      </c>
      <c r="D61" s="357">
        <f>D59+D57+D27+D13</f>
        <v>1</v>
      </c>
      <c r="E61" s="356">
        <f>E59+E57+E27+E13</f>
        <v>1051567</v>
      </c>
      <c r="F61" s="357">
        <f>F59+F57+F27+F13</f>
        <v>1</v>
      </c>
      <c r="G61" s="358">
        <f>E61-C61</f>
        <v>56062</v>
      </c>
      <c r="H61" s="357">
        <f>G61/C61</f>
        <v>5.6315136538741643E-2</v>
      </c>
    </row>
    <row r="63" spans="2:8" ht="15" x14ac:dyDescent="0.25">
      <c r="C63" s="81"/>
    </row>
    <row r="64" spans="2:8" x14ac:dyDescent="0.2">
      <c r="C64" s="44"/>
    </row>
  </sheetData>
  <mergeCells count="7">
    <mergeCell ref="B29:H29"/>
    <mergeCell ref="B6:B7"/>
    <mergeCell ref="C6:D6"/>
    <mergeCell ref="E6:F6"/>
    <mergeCell ref="G6:H6"/>
    <mergeCell ref="B9:H9"/>
    <mergeCell ref="B15:H15"/>
  </mergeCells>
  <pageMargins left="0.70866141732283472" right="0.70866141732283472" top="0" bottom="0" header="0" footer="0"/>
  <pageSetup scale="89" orientation="portrait" horizontalDpi="0" verticalDpi="0" r:id="rId1"/>
  <headerFooter>
    <oddFooter>&amp;CBARÓMETRO TURÍSTICO DE LA RIVIERA MAYA
FIDEICOMISO DE PROMOCIÓN TURÍSTICA DE LA RIVIERA MAYA&amp;R21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P89"/>
  <sheetViews>
    <sheetView topLeftCell="E1" workbookViewId="0">
      <selection activeCell="J68" sqref="J68"/>
    </sheetView>
  </sheetViews>
  <sheetFormatPr baseColWidth="10" defaultRowHeight="12.75" x14ac:dyDescent="0.2"/>
  <cols>
    <col min="1" max="1" width="3.42578125" style="9" customWidth="1"/>
    <col min="2" max="2" width="3" style="9" customWidth="1"/>
    <col min="3" max="3" width="44.28515625" style="9" customWidth="1"/>
    <col min="4" max="4" width="10" style="9" bestFit="1" customWidth="1"/>
    <col min="5" max="5" width="0.7109375" style="9" customWidth="1"/>
    <col min="6" max="6" width="18.28515625" style="9" customWidth="1"/>
    <col min="7" max="7" width="5" style="9" bestFit="1" customWidth="1"/>
    <col min="8" max="8" width="36.7109375" style="9" bestFit="1" customWidth="1"/>
    <col min="9" max="9" width="9.42578125" style="9" customWidth="1"/>
    <col min="10" max="10" width="7.7109375" style="9" customWidth="1"/>
    <col min="11" max="12" width="11.42578125" style="9"/>
    <col min="13" max="13" width="12.28515625" style="9" bestFit="1" customWidth="1"/>
    <col min="14" max="14" width="28.28515625" style="31" bestFit="1" customWidth="1"/>
    <col min="15" max="16" width="11.42578125" style="31"/>
    <col min="17" max="16384" width="11.42578125" style="9"/>
  </cols>
  <sheetData>
    <row r="1" spans="2:16" ht="6.75" customHeight="1" x14ac:dyDescent="0.2"/>
    <row r="2" spans="2:16" ht="18.75" x14ac:dyDescent="0.3">
      <c r="B2" s="492" t="s">
        <v>206</v>
      </c>
      <c r="C2" s="492"/>
      <c r="D2" s="492"/>
      <c r="E2" s="492"/>
      <c r="F2" s="492"/>
      <c r="G2" s="492"/>
      <c r="H2" s="492"/>
      <c r="I2" s="492"/>
      <c r="J2" s="492"/>
      <c r="K2" s="492"/>
    </row>
    <row r="3" spans="2:16" ht="15.75" customHeight="1" x14ac:dyDescent="0.3">
      <c r="B3" s="492" t="s">
        <v>209</v>
      </c>
      <c r="C3" s="492"/>
      <c r="D3" s="492"/>
      <c r="E3" s="492"/>
      <c r="F3" s="492"/>
      <c r="G3" s="492"/>
      <c r="H3" s="492"/>
      <c r="I3" s="492"/>
      <c r="J3" s="492"/>
      <c r="K3" s="492"/>
    </row>
    <row r="4" spans="2:16" ht="15" customHeight="1" x14ac:dyDescent="0.3">
      <c r="B4" s="493" t="s">
        <v>400</v>
      </c>
      <c r="C4" s="493"/>
      <c r="D4" s="493"/>
      <c r="E4" s="493"/>
      <c r="F4" s="493"/>
      <c r="G4" s="493"/>
      <c r="H4" s="493"/>
      <c r="I4" s="493"/>
      <c r="J4" s="493"/>
      <c r="K4" s="493"/>
    </row>
    <row r="5" spans="2:16" ht="7.5" customHeight="1" x14ac:dyDescent="0.25"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2:16" ht="15" x14ac:dyDescent="0.2">
      <c r="B6" s="494" t="s">
        <v>235</v>
      </c>
      <c r="C6" s="494"/>
      <c r="D6" s="359" t="s">
        <v>18</v>
      </c>
      <c r="E6" s="359"/>
      <c r="F6" s="359" t="s">
        <v>194</v>
      </c>
      <c r="G6" s="31"/>
      <c r="H6" s="359" t="s">
        <v>267</v>
      </c>
      <c r="I6" s="359" t="s">
        <v>216</v>
      </c>
      <c r="J6" s="359" t="s">
        <v>215</v>
      </c>
      <c r="K6" s="359" t="s">
        <v>36</v>
      </c>
      <c r="L6" s="31"/>
      <c r="M6" s="31"/>
      <c r="N6" s="252"/>
      <c r="O6" s="252"/>
      <c r="P6" s="252"/>
    </row>
    <row r="7" spans="2:16" ht="15" x14ac:dyDescent="0.25">
      <c r="B7" s="360">
        <v>1</v>
      </c>
      <c r="C7" s="361" t="s">
        <v>337</v>
      </c>
      <c r="D7" s="362">
        <v>94</v>
      </c>
      <c r="E7" s="363"/>
      <c r="F7" s="364" t="s">
        <v>196</v>
      </c>
      <c r="G7" s="83"/>
      <c r="H7" s="375" t="s">
        <v>207</v>
      </c>
      <c r="I7" s="376">
        <f>SUM(D80)</f>
        <v>30891</v>
      </c>
      <c r="J7" s="376">
        <v>73</v>
      </c>
      <c r="K7" s="377">
        <f>I7/$I$8</f>
        <v>3.1428426086071828</v>
      </c>
      <c r="L7" s="84"/>
      <c r="M7" s="117"/>
      <c r="N7" s="117"/>
      <c r="O7" s="85"/>
      <c r="P7" s="86"/>
    </row>
    <row r="8" spans="2:16" ht="15" x14ac:dyDescent="0.25">
      <c r="B8" s="233">
        <v>2</v>
      </c>
      <c r="C8" s="234" t="s">
        <v>183</v>
      </c>
      <c r="D8" s="235">
        <v>241</v>
      </c>
      <c r="E8" s="236"/>
      <c r="F8" s="237" t="s">
        <v>195</v>
      </c>
      <c r="G8" s="83"/>
      <c r="H8" s="378" t="s">
        <v>208</v>
      </c>
      <c r="I8" s="379">
        <v>9829</v>
      </c>
      <c r="J8" s="379">
        <v>317</v>
      </c>
      <c r="K8" s="380">
        <f>I8/$I$8</f>
        <v>1</v>
      </c>
      <c r="L8" s="84"/>
      <c r="M8" s="117"/>
      <c r="N8" s="117"/>
      <c r="O8" s="87"/>
      <c r="P8" s="86"/>
    </row>
    <row r="9" spans="2:16" ht="15" x14ac:dyDescent="0.25">
      <c r="B9" s="233">
        <v>3</v>
      </c>
      <c r="C9" s="234" t="s">
        <v>202</v>
      </c>
      <c r="D9" s="235">
        <v>777</v>
      </c>
      <c r="E9" s="236"/>
      <c r="F9" s="237" t="s">
        <v>196</v>
      </c>
      <c r="G9" s="88"/>
      <c r="H9" s="381" t="s">
        <v>19</v>
      </c>
      <c r="I9" s="382">
        <f>SUM(I7:I8)</f>
        <v>40720</v>
      </c>
      <c r="J9" s="382">
        <f>SUM(J7:J8)</f>
        <v>390</v>
      </c>
      <c r="K9" s="383">
        <f>SUM(K7:K8)</f>
        <v>4.1428426086071823</v>
      </c>
      <c r="L9" s="84"/>
      <c r="M9" s="31"/>
      <c r="N9" s="56"/>
      <c r="O9" s="87"/>
      <c r="P9" s="86"/>
    </row>
    <row r="10" spans="2:16" ht="15" x14ac:dyDescent="0.25">
      <c r="B10" s="233">
        <v>4</v>
      </c>
      <c r="C10" s="234" t="s">
        <v>301</v>
      </c>
      <c r="D10" s="235">
        <v>489</v>
      </c>
      <c r="E10" s="236"/>
      <c r="F10" s="237" t="s">
        <v>196</v>
      </c>
      <c r="G10" s="88"/>
      <c r="H10" s="240"/>
      <c r="I10" s="241"/>
      <c r="J10" s="241"/>
      <c r="K10" s="242"/>
      <c r="L10" s="84"/>
      <c r="M10" s="31"/>
      <c r="N10" s="56"/>
      <c r="O10" s="87"/>
      <c r="P10" s="86"/>
    </row>
    <row r="11" spans="2:16" ht="15" x14ac:dyDescent="0.25">
      <c r="B11" s="233">
        <v>5</v>
      </c>
      <c r="C11" s="234" t="s">
        <v>338</v>
      </c>
      <c r="D11" s="235">
        <v>360</v>
      </c>
      <c r="E11" s="236"/>
      <c r="F11" s="237" t="s">
        <v>196</v>
      </c>
      <c r="G11" s="88"/>
      <c r="H11" s="31"/>
      <c r="I11" s="89"/>
      <c r="J11" s="89"/>
      <c r="K11" s="90"/>
      <c r="L11" s="84"/>
      <c r="N11" s="56"/>
      <c r="O11" s="87"/>
      <c r="P11" s="86"/>
    </row>
    <row r="12" spans="2:16" ht="15" x14ac:dyDescent="0.25">
      <c r="B12" s="233">
        <v>6</v>
      </c>
      <c r="C12" s="234" t="s">
        <v>184</v>
      </c>
      <c r="D12" s="235">
        <v>627</v>
      </c>
      <c r="E12" s="236"/>
      <c r="F12" s="237" t="s">
        <v>196</v>
      </c>
      <c r="G12" s="83"/>
      <c r="H12" s="31"/>
      <c r="I12" s="31"/>
      <c r="J12" s="31"/>
      <c r="K12" s="31"/>
      <c r="L12" s="84"/>
      <c r="N12" s="56"/>
      <c r="O12" s="85"/>
      <c r="P12" s="86"/>
    </row>
    <row r="13" spans="2:16" ht="15" x14ac:dyDescent="0.25">
      <c r="B13" s="233">
        <v>7</v>
      </c>
      <c r="C13" s="234" t="s">
        <v>214</v>
      </c>
      <c r="D13" s="235">
        <v>408</v>
      </c>
      <c r="E13" s="236"/>
      <c r="F13" s="237" t="s">
        <v>196</v>
      </c>
      <c r="G13" s="31"/>
      <c r="L13" s="91"/>
      <c r="M13" s="31"/>
      <c r="N13" s="92"/>
      <c r="O13" s="93"/>
      <c r="P13" s="94"/>
    </row>
    <row r="14" spans="2:16" ht="15" x14ac:dyDescent="0.25">
      <c r="B14" s="233">
        <v>8</v>
      </c>
      <c r="C14" s="234" t="s">
        <v>231</v>
      </c>
      <c r="D14" s="235">
        <v>481</v>
      </c>
      <c r="E14" s="236"/>
      <c r="F14" s="237" t="s">
        <v>196</v>
      </c>
      <c r="G14" s="31"/>
      <c r="L14" s="91"/>
      <c r="M14" s="31"/>
      <c r="N14" s="92"/>
      <c r="O14" s="93"/>
      <c r="P14" s="94"/>
    </row>
    <row r="15" spans="2:16" ht="15" x14ac:dyDescent="0.25">
      <c r="B15" s="233">
        <v>9</v>
      </c>
      <c r="C15" s="234" t="s">
        <v>270</v>
      </c>
      <c r="D15" s="235">
        <v>756</v>
      </c>
      <c r="E15" s="236"/>
      <c r="F15" s="237" t="s">
        <v>196</v>
      </c>
      <c r="G15" s="95"/>
      <c r="L15" s="96"/>
    </row>
    <row r="16" spans="2:16" ht="15" x14ac:dyDescent="0.25">
      <c r="B16" s="233">
        <v>10</v>
      </c>
      <c r="C16" s="234" t="s">
        <v>232</v>
      </c>
      <c r="D16" s="235">
        <v>479</v>
      </c>
      <c r="E16" s="236"/>
      <c r="F16" s="237" t="s">
        <v>196</v>
      </c>
      <c r="G16" s="31"/>
    </row>
    <row r="17" spans="2:11" ht="15" x14ac:dyDescent="0.25">
      <c r="B17" s="233">
        <v>11</v>
      </c>
      <c r="C17" s="234" t="s">
        <v>342</v>
      </c>
      <c r="D17" s="235">
        <v>144</v>
      </c>
      <c r="E17" s="236"/>
      <c r="F17" s="237" t="s">
        <v>197</v>
      </c>
      <c r="G17" s="31"/>
    </row>
    <row r="18" spans="2:11" ht="15" x14ac:dyDescent="0.25">
      <c r="B18" s="233">
        <v>12</v>
      </c>
      <c r="C18" s="234" t="s">
        <v>257</v>
      </c>
      <c r="D18" s="235">
        <v>979</v>
      </c>
      <c r="E18" s="236"/>
      <c r="F18" s="237" t="s">
        <v>197</v>
      </c>
      <c r="G18" s="31"/>
    </row>
    <row r="19" spans="2:11" ht="15" x14ac:dyDescent="0.25">
      <c r="B19" s="233">
        <v>13</v>
      </c>
      <c r="C19" s="234" t="s">
        <v>349</v>
      </c>
      <c r="D19" s="235">
        <v>128</v>
      </c>
      <c r="E19" s="236"/>
      <c r="F19" s="237" t="s">
        <v>197</v>
      </c>
      <c r="G19" s="95"/>
    </row>
    <row r="20" spans="2:11" ht="15" x14ac:dyDescent="0.25">
      <c r="B20" s="233">
        <v>14</v>
      </c>
      <c r="C20" s="234" t="s">
        <v>237</v>
      </c>
      <c r="D20" s="235">
        <v>404</v>
      </c>
      <c r="E20" s="236"/>
      <c r="F20" s="237" t="s">
        <v>196</v>
      </c>
      <c r="G20" s="95"/>
    </row>
    <row r="21" spans="2:11" ht="15" x14ac:dyDescent="0.25">
      <c r="B21" s="233">
        <v>15</v>
      </c>
      <c r="C21" s="234" t="s">
        <v>322</v>
      </c>
      <c r="D21" s="235">
        <v>423</v>
      </c>
      <c r="E21" s="236"/>
      <c r="F21" s="237" t="s">
        <v>196</v>
      </c>
      <c r="G21" s="31"/>
    </row>
    <row r="22" spans="2:11" ht="15" x14ac:dyDescent="0.25">
      <c r="B22" s="233">
        <v>16</v>
      </c>
      <c r="C22" s="234" t="s">
        <v>323</v>
      </c>
      <c r="D22" s="235">
        <v>288</v>
      </c>
      <c r="E22" s="236"/>
      <c r="F22" s="237" t="s">
        <v>196</v>
      </c>
      <c r="G22" s="31"/>
    </row>
    <row r="23" spans="2:11" ht="15" x14ac:dyDescent="0.25">
      <c r="B23" s="233">
        <v>17</v>
      </c>
      <c r="C23" s="234" t="s">
        <v>324</v>
      </c>
      <c r="D23" s="235">
        <v>205</v>
      </c>
      <c r="E23" s="236"/>
      <c r="F23" s="237" t="s">
        <v>195</v>
      </c>
      <c r="G23" s="31"/>
    </row>
    <row r="24" spans="2:11" ht="15" x14ac:dyDescent="0.25">
      <c r="B24" s="233">
        <v>18</v>
      </c>
      <c r="C24" s="234" t="s">
        <v>291</v>
      </c>
      <c r="D24" s="235">
        <v>305</v>
      </c>
      <c r="E24" s="236"/>
      <c r="F24" s="237" t="s">
        <v>196</v>
      </c>
      <c r="G24" s="31"/>
    </row>
    <row r="25" spans="2:11" ht="15" x14ac:dyDescent="0.25">
      <c r="B25" s="233">
        <v>19</v>
      </c>
      <c r="C25" s="234" t="s">
        <v>325</v>
      </c>
      <c r="D25" s="235">
        <v>431</v>
      </c>
      <c r="E25" s="236"/>
      <c r="F25" s="237" t="s">
        <v>196</v>
      </c>
      <c r="G25" s="31"/>
    </row>
    <row r="26" spans="2:11" ht="15" x14ac:dyDescent="0.25">
      <c r="B26" s="233">
        <v>20</v>
      </c>
      <c r="C26" s="234" t="s">
        <v>321</v>
      </c>
      <c r="D26" s="235">
        <v>101</v>
      </c>
      <c r="E26" s="236"/>
      <c r="F26" s="237" t="s">
        <v>196</v>
      </c>
      <c r="G26" s="31"/>
    </row>
    <row r="27" spans="2:11" ht="15" x14ac:dyDescent="0.25">
      <c r="B27" s="233">
        <v>21</v>
      </c>
      <c r="C27" s="234" t="s">
        <v>373</v>
      </c>
      <c r="D27" s="235">
        <v>30</v>
      </c>
      <c r="E27" s="236"/>
      <c r="F27" s="237" t="s">
        <v>196</v>
      </c>
      <c r="G27" s="31"/>
    </row>
    <row r="28" spans="2:11" ht="15" x14ac:dyDescent="0.25">
      <c r="B28" s="233">
        <v>22</v>
      </c>
      <c r="C28" s="234" t="s">
        <v>189</v>
      </c>
      <c r="D28" s="235">
        <v>680</v>
      </c>
      <c r="E28" s="236"/>
      <c r="F28" s="237" t="s">
        <v>197</v>
      </c>
      <c r="G28" s="31"/>
      <c r="K28" s="31"/>
    </row>
    <row r="29" spans="2:11" ht="15" x14ac:dyDescent="0.25">
      <c r="B29" s="233">
        <v>23</v>
      </c>
      <c r="C29" s="234" t="s">
        <v>224</v>
      </c>
      <c r="D29" s="235">
        <v>282</v>
      </c>
      <c r="E29" s="236"/>
      <c r="F29" s="237" t="s">
        <v>196</v>
      </c>
      <c r="G29" s="31"/>
      <c r="H29" s="384" t="s">
        <v>258</v>
      </c>
      <c r="I29" s="384" t="s">
        <v>216</v>
      </c>
      <c r="J29" s="384" t="s">
        <v>215</v>
      </c>
      <c r="K29" s="384" t="s">
        <v>36</v>
      </c>
    </row>
    <row r="30" spans="2:11" ht="15" x14ac:dyDescent="0.25">
      <c r="B30" s="233">
        <v>24</v>
      </c>
      <c r="C30" s="234" t="s">
        <v>274</v>
      </c>
      <c r="D30" s="235">
        <v>630</v>
      </c>
      <c r="E30" s="236"/>
      <c r="F30" s="237" t="s">
        <v>196</v>
      </c>
      <c r="G30" s="31"/>
      <c r="H30" s="375" t="s">
        <v>259</v>
      </c>
      <c r="I30" s="385">
        <v>64</v>
      </c>
      <c r="J30" s="385">
        <v>2</v>
      </c>
      <c r="K30" s="377">
        <f>I30/$I$38</f>
        <v>1.5717092337917485E-3</v>
      </c>
    </row>
    <row r="31" spans="2:11" ht="15" x14ac:dyDescent="0.25">
      <c r="B31" s="233">
        <v>25</v>
      </c>
      <c r="C31" s="234" t="s">
        <v>275</v>
      </c>
      <c r="D31" s="235">
        <v>1080</v>
      </c>
      <c r="E31" s="236"/>
      <c r="F31" s="237" t="s">
        <v>196</v>
      </c>
      <c r="G31" s="31"/>
      <c r="H31" s="238" t="s">
        <v>260</v>
      </c>
      <c r="I31" s="243">
        <v>459</v>
      </c>
      <c r="J31" s="243">
        <v>22</v>
      </c>
      <c r="K31" s="239">
        <f>I31/$I$38</f>
        <v>1.1272102161100197E-2</v>
      </c>
    </row>
    <row r="32" spans="2:11" ht="15" x14ac:dyDescent="0.25">
      <c r="B32" s="233">
        <v>26</v>
      </c>
      <c r="C32" s="234" t="s">
        <v>343</v>
      </c>
      <c r="D32" s="235">
        <v>420</v>
      </c>
      <c r="E32" s="236"/>
      <c r="F32" s="237" t="s">
        <v>196</v>
      </c>
      <c r="G32" s="31"/>
      <c r="H32" s="238" t="s">
        <v>261</v>
      </c>
      <c r="I32" s="243">
        <v>1773</v>
      </c>
      <c r="J32" s="243">
        <v>72</v>
      </c>
      <c r="K32" s="239">
        <f t="shared" ref="K32:K37" si="0">I32/$I$38</f>
        <v>4.354125736738703E-2</v>
      </c>
    </row>
    <row r="33" spans="2:12" ht="15" x14ac:dyDescent="0.25">
      <c r="B33" s="233">
        <v>27</v>
      </c>
      <c r="C33" s="234" t="s">
        <v>276</v>
      </c>
      <c r="D33" s="235">
        <v>906</v>
      </c>
      <c r="E33" s="236"/>
      <c r="F33" s="237" t="s">
        <v>196</v>
      </c>
      <c r="G33" s="31"/>
      <c r="H33" s="238" t="s">
        <v>262</v>
      </c>
      <c r="I33" s="244">
        <v>3309</v>
      </c>
      <c r="J33" s="245">
        <v>45</v>
      </c>
      <c r="K33" s="239">
        <f t="shared" si="0"/>
        <v>8.1262278978389002E-2</v>
      </c>
    </row>
    <row r="34" spans="2:12" ht="15" x14ac:dyDescent="0.25">
      <c r="B34" s="233">
        <v>28</v>
      </c>
      <c r="C34" s="234" t="s">
        <v>203</v>
      </c>
      <c r="D34" s="235">
        <v>287</v>
      </c>
      <c r="E34" s="236"/>
      <c r="F34" s="237" t="s">
        <v>196</v>
      </c>
      <c r="G34" s="31"/>
      <c r="H34" s="238" t="s">
        <v>263</v>
      </c>
      <c r="I34" s="244">
        <v>24129</v>
      </c>
      <c r="J34" s="245">
        <v>65</v>
      </c>
      <c r="K34" s="239">
        <f t="shared" si="0"/>
        <v>0.59255893909626722</v>
      </c>
    </row>
    <row r="35" spans="2:12" ht="15" x14ac:dyDescent="0.25">
      <c r="B35" s="233">
        <v>29</v>
      </c>
      <c r="C35" s="234" t="s">
        <v>233</v>
      </c>
      <c r="D35" s="235">
        <v>204</v>
      </c>
      <c r="E35" s="236"/>
      <c r="F35" s="237" t="s">
        <v>196</v>
      </c>
      <c r="G35" s="31"/>
      <c r="H35" s="238" t="s">
        <v>264</v>
      </c>
      <c r="I35" s="244">
        <v>1426</v>
      </c>
      <c r="J35" s="245">
        <v>11</v>
      </c>
      <c r="K35" s="239">
        <f t="shared" si="0"/>
        <v>3.5019646365422395E-2</v>
      </c>
    </row>
    <row r="36" spans="2:12" ht="15" x14ac:dyDescent="0.25">
      <c r="B36" s="233">
        <v>30</v>
      </c>
      <c r="C36" s="234" t="s">
        <v>226</v>
      </c>
      <c r="D36" s="235">
        <v>414</v>
      </c>
      <c r="E36" s="236"/>
      <c r="F36" s="237" t="s">
        <v>196</v>
      </c>
      <c r="G36" s="31"/>
      <c r="H36" s="238" t="s">
        <v>265</v>
      </c>
      <c r="I36" s="244">
        <v>7151</v>
      </c>
      <c r="J36" s="245">
        <v>20</v>
      </c>
      <c r="K36" s="239">
        <f t="shared" si="0"/>
        <v>0.1756139489194499</v>
      </c>
    </row>
    <row r="37" spans="2:12" ht="15" x14ac:dyDescent="0.25">
      <c r="B37" s="233">
        <v>31</v>
      </c>
      <c r="C37" s="234" t="s">
        <v>227</v>
      </c>
      <c r="D37" s="235">
        <v>422</v>
      </c>
      <c r="E37" s="236"/>
      <c r="F37" s="237" t="s">
        <v>196</v>
      </c>
      <c r="G37" s="31"/>
      <c r="H37" s="378" t="s">
        <v>266</v>
      </c>
      <c r="I37" s="386">
        <v>2409</v>
      </c>
      <c r="J37" s="369">
        <v>153</v>
      </c>
      <c r="K37" s="380">
        <f t="shared" si="0"/>
        <v>5.9160117878192538E-2</v>
      </c>
    </row>
    <row r="38" spans="2:12" ht="15" x14ac:dyDescent="0.25">
      <c r="B38" s="233">
        <v>32</v>
      </c>
      <c r="C38" s="234" t="s">
        <v>228</v>
      </c>
      <c r="D38" s="235">
        <v>324</v>
      </c>
      <c r="E38" s="236"/>
      <c r="F38" s="237" t="s">
        <v>196</v>
      </c>
      <c r="G38" s="31"/>
      <c r="H38" s="381" t="s">
        <v>19</v>
      </c>
      <c r="I38" s="382">
        <f>SUM(I30:I37)</f>
        <v>40720</v>
      </c>
      <c r="J38" s="382">
        <f>SUM(J30:J37)</f>
        <v>390</v>
      </c>
      <c r="K38" s="387">
        <f>SUM(K30:K37)</f>
        <v>1.0000000000000002</v>
      </c>
    </row>
    <row r="39" spans="2:12" ht="15" x14ac:dyDescent="0.25">
      <c r="B39" s="233">
        <v>33</v>
      </c>
      <c r="C39" s="234" t="s">
        <v>229</v>
      </c>
      <c r="D39" s="235">
        <v>264</v>
      </c>
      <c r="E39" s="236"/>
      <c r="F39" s="237" t="s">
        <v>196</v>
      </c>
      <c r="G39" s="95"/>
      <c r="L39" s="31"/>
    </row>
    <row r="40" spans="2:12" ht="15" x14ac:dyDescent="0.25">
      <c r="B40" s="233">
        <v>34</v>
      </c>
      <c r="C40" s="234" t="s">
        <v>271</v>
      </c>
      <c r="D40" s="235">
        <v>1480</v>
      </c>
      <c r="E40" s="236"/>
      <c r="F40" s="237" t="s">
        <v>196</v>
      </c>
      <c r="G40" s="88"/>
      <c r="L40" s="97"/>
    </row>
    <row r="41" spans="2:12" ht="15" x14ac:dyDescent="0.25">
      <c r="B41" s="233">
        <v>35</v>
      </c>
      <c r="C41" s="234" t="s">
        <v>272</v>
      </c>
      <c r="D41" s="235">
        <v>456</v>
      </c>
      <c r="E41" s="236"/>
      <c r="F41" s="237" t="s">
        <v>196</v>
      </c>
      <c r="G41" s="83"/>
      <c r="L41" s="97"/>
    </row>
    <row r="42" spans="2:12" ht="15" x14ac:dyDescent="0.25">
      <c r="B42" s="233">
        <v>36</v>
      </c>
      <c r="C42" s="234" t="s">
        <v>273</v>
      </c>
      <c r="D42" s="235">
        <v>504</v>
      </c>
      <c r="E42" s="236"/>
      <c r="F42" s="237" t="s">
        <v>196</v>
      </c>
      <c r="G42" s="83"/>
      <c r="L42" s="97"/>
    </row>
    <row r="43" spans="2:12" ht="15" x14ac:dyDescent="0.25">
      <c r="B43" s="233">
        <v>37</v>
      </c>
      <c r="C43" s="234" t="s">
        <v>293</v>
      </c>
      <c r="D43" s="235">
        <v>495</v>
      </c>
      <c r="E43" s="236"/>
      <c r="F43" s="237" t="s">
        <v>292</v>
      </c>
      <c r="G43" s="83"/>
      <c r="L43" s="97"/>
    </row>
    <row r="44" spans="2:12" ht="15" x14ac:dyDescent="0.25">
      <c r="B44" s="233">
        <v>38</v>
      </c>
      <c r="C44" s="234" t="s">
        <v>326</v>
      </c>
      <c r="D44" s="235">
        <v>320</v>
      </c>
      <c r="E44" s="236"/>
      <c r="F44" s="237" t="s">
        <v>196</v>
      </c>
      <c r="G44" s="83"/>
      <c r="L44" s="97"/>
    </row>
    <row r="45" spans="2:12" ht="15" x14ac:dyDescent="0.25">
      <c r="B45" s="233">
        <v>39</v>
      </c>
      <c r="C45" s="234" t="s">
        <v>294</v>
      </c>
      <c r="D45" s="235">
        <v>259</v>
      </c>
      <c r="E45" s="236"/>
      <c r="F45" s="237" t="s">
        <v>197</v>
      </c>
      <c r="G45" s="83"/>
      <c r="L45" s="97"/>
    </row>
    <row r="46" spans="2:12" ht="15" x14ac:dyDescent="0.25">
      <c r="B46" s="233">
        <v>40</v>
      </c>
      <c r="C46" s="234" t="s">
        <v>204</v>
      </c>
      <c r="D46" s="235">
        <v>42</v>
      </c>
      <c r="E46" s="236"/>
      <c r="F46" s="237" t="s">
        <v>196</v>
      </c>
      <c r="G46" s="83"/>
      <c r="L46" s="31"/>
    </row>
    <row r="47" spans="2:12" ht="15" x14ac:dyDescent="0.25">
      <c r="B47" s="233">
        <v>41</v>
      </c>
      <c r="C47" s="234" t="s">
        <v>256</v>
      </c>
      <c r="D47" s="235">
        <v>310</v>
      </c>
      <c r="E47" s="236"/>
      <c r="F47" s="237" t="s">
        <v>197</v>
      </c>
      <c r="G47" s="83"/>
      <c r="L47" s="31"/>
    </row>
    <row r="48" spans="2:12" ht="15" x14ac:dyDescent="0.25">
      <c r="B48" s="233">
        <v>42</v>
      </c>
      <c r="C48" s="234" t="s">
        <v>193</v>
      </c>
      <c r="D48" s="235">
        <v>424</v>
      </c>
      <c r="E48" s="236"/>
      <c r="F48" s="237" t="s">
        <v>196</v>
      </c>
      <c r="G48" s="83"/>
      <c r="L48" s="31"/>
    </row>
    <row r="49" spans="1:12" ht="15" x14ac:dyDescent="0.25">
      <c r="B49" s="233">
        <v>43</v>
      </c>
      <c r="C49" s="234" t="s">
        <v>192</v>
      </c>
      <c r="D49" s="235">
        <v>388</v>
      </c>
      <c r="E49" s="236"/>
      <c r="F49" s="237" t="s">
        <v>196</v>
      </c>
      <c r="G49" s="31"/>
      <c r="L49" s="97"/>
    </row>
    <row r="50" spans="1:12" ht="15" x14ac:dyDescent="0.25">
      <c r="B50" s="233">
        <v>44</v>
      </c>
      <c r="C50" s="234" t="s">
        <v>210</v>
      </c>
      <c r="D50" s="235">
        <v>446</v>
      </c>
      <c r="E50" s="236"/>
      <c r="F50" s="237" t="s">
        <v>196</v>
      </c>
      <c r="G50" s="31"/>
      <c r="L50" s="97"/>
    </row>
    <row r="51" spans="1:12" ht="15" x14ac:dyDescent="0.25">
      <c r="A51" s="31"/>
      <c r="B51" s="233">
        <v>45</v>
      </c>
      <c r="C51" s="234" t="s">
        <v>221</v>
      </c>
      <c r="D51" s="235">
        <v>434</v>
      </c>
      <c r="E51" s="236"/>
      <c r="F51" s="237" t="s">
        <v>197</v>
      </c>
      <c r="G51" s="95"/>
      <c r="L51" s="97"/>
    </row>
    <row r="52" spans="1:12" ht="15" x14ac:dyDescent="0.25">
      <c r="A52" s="31"/>
      <c r="B52" s="233">
        <v>46</v>
      </c>
      <c r="C52" s="234" t="s">
        <v>174</v>
      </c>
      <c r="D52" s="235">
        <v>350</v>
      </c>
      <c r="E52" s="236"/>
      <c r="F52" s="237" t="s">
        <v>196</v>
      </c>
      <c r="G52" s="31"/>
      <c r="L52" s="97"/>
    </row>
    <row r="53" spans="1:12" ht="15" x14ac:dyDescent="0.25">
      <c r="A53" s="31"/>
      <c r="B53" s="233">
        <v>47</v>
      </c>
      <c r="C53" s="234" t="s">
        <v>172</v>
      </c>
      <c r="D53" s="235">
        <v>350</v>
      </c>
      <c r="E53" s="236"/>
      <c r="F53" s="237" t="s">
        <v>196</v>
      </c>
      <c r="G53" s="31"/>
      <c r="L53" s="97"/>
    </row>
    <row r="54" spans="1:12" ht="15" x14ac:dyDescent="0.25">
      <c r="A54" s="31"/>
      <c r="B54" s="233">
        <v>48</v>
      </c>
      <c r="C54" s="234" t="s">
        <v>374</v>
      </c>
      <c r="D54" s="235">
        <v>308</v>
      </c>
      <c r="E54" s="236"/>
      <c r="F54" s="237" t="s">
        <v>196</v>
      </c>
      <c r="G54" s="31"/>
    </row>
    <row r="55" spans="1:12" ht="15" x14ac:dyDescent="0.25">
      <c r="A55" s="31"/>
      <c r="B55" s="233">
        <v>49</v>
      </c>
      <c r="C55" s="234" t="s">
        <v>278</v>
      </c>
      <c r="D55" s="235">
        <v>286</v>
      </c>
      <c r="E55" s="236"/>
      <c r="F55" s="237" t="s">
        <v>196</v>
      </c>
      <c r="G55" s="31"/>
    </row>
    <row r="56" spans="1:12" ht="15" x14ac:dyDescent="0.25">
      <c r="A56" s="31"/>
      <c r="B56" s="233">
        <v>50</v>
      </c>
      <c r="C56" s="234" t="s">
        <v>277</v>
      </c>
      <c r="D56" s="235">
        <v>769</v>
      </c>
      <c r="E56" s="236"/>
      <c r="F56" s="237" t="s">
        <v>196</v>
      </c>
      <c r="G56" s="31"/>
    </row>
    <row r="57" spans="1:12" ht="15" x14ac:dyDescent="0.25">
      <c r="A57" s="31"/>
      <c r="B57" s="233">
        <v>51</v>
      </c>
      <c r="C57" s="234" t="s">
        <v>279</v>
      </c>
      <c r="D57" s="235">
        <v>200</v>
      </c>
      <c r="E57" s="236"/>
      <c r="F57" s="237" t="s">
        <v>197</v>
      </c>
      <c r="G57" s="31"/>
    </row>
    <row r="58" spans="1:12" ht="15" x14ac:dyDescent="0.25">
      <c r="A58" s="31"/>
      <c r="B58" s="233">
        <v>52</v>
      </c>
      <c r="C58" s="234" t="s">
        <v>339</v>
      </c>
      <c r="D58" s="235">
        <v>98</v>
      </c>
      <c r="E58" s="236"/>
      <c r="F58" s="237" t="s">
        <v>197</v>
      </c>
      <c r="G58" s="31"/>
    </row>
    <row r="59" spans="1:12" ht="15" x14ac:dyDescent="0.25">
      <c r="A59" s="31"/>
      <c r="B59" s="233">
        <v>53</v>
      </c>
      <c r="C59" s="234" t="s">
        <v>375</v>
      </c>
      <c r="D59" s="235">
        <v>112</v>
      </c>
      <c r="E59" s="236"/>
      <c r="F59" s="237" t="s">
        <v>195</v>
      </c>
      <c r="G59" s="31"/>
    </row>
    <row r="60" spans="1:12" ht="15" x14ac:dyDescent="0.25">
      <c r="A60" s="31"/>
      <c r="B60" s="233">
        <v>54</v>
      </c>
      <c r="C60" s="234" t="s">
        <v>344</v>
      </c>
      <c r="D60" s="235">
        <v>510</v>
      </c>
      <c r="E60" s="236"/>
      <c r="F60" s="237" t="s">
        <v>196</v>
      </c>
      <c r="G60" s="31"/>
    </row>
    <row r="61" spans="1:12" ht="15" x14ac:dyDescent="0.25">
      <c r="A61" s="31"/>
      <c r="B61" s="233">
        <v>55</v>
      </c>
      <c r="C61" s="234" t="s">
        <v>345</v>
      </c>
      <c r="D61" s="235">
        <v>394</v>
      </c>
      <c r="E61" s="236"/>
      <c r="F61" s="237" t="s">
        <v>196</v>
      </c>
      <c r="G61" s="31"/>
    </row>
    <row r="62" spans="1:12" ht="15" x14ac:dyDescent="0.25">
      <c r="A62" s="31"/>
      <c r="B62" s="233">
        <v>56</v>
      </c>
      <c r="C62" s="234" t="s">
        <v>220</v>
      </c>
      <c r="D62" s="235">
        <v>200</v>
      </c>
      <c r="E62" s="236"/>
      <c r="F62" s="237" t="s">
        <v>196</v>
      </c>
      <c r="G62" s="31"/>
      <c r="H62" s="384" t="s">
        <v>298</v>
      </c>
      <c r="I62" s="384" t="s">
        <v>216</v>
      </c>
      <c r="J62" s="384" t="s">
        <v>215</v>
      </c>
      <c r="K62" s="384" t="s">
        <v>36</v>
      </c>
    </row>
    <row r="63" spans="1:12" ht="15" x14ac:dyDescent="0.25">
      <c r="A63" s="31"/>
      <c r="B63" s="233">
        <v>57</v>
      </c>
      <c r="C63" s="234" t="s">
        <v>219</v>
      </c>
      <c r="D63" s="235">
        <v>144</v>
      </c>
      <c r="E63" s="236"/>
      <c r="F63" s="237" t="s">
        <v>195</v>
      </c>
      <c r="G63" s="31"/>
      <c r="H63" s="375" t="s">
        <v>299</v>
      </c>
      <c r="I63" s="388">
        <v>6865</v>
      </c>
      <c r="J63" s="388">
        <v>308</v>
      </c>
      <c r="K63" s="377">
        <f>I63/$I$65</f>
        <v>0.16859037328094303</v>
      </c>
    </row>
    <row r="64" spans="1:12" ht="15" x14ac:dyDescent="0.25">
      <c r="A64" s="31"/>
      <c r="B64" s="233">
        <v>58</v>
      </c>
      <c r="C64" s="234" t="s">
        <v>225</v>
      </c>
      <c r="D64" s="235">
        <v>300</v>
      </c>
      <c r="E64" s="236"/>
      <c r="F64" s="237" t="s">
        <v>196</v>
      </c>
      <c r="G64" s="31"/>
      <c r="H64" s="378" t="s">
        <v>300</v>
      </c>
      <c r="I64" s="379">
        <v>33855</v>
      </c>
      <c r="J64" s="379">
        <v>82</v>
      </c>
      <c r="K64" s="380">
        <f>I64/$I$65</f>
        <v>0.83140962671905694</v>
      </c>
    </row>
    <row r="65" spans="1:11" ht="15" x14ac:dyDescent="0.25">
      <c r="A65" s="31"/>
      <c r="B65" s="233">
        <v>59</v>
      </c>
      <c r="C65" s="234" t="s">
        <v>295</v>
      </c>
      <c r="D65" s="235">
        <v>434</v>
      </c>
      <c r="E65" s="236"/>
      <c r="F65" s="237" t="s">
        <v>197</v>
      </c>
      <c r="G65" s="31"/>
      <c r="H65" s="381" t="s">
        <v>19</v>
      </c>
      <c r="I65" s="382">
        <f>SUM(I63:I64)</f>
        <v>40720</v>
      </c>
      <c r="J65" s="382">
        <f>SUM(J63:J64)</f>
        <v>390</v>
      </c>
      <c r="K65" s="383">
        <f>SUM(K63:K64)</f>
        <v>1</v>
      </c>
    </row>
    <row r="66" spans="1:11" ht="15" x14ac:dyDescent="0.25">
      <c r="B66" s="233">
        <v>60</v>
      </c>
      <c r="C66" s="234" t="s">
        <v>234</v>
      </c>
      <c r="D66" s="235">
        <v>460</v>
      </c>
      <c r="E66" s="236"/>
      <c r="F66" s="237" t="s">
        <v>292</v>
      </c>
      <c r="G66" s="31"/>
    </row>
    <row r="67" spans="1:11" ht="15" x14ac:dyDescent="0.25">
      <c r="B67" s="233">
        <v>61</v>
      </c>
      <c r="C67" s="234" t="s">
        <v>191</v>
      </c>
      <c r="D67" s="235">
        <v>388</v>
      </c>
      <c r="E67" s="236"/>
      <c r="F67" s="237" t="s">
        <v>196</v>
      </c>
      <c r="G67" s="31"/>
    </row>
    <row r="68" spans="1:11" ht="15" x14ac:dyDescent="0.25">
      <c r="B68" s="233">
        <v>62</v>
      </c>
      <c r="C68" s="234" t="s">
        <v>173</v>
      </c>
      <c r="D68" s="235">
        <v>664</v>
      </c>
      <c r="E68" s="236"/>
      <c r="F68" s="237" t="s">
        <v>196</v>
      </c>
      <c r="G68" s="95"/>
    </row>
    <row r="69" spans="1:11" ht="15" x14ac:dyDescent="0.25">
      <c r="B69" s="233">
        <v>63</v>
      </c>
      <c r="C69" s="234" t="s">
        <v>171</v>
      </c>
      <c r="D69" s="235">
        <v>507</v>
      </c>
      <c r="E69" s="236"/>
      <c r="F69" s="237" t="s">
        <v>196</v>
      </c>
      <c r="G69" s="95"/>
    </row>
    <row r="70" spans="1:11" ht="15" x14ac:dyDescent="0.25">
      <c r="B70" s="233">
        <v>64</v>
      </c>
      <c r="C70" s="234" t="s">
        <v>376</v>
      </c>
      <c r="D70" s="235">
        <v>956</v>
      </c>
      <c r="E70" s="236"/>
      <c r="F70" s="237" t="s">
        <v>196</v>
      </c>
      <c r="G70" s="31"/>
    </row>
    <row r="71" spans="1:11" ht="15" x14ac:dyDescent="0.25">
      <c r="B71" s="233">
        <v>65</v>
      </c>
      <c r="C71" s="234" t="s">
        <v>377</v>
      </c>
      <c r="D71" s="235">
        <v>819</v>
      </c>
      <c r="E71" s="236"/>
      <c r="F71" s="237" t="s">
        <v>196</v>
      </c>
      <c r="G71" s="31"/>
      <c r="H71" s="98"/>
    </row>
    <row r="72" spans="1:11" ht="15" x14ac:dyDescent="0.25">
      <c r="B72" s="233">
        <v>66</v>
      </c>
      <c r="C72" s="234" t="s">
        <v>251</v>
      </c>
      <c r="D72" s="235">
        <v>291</v>
      </c>
      <c r="E72" s="236"/>
      <c r="F72" s="237" t="s">
        <v>197</v>
      </c>
      <c r="G72" s="31"/>
    </row>
    <row r="73" spans="1:11" ht="15" x14ac:dyDescent="0.25">
      <c r="B73" s="233">
        <v>67</v>
      </c>
      <c r="C73" s="234" t="s">
        <v>296</v>
      </c>
      <c r="D73" s="235">
        <v>412</v>
      </c>
      <c r="E73" s="236"/>
      <c r="F73" s="237" t="s">
        <v>196</v>
      </c>
      <c r="G73" s="31"/>
    </row>
    <row r="74" spans="1:11" ht="15" x14ac:dyDescent="0.25">
      <c r="B74" s="233">
        <v>68</v>
      </c>
      <c r="C74" s="234" t="s">
        <v>211</v>
      </c>
      <c r="D74" s="235">
        <v>196</v>
      </c>
      <c r="E74" s="236"/>
      <c r="F74" s="237" t="s">
        <v>195</v>
      </c>
      <c r="G74" s="31"/>
    </row>
    <row r="75" spans="1:11" ht="15" x14ac:dyDescent="0.25">
      <c r="B75" s="233">
        <v>69</v>
      </c>
      <c r="C75" s="234" t="s">
        <v>378</v>
      </c>
      <c r="D75" s="235">
        <v>513</v>
      </c>
      <c r="E75" s="236"/>
      <c r="F75" s="237" t="s">
        <v>197</v>
      </c>
      <c r="G75" s="31"/>
    </row>
    <row r="76" spans="1:11" ht="15" x14ac:dyDescent="0.25">
      <c r="B76" s="233">
        <v>70</v>
      </c>
      <c r="C76" s="234" t="s">
        <v>346</v>
      </c>
      <c r="D76" s="235">
        <v>130</v>
      </c>
      <c r="E76" s="236"/>
      <c r="F76" s="237" t="s">
        <v>196</v>
      </c>
      <c r="G76" s="31"/>
    </row>
    <row r="77" spans="1:11" ht="15" x14ac:dyDescent="0.25">
      <c r="B77" s="233">
        <v>71</v>
      </c>
      <c r="C77" s="234" t="s">
        <v>269</v>
      </c>
      <c r="D77" s="235">
        <v>540</v>
      </c>
      <c r="E77" s="236"/>
      <c r="F77" s="237" t="s">
        <v>196</v>
      </c>
      <c r="G77" s="31"/>
    </row>
    <row r="78" spans="1:11" ht="15" x14ac:dyDescent="0.25">
      <c r="B78" s="233">
        <v>72</v>
      </c>
      <c r="C78" s="234" t="s">
        <v>217</v>
      </c>
      <c r="D78" s="235">
        <v>335</v>
      </c>
      <c r="E78" s="236"/>
      <c r="F78" s="237" t="s">
        <v>196</v>
      </c>
    </row>
    <row r="79" spans="1:11" ht="15" x14ac:dyDescent="0.25">
      <c r="B79" s="365">
        <v>73</v>
      </c>
      <c r="C79" s="366" t="s">
        <v>218</v>
      </c>
      <c r="D79" s="367">
        <v>604</v>
      </c>
      <c r="E79" s="368"/>
      <c r="F79" s="369" t="s">
        <v>195</v>
      </c>
      <c r="G79" s="31"/>
    </row>
    <row r="80" spans="1:11" ht="15.75" x14ac:dyDescent="0.2">
      <c r="B80" s="370"/>
      <c r="C80" s="371" t="s">
        <v>268</v>
      </c>
      <c r="D80" s="372">
        <f>SUM(D7:D79)</f>
        <v>30891</v>
      </c>
      <c r="E80" s="373"/>
      <c r="F80" s="374"/>
    </row>
    <row r="89" spans="3:3" x14ac:dyDescent="0.2">
      <c r="C89" s="31"/>
    </row>
  </sheetData>
  <mergeCells count="4">
    <mergeCell ref="B2:K2"/>
    <mergeCell ref="B3:K3"/>
    <mergeCell ref="B4:K4"/>
    <mergeCell ref="B6:C6"/>
  </mergeCells>
  <phoneticPr fontId="0" type="noConversion"/>
  <pageMargins left="0.27559055118110237" right="0" top="0.39370078740157483" bottom="0.15748031496062992" header="0" footer="0.15748031496062992"/>
  <pageSetup scale="63" orientation="portrait" r:id="rId1"/>
  <headerFooter alignWithMargins="0">
    <oddFooter>&amp;CBARÓMETRO TURÍSTICO DE LA RIVIERA MAYA
FIDEICOMISO DE PROMOCIÓN TURÍSTICA DE LA RIVIERA MAYA&amp;R22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I41"/>
  <sheetViews>
    <sheetView workbookViewId="0">
      <selection activeCell="E34" sqref="E34"/>
    </sheetView>
  </sheetViews>
  <sheetFormatPr baseColWidth="10" defaultRowHeight="12.75" x14ac:dyDescent="0.2"/>
  <cols>
    <col min="1" max="1" width="3.5703125" style="9" customWidth="1"/>
    <col min="2" max="2" width="38.7109375" style="9" customWidth="1"/>
    <col min="3" max="3" width="11.28515625" style="9" bestFit="1" customWidth="1"/>
    <col min="4" max="4" width="8.28515625" style="9" bestFit="1" customWidth="1"/>
    <col min="5" max="5" width="11.7109375" style="9" bestFit="1" customWidth="1"/>
    <col min="6" max="6" width="8.28515625" style="9" bestFit="1" customWidth="1"/>
    <col min="7" max="16384" width="11.42578125" style="9"/>
  </cols>
  <sheetData>
    <row r="1" spans="1:8" x14ac:dyDescent="0.2">
      <c r="B1" s="31"/>
      <c r="C1" s="31"/>
      <c r="D1" s="31"/>
      <c r="E1" s="31"/>
      <c r="F1" s="31"/>
    </row>
    <row r="2" spans="1:8" x14ac:dyDescent="0.2">
      <c r="B2" s="31"/>
      <c r="C2" s="31"/>
      <c r="D2" s="31"/>
      <c r="E2" s="31"/>
      <c r="F2" s="31"/>
    </row>
    <row r="3" spans="1:8" x14ac:dyDescent="0.2">
      <c r="B3" s="31"/>
      <c r="C3" s="31"/>
      <c r="D3" s="31"/>
      <c r="E3" s="31"/>
      <c r="F3" s="31"/>
    </row>
    <row r="4" spans="1:8" x14ac:dyDescent="0.2">
      <c r="B4" s="31"/>
      <c r="C4" s="31"/>
      <c r="D4" s="31"/>
      <c r="E4" s="31"/>
      <c r="F4" s="31"/>
    </row>
    <row r="5" spans="1:8" x14ac:dyDescent="0.2">
      <c r="B5" s="31"/>
      <c r="C5" s="31"/>
      <c r="D5" s="31"/>
      <c r="E5" s="31"/>
      <c r="F5" s="31"/>
    </row>
    <row r="6" spans="1:8" ht="21.75" customHeight="1" x14ac:dyDescent="0.3">
      <c r="B6" s="495" t="s">
        <v>205</v>
      </c>
      <c r="C6" s="495"/>
      <c r="D6" s="495"/>
      <c r="E6" s="495"/>
      <c r="F6" s="495"/>
      <c r="G6" s="495"/>
    </row>
    <row r="7" spans="1:8" ht="18.75" x14ac:dyDescent="0.3">
      <c r="B7" s="495" t="s">
        <v>212</v>
      </c>
      <c r="C7" s="495"/>
      <c r="D7" s="495"/>
      <c r="E7" s="495"/>
      <c r="F7" s="495"/>
      <c r="G7" s="495"/>
    </row>
    <row r="8" spans="1:8" ht="18.75" x14ac:dyDescent="0.3">
      <c r="B8" s="495" t="s">
        <v>401</v>
      </c>
      <c r="C8" s="495"/>
      <c r="D8" s="495"/>
      <c r="E8" s="495"/>
      <c r="F8" s="495"/>
      <c r="G8" s="495"/>
    </row>
    <row r="9" spans="1:8" ht="4.5" customHeight="1" x14ac:dyDescent="0.25">
      <c r="B9" s="496"/>
      <c r="C9" s="496"/>
      <c r="D9" s="496"/>
      <c r="E9" s="496"/>
      <c r="F9" s="496"/>
    </row>
    <row r="10" spans="1:8" ht="15.75" x14ac:dyDescent="0.25">
      <c r="A10" s="31"/>
      <c r="B10" s="389" t="s">
        <v>213</v>
      </c>
      <c r="C10" s="389" t="s">
        <v>175</v>
      </c>
      <c r="D10" s="389" t="s">
        <v>36</v>
      </c>
      <c r="E10" s="389" t="s">
        <v>18</v>
      </c>
      <c r="F10" s="389" t="s">
        <v>36</v>
      </c>
      <c r="G10" s="31"/>
    </row>
    <row r="11" spans="1:8" ht="15.75" x14ac:dyDescent="0.25">
      <c r="B11" s="246" t="s">
        <v>176</v>
      </c>
      <c r="C11" s="247">
        <v>24</v>
      </c>
      <c r="D11" s="248">
        <f>C11/$C$29</f>
        <v>6.1538461538461542E-2</v>
      </c>
      <c r="E11" s="263">
        <v>3858</v>
      </c>
      <c r="F11" s="248">
        <f>E11/$E$29</f>
        <v>9.4744597249508844E-2</v>
      </c>
      <c r="H11" s="100"/>
    </row>
    <row r="12" spans="1:8" ht="15.75" x14ac:dyDescent="0.25">
      <c r="B12" s="246" t="s">
        <v>200</v>
      </c>
      <c r="C12" s="247">
        <v>2</v>
      </c>
      <c r="D12" s="248">
        <f t="shared" ref="D12:D28" si="0">C12/$C$29</f>
        <v>5.1282051282051282E-3</v>
      </c>
      <c r="E12" s="264">
        <v>49</v>
      </c>
      <c r="F12" s="248">
        <f t="shared" ref="F12:F28" si="1">E12/$E$29</f>
        <v>1.2033398821218076E-3</v>
      </c>
      <c r="H12" s="100"/>
    </row>
    <row r="13" spans="1:8" ht="15.75" x14ac:dyDescent="0.25">
      <c r="A13" s="31"/>
      <c r="B13" s="246" t="s">
        <v>188</v>
      </c>
      <c r="C13" s="247">
        <v>9</v>
      </c>
      <c r="D13" s="248">
        <f t="shared" si="0"/>
        <v>2.3076923076923078E-2</v>
      </c>
      <c r="E13" s="264">
        <v>2838</v>
      </c>
      <c r="F13" s="248">
        <f t="shared" si="1"/>
        <v>6.9695481335952852E-2</v>
      </c>
      <c r="H13" s="100"/>
    </row>
    <row r="14" spans="1:8" ht="15.75" x14ac:dyDescent="0.25">
      <c r="A14" s="31"/>
      <c r="B14" s="246" t="s">
        <v>177</v>
      </c>
      <c r="C14" s="247">
        <v>1</v>
      </c>
      <c r="D14" s="248">
        <f t="shared" si="0"/>
        <v>2.5641025641025641E-3</v>
      </c>
      <c r="E14" s="264">
        <v>20</v>
      </c>
      <c r="F14" s="248">
        <f t="shared" si="1"/>
        <v>4.9115913555992138E-4</v>
      </c>
      <c r="H14" s="100"/>
    </row>
    <row r="15" spans="1:8" ht="15.75" x14ac:dyDescent="0.25">
      <c r="A15" s="31"/>
      <c r="B15" s="246" t="s">
        <v>178</v>
      </c>
      <c r="C15" s="247">
        <v>166</v>
      </c>
      <c r="D15" s="248">
        <f t="shared" si="0"/>
        <v>0.42564102564102563</v>
      </c>
      <c r="E15" s="264">
        <v>7491</v>
      </c>
      <c r="F15" s="248">
        <f t="shared" si="1"/>
        <v>0.18396365422396857</v>
      </c>
      <c r="H15" s="100"/>
    </row>
    <row r="16" spans="1:8" ht="15.75" x14ac:dyDescent="0.25">
      <c r="A16" s="31"/>
      <c r="B16" s="246" t="s">
        <v>185</v>
      </c>
      <c r="C16" s="247">
        <v>1</v>
      </c>
      <c r="D16" s="248">
        <f t="shared" si="0"/>
        <v>2.5641025641025641E-3</v>
      </c>
      <c r="E16" s="264">
        <v>540</v>
      </c>
      <c r="F16" s="248">
        <f t="shared" si="1"/>
        <v>1.3261296660117878E-2</v>
      </c>
      <c r="H16" s="100"/>
    </row>
    <row r="17" spans="1:8" ht="15.75" x14ac:dyDescent="0.25">
      <c r="A17" s="31"/>
      <c r="B17" s="246" t="s">
        <v>186</v>
      </c>
      <c r="C17" s="247">
        <v>11</v>
      </c>
      <c r="D17" s="248">
        <f t="shared" si="0"/>
        <v>2.8205128205128206E-2</v>
      </c>
      <c r="E17" s="264">
        <v>3733</v>
      </c>
      <c r="F17" s="248">
        <f t="shared" si="1"/>
        <v>9.1674852652259331E-2</v>
      </c>
      <c r="H17" s="100"/>
    </row>
    <row r="18" spans="1:8" ht="15.75" x14ac:dyDescent="0.25">
      <c r="A18" s="31"/>
      <c r="B18" s="246" t="s">
        <v>187</v>
      </c>
      <c r="C18" s="247">
        <v>23</v>
      </c>
      <c r="D18" s="248">
        <f t="shared" si="0"/>
        <v>5.8974358974358973E-2</v>
      </c>
      <c r="E18" s="264">
        <v>6653</v>
      </c>
      <c r="F18" s="248">
        <f t="shared" si="1"/>
        <v>0.16338408644400787</v>
      </c>
      <c r="H18" s="100"/>
    </row>
    <row r="19" spans="1:8" ht="15.75" x14ac:dyDescent="0.25">
      <c r="A19" s="31"/>
      <c r="B19" s="246" t="s">
        <v>179</v>
      </c>
      <c r="C19" s="247">
        <v>15</v>
      </c>
      <c r="D19" s="248">
        <f t="shared" si="0"/>
        <v>3.8461538461538464E-2</v>
      </c>
      <c r="E19" s="264">
        <v>5229</v>
      </c>
      <c r="F19" s="248">
        <f t="shared" si="1"/>
        <v>0.12841355599214146</v>
      </c>
      <c r="H19" s="100"/>
    </row>
    <row r="20" spans="1:8" ht="15.75" x14ac:dyDescent="0.25">
      <c r="B20" s="246" t="s">
        <v>223</v>
      </c>
      <c r="C20" s="247">
        <v>5</v>
      </c>
      <c r="D20" s="248">
        <f t="shared" si="0"/>
        <v>1.282051282051282E-2</v>
      </c>
      <c r="E20" s="264">
        <v>47</v>
      </c>
      <c r="F20" s="248">
        <f t="shared" si="1"/>
        <v>1.1542239685658152E-3</v>
      </c>
      <c r="H20" s="100"/>
    </row>
    <row r="21" spans="1:8" ht="15.75" x14ac:dyDescent="0.25">
      <c r="B21" s="246" t="s">
        <v>199</v>
      </c>
      <c r="C21" s="247">
        <v>14</v>
      </c>
      <c r="D21" s="248">
        <f t="shared" si="0"/>
        <v>3.5897435897435895E-2</v>
      </c>
      <c r="E21" s="264">
        <v>4102</v>
      </c>
      <c r="F21" s="248">
        <f t="shared" si="1"/>
        <v>0.10073673870333988</v>
      </c>
      <c r="H21" s="100"/>
    </row>
    <row r="22" spans="1:8" ht="15.75" x14ac:dyDescent="0.25">
      <c r="B22" s="246" t="s">
        <v>190</v>
      </c>
      <c r="C22" s="247">
        <v>1</v>
      </c>
      <c r="D22" s="248">
        <f t="shared" si="0"/>
        <v>2.5641025641025641E-3</v>
      </c>
      <c r="E22" s="264">
        <v>680</v>
      </c>
      <c r="F22" s="248">
        <f t="shared" si="1"/>
        <v>1.6699410609037329E-2</v>
      </c>
      <c r="H22" s="100"/>
    </row>
    <row r="23" spans="1:8" ht="15.75" x14ac:dyDescent="0.25">
      <c r="A23" s="31"/>
      <c r="B23" s="246" t="s">
        <v>180</v>
      </c>
      <c r="C23" s="247">
        <v>7</v>
      </c>
      <c r="D23" s="248">
        <f t="shared" si="0"/>
        <v>1.7948717948717947E-2</v>
      </c>
      <c r="E23" s="264">
        <v>2021</v>
      </c>
      <c r="F23" s="248">
        <f t="shared" si="1"/>
        <v>4.9631630648330059E-2</v>
      </c>
      <c r="H23" s="100"/>
    </row>
    <row r="24" spans="1:8" ht="15.75" x14ac:dyDescent="0.25">
      <c r="B24" s="246" t="s">
        <v>222</v>
      </c>
      <c r="C24" s="247">
        <v>5</v>
      </c>
      <c r="D24" s="248">
        <f t="shared" si="0"/>
        <v>1.282051282051282E-2</v>
      </c>
      <c r="E24" s="264">
        <v>73</v>
      </c>
      <c r="F24" s="248">
        <f t="shared" si="1"/>
        <v>1.7927308447937133E-3</v>
      </c>
      <c r="H24" s="100"/>
    </row>
    <row r="25" spans="1:8" ht="15.75" x14ac:dyDescent="0.25">
      <c r="B25" s="246" t="s">
        <v>198</v>
      </c>
      <c r="C25" s="247">
        <v>4</v>
      </c>
      <c r="D25" s="248">
        <f t="shared" si="0"/>
        <v>1.0256410256410256E-2</v>
      </c>
      <c r="E25" s="264">
        <v>140</v>
      </c>
      <c r="F25" s="248">
        <f t="shared" si="1"/>
        <v>3.43811394891945E-3</v>
      </c>
      <c r="H25" s="100"/>
    </row>
    <row r="26" spans="1:8" ht="15.75" x14ac:dyDescent="0.25">
      <c r="B26" s="246" t="s">
        <v>181</v>
      </c>
      <c r="C26" s="247">
        <v>97</v>
      </c>
      <c r="D26" s="248">
        <f t="shared" si="0"/>
        <v>0.24871794871794872</v>
      </c>
      <c r="E26" s="264">
        <v>2008</v>
      </c>
      <c r="F26" s="248">
        <f t="shared" si="1"/>
        <v>4.9312377210216113E-2</v>
      </c>
      <c r="H26" s="100"/>
    </row>
    <row r="27" spans="1:8" ht="15.75" x14ac:dyDescent="0.25">
      <c r="A27" s="31"/>
      <c r="B27" s="246" t="s">
        <v>201</v>
      </c>
      <c r="C27" s="247">
        <v>1</v>
      </c>
      <c r="D27" s="248">
        <f t="shared" si="0"/>
        <v>2.5641025641025641E-3</v>
      </c>
      <c r="E27" s="264">
        <v>769</v>
      </c>
      <c r="F27" s="248">
        <f t="shared" si="1"/>
        <v>1.8885068762278977E-2</v>
      </c>
      <c r="H27" s="100"/>
    </row>
    <row r="28" spans="1:8" ht="15.75" x14ac:dyDescent="0.25">
      <c r="B28" s="246" t="s">
        <v>182</v>
      </c>
      <c r="C28" s="247">
        <v>4</v>
      </c>
      <c r="D28" s="248">
        <f t="shared" si="0"/>
        <v>1.0256410256410256E-2</v>
      </c>
      <c r="E28" s="265">
        <v>469</v>
      </c>
      <c r="F28" s="248">
        <f t="shared" si="1"/>
        <v>1.1517681728880158E-2</v>
      </c>
      <c r="H28" s="100"/>
    </row>
    <row r="29" spans="1:8" ht="15.75" x14ac:dyDescent="0.25">
      <c r="A29" s="99"/>
      <c r="B29" s="390" t="s">
        <v>6</v>
      </c>
      <c r="C29" s="391">
        <f>SUM(C11:C28)</f>
        <v>390</v>
      </c>
      <c r="D29" s="392">
        <f>SUM(D11:D28)</f>
        <v>0.99999999999999978</v>
      </c>
      <c r="E29" s="393">
        <f>SUM(E11:E28)</f>
        <v>40720</v>
      </c>
      <c r="F29" s="392">
        <f>SUM(F11:F28)</f>
        <v>1</v>
      </c>
      <c r="G29" s="31"/>
    </row>
    <row r="30" spans="1:8" x14ac:dyDescent="0.2">
      <c r="B30" s="31"/>
      <c r="C30" s="101"/>
      <c r="D30" s="101"/>
      <c r="E30" s="101"/>
      <c r="F30" s="101"/>
    </row>
    <row r="31" spans="1:8" x14ac:dyDescent="0.2">
      <c r="B31" s="102" t="s">
        <v>405</v>
      </c>
      <c r="C31" s="103"/>
      <c r="D31" s="103"/>
      <c r="E31" s="103"/>
      <c r="F31" s="103"/>
    </row>
    <row r="38" spans="8:9" x14ac:dyDescent="0.2">
      <c r="I38" s="31"/>
    </row>
    <row r="39" spans="8:9" x14ac:dyDescent="0.2">
      <c r="I39" s="31"/>
    </row>
    <row r="41" spans="8:9" x14ac:dyDescent="0.2">
      <c r="H41" s="104"/>
    </row>
  </sheetData>
  <sortState ref="B12:F28">
    <sortCondition ref="B11"/>
  </sortState>
  <mergeCells count="4">
    <mergeCell ref="B8:G8"/>
    <mergeCell ref="B9:F9"/>
    <mergeCell ref="B6:G6"/>
    <mergeCell ref="B7:G7"/>
  </mergeCells>
  <phoneticPr fontId="0" type="noConversion"/>
  <pageMargins left="0.9055118110236221" right="0" top="0.39370078740157483" bottom="0.11811023622047245" header="0" footer="0.43307086614173229"/>
  <pageSetup orientation="portrait" r:id="rId1"/>
  <headerFooter alignWithMargins="0">
    <oddFooter>&amp;CBARÓMETRO TURÍSTICO DE LA RIVIERA MAYA
FIDEICOMISO DE PROMOCIÓN TURÍSTICA DE LA RIVIERA MAYA&amp;R23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opLeftCell="A34" workbookViewId="0">
      <selection activeCell="D40" sqref="D39:D40"/>
    </sheetView>
  </sheetViews>
  <sheetFormatPr baseColWidth="10" defaultRowHeight="15" x14ac:dyDescent="0.25"/>
  <cols>
    <col min="1" max="1" width="3.7109375" style="15" customWidth="1"/>
    <col min="2" max="2" width="43" style="15" customWidth="1"/>
    <col min="3" max="3" width="11.85546875" style="15" bestFit="1" customWidth="1"/>
    <col min="4" max="4" width="13" style="15" bestFit="1" customWidth="1"/>
    <col min="5" max="5" width="11" style="15" bestFit="1" customWidth="1"/>
    <col min="6" max="6" width="12.42578125" style="15" bestFit="1" customWidth="1"/>
    <col min="7" max="7" width="14.85546875" style="15" bestFit="1" customWidth="1"/>
    <col min="8" max="16384" width="11.42578125" style="15"/>
  </cols>
  <sheetData>
    <row r="1" spans="1:10" ht="18.75" x14ac:dyDescent="0.3">
      <c r="A1" s="418" t="s">
        <v>160</v>
      </c>
      <c r="B1" s="418"/>
      <c r="C1" s="418"/>
      <c r="D1" s="418"/>
      <c r="E1" s="418"/>
      <c r="F1" s="418"/>
      <c r="G1" s="418"/>
    </row>
    <row r="2" spans="1:10" ht="18.75" x14ac:dyDescent="0.3">
      <c r="A2" s="419" t="s">
        <v>45</v>
      </c>
      <c r="B2" s="419"/>
      <c r="C2" s="419"/>
      <c r="D2" s="419"/>
      <c r="E2" s="419"/>
      <c r="F2" s="419"/>
      <c r="G2" s="419"/>
    </row>
    <row r="3" spans="1:10" ht="15.75" x14ac:dyDescent="0.25">
      <c r="A3" s="420" t="s">
        <v>380</v>
      </c>
      <c r="B3" s="420"/>
      <c r="C3" s="420"/>
      <c r="D3" s="420"/>
      <c r="E3" s="420"/>
      <c r="F3" s="420"/>
      <c r="G3" s="420"/>
    </row>
    <row r="4" spans="1:10" ht="8.25" customHeight="1" x14ac:dyDescent="0.25"/>
    <row r="5" spans="1:10" ht="15.75" x14ac:dyDescent="0.25">
      <c r="A5" s="137"/>
      <c r="B5" s="280"/>
      <c r="C5" s="421" t="s">
        <v>383</v>
      </c>
      <c r="D5" s="421"/>
      <c r="E5" s="421" t="s">
        <v>165</v>
      </c>
      <c r="F5" s="422"/>
    </row>
    <row r="6" spans="1:10" ht="15.75" x14ac:dyDescent="0.25">
      <c r="A6" s="137"/>
      <c r="B6" s="281" t="s">
        <v>54</v>
      </c>
      <c r="C6" s="286">
        <v>2012</v>
      </c>
      <c r="D6" s="286">
        <v>2013</v>
      </c>
      <c r="E6" s="286" t="s">
        <v>53</v>
      </c>
      <c r="F6" s="282" t="s">
        <v>36</v>
      </c>
    </row>
    <row r="7" spans="1:10" ht="6" customHeight="1" x14ac:dyDescent="0.25"/>
    <row r="8" spans="1:10" x14ac:dyDescent="0.25">
      <c r="B8" s="192" t="s">
        <v>0</v>
      </c>
      <c r="C8" s="193"/>
      <c r="D8" s="193"/>
      <c r="E8" s="193"/>
      <c r="F8" s="194"/>
    </row>
    <row r="9" spans="1:10" x14ac:dyDescent="0.25">
      <c r="B9" s="195" t="s">
        <v>1</v>
      </c>
      <c r="C9" s="196">
        <v>40291</v>
      </c>
      <c r="D9" s="196">
        <v>40720</v>
      </c>
      <c r="E9" s="197">
        <f>D9-C9</f>
        <v>429</v>
      </c>
      <c r="F9" s="198">
        <f>(D9/C9)-100%</f>
        <v>1.0647539152664365E-2</v>
      </c>
    </row>
    <row r="10" spans="1:10" ht="7.5" customHeight="1" x14ac:dyDescent="0.25"/>
    <row r="11" spans="1:10" x14ac:dyDescent="0.25">
      <c r="B11" s="199" t="s">
        <v>2</v>
      </c>
      <c r="C11" s="200">
        <v>3637899</v>
      </c>
      <c r="D11" s="200">
        <v>3617216</v>
      </c>
      <c r="E11" s="200">
        <f>D11-C11</f>
        <v>-20683</v>
      </c>
      <c r="F11" s="201">
        <f>(D11/C11)-100%</f>
        <v>-5.6854244716524338E-3</v>
      </c>
    </row>
    <row r="12" spans="1:10" x14ac:dyDescent="0.25">
      <c r="B12" s="202" t="s">
        <v>3</v>
      </c>
      <c r="C12" s="108">
        <v>3032482</v>
      </c>
      <c r="D12" s="108">
        <v>3193271</v>
      </c>
      <c r="E12" s="108">
        <f>D12-C12</f>
        <v>160789</v>
      </c>
      <c r="F12" s="203">
        <f>(D12/C12)-100%</f>
        <v>5.302224382535492E-2</v>
      </c>
    </row>
    <row r="13" spans="1:10" x14ac:dyDescent="0.25">
      <c r="B13" s="195" t="s">
        <v>4</v>
      </c>
      <c r="C13" s="204">
        <f>C12/C11</f>
        <v>0.83358059143478147</v>
      </c>
      <c r="D13" s="205">
        <f>D12/D11</f>
        <v>0.88279798607547899</v>
      </c>
      <c r="E13" s="204">
        <f>D13-C13</f>
        <v>4.921739464069752E-2</v>
      </c>
      <c r="F13" s="198"/>
      <c r="J13" s="16"/>
    </row>
    <row r="14" spans="1:10" ht="9" customHeight="1" x14ac:dyDescent="0.25"/>
    <row r="15" spans="1:10" ht="20.25" customHeight="1" x14ac:dyDescent="0.25">
      <c r="B15" s="206" t="s">
        <v>5</v>
      </c>
      <c r="C15" s="207">
        <v>0.8448</v>
      </c>
      <c r="D15" s="208">
        <v>0.89590000000000003</v>
      </c>
      <c r="E15" s="209">
        <f>D15-C15</f>
        <v>5.1100000000000034E-2</v>
      </c>
      <c r="F15" s="16"/>
    </row>
    <row r="16" spans="1:10" ht="8.25" customHeight="1" x14ac:dyDescent="0.25"/>
    <row r="17" spans="2:8" x14ac:dyDescent="0.25">
      <c r="B17" s="192" t="s">
        <v>14</v>
      </c>
      <c r="C17" s="193"/>
      <c r="D17" s="193"/>
      <c r="E17" s="194"/>
      <c r="F17" s="15" t="s">
        <v>147</v>
      </c>
      <c r="G17" s="15" t="s">
        <v>146</v>
      </c>
    </row>
    <row r="18" spans="2:8" x14ac:dyDescent="0.25">
      <c r="B18" s="202" t="s">
        <v>13</v>
      </c>
      <c r="C18" s="105">
        <v>6.51</v>
      </c>
      <c r="D18" s="105">
        <v>6.48</v>
      </c>
      <c r="E18" s="210">
        <f>D18-C18</f>
        <v>-2.9999999999999361E-2</v>
      </c>
      <c r="F18" s="16"/>
    </row>
    <row r="19" spans="2:8" x14ac:dyDescent="0.25">
      <c r="B19" s="202" t="s">
        <v>15</v>
      </c>
      <c r="C19" s="106">
        <v>3.47</v>
      </c>
      <c r="D19" s="106">
        <v>3.57</v>
      </c>
      <c r="E19" s="210">
        <f>D19-C19</f>
        <v>9.9999999999999645E-2</v>
      </c>
      <c r="F19" s="16"/>
    </row>
    <row r="20" spans="2:8" x14ac:dyDescent="0.25">
      <c r="B20" s="195" t="s">
        <v>16</v>
      </c>
      <c r="C20" s="211">
        <v>7.06</v>
      </c>
      <c r="D20" s="211">
        <v>7.17</v>
      </c>
      <c r="E20" s="212">
        <f>D20-C20</f>
        <v>0.11000000000000032</v>
      </c>
      <c r="F20" s="16"/>
    </row>
    <row r="22" spans="2:8" x14ac:dyDescent="0.25">
      <c r="B22" s="213" t="s">
        <v>55</v>
      </c>
      <c r="C22" s="214">
        <v>2810.02</v>
      </c>
      <c r="D22" s="416">
        <v>2871.42</v>
      </c>
      <c r="E22" s="215">
        <f>D22-C22</f>
        <v>61.400000000000091</v>
      </c>
      <c r="F22" s="209">
        <f>(D22/C22)-100%</f>
        <v>2.1850378289122618E-2</v>
      </c>
    </row>
    <row r="24" spans="2:8" x14ac:dyDescent="0.25">
      <c r="B24" s="192" t="s">
        <v>38</v>
      </c>
      <c r="C24" s="283">
        <v>2012</v>
      </c>
      <c r="D24" s="283">
        <v>2013</v>
      </c>
      <c r="E24" s="193"/>
      <c r="F24" s="194"/>
    </row>
    <row r="25" spans="2:8" x14ac:dyDescent="0.25">
      <c r="B25" s="202" t="s">
        <v>6</v>
      </c>
      <c r="C25" s="107">
        <v>995505</v>
      </c>
      <c r="D25" s="107">
        <v>1051567</v>
      </c>
      <c r="E25" s="108">
        <f>D25-C25</f>
        <v>56062</v>
      </c>
      <c r="F25" s="203">
        <f>(D25/C25)-100%</f>
        <v>5.6315136538741539E-2</v>
      </c>
    </row>
    <row r="26" spans="2:8" x14ac:dyDescent="0.25">
      <c r="B26" s="202" t="s">
        <v>7</v>
      </c>
      <c r="C26" s="108">
        <v>108098</v>
      </c>
      <c r="D26" s="108">
        <v>142996</v>
      </c>
      <c r="E26" s="108">
        <f>D26-C26</f>
        <v>34898</v>
      </c>
      <c r="F26" s="203">
        <f>(D26/C26)-100%</f>
        <v>0.32283668523006903</v>
      </c>
      <c r="G26" s="17"/>
    </row>
    <row r="27" spans="2:8" x14ac:dyDescent="0.25">
      <c r="B27" s="195" t="s">
        <v>8</v>
      </c>
      <c r="C27" s="197">
        <v>887407</v>
      </c>
      <c r="D27" s="197">
        <v>908571</v>
      </c>
      <c r="E27" s="197">
        <f>D27-C27</f>
        <v>21164</v>
      </c>
      <c r="F27" s="198">
        <f>(D27/C27)-100%</f>
        <v>2.3849259697072522E-2</v>
      </c>
      <c r="G27" s="17"/>
      <c r="H27" s="17"/>
    </row>
    <row r="29" spans="2:8" x14ac:dyDescent="0.25">
      <c r="B29" s="217" t="s">
        <v>39</v>
      </c>
      <c r="C29" s="283">
        <v>2012</v>
      </c>
      <c r="D29" s="287"/>
      <c r="E29" s="283">
        <v>2013</v>
      </c>
      <c r="F29" s="218"/>
      <c r="G29" s="18"/>
    </row>
    <row r="30" spans="2:8" x14ac:dyDescent="0.25">
      <c r="B30" s="202" t="s">
        <v>9</v>
      </c>
      <c r="C30" s="108">
        <v>207955</v>
      </c>
      <c r="D30" s="109">
        <f>C30/$C$35</f>
        <v>0.23434004915444662</v>
      </c>
      <c r="E30" s="108">
        <v>229080</v>
      </c>
      <c r="F30" s="203">
        <f>E30/$E$35</f>
        <v>0.25213219440197848</v>
      </c>
      <c r="G30" s="19"/>
    </row>
    <row r="31" spans="2:8" x14ac:dyDescent="0.25">
      <c r="B31" s="202" t="s">
        <v>11</v>
      </c>
      <c r="C31" s="108">
        <v>319017</v>
      </c>
      <c r="D31" s="109">
        <f>C31/$C$35</f>
        <v>0.35949344551034645</v>
      </c>
      <c r="E31" s="108">
        <v>326434</v>
      </c>
      <c r="F31" s="203">
        <f>E31/$E$35</f>
        <v>0.35928287387556945</v>
      </c>
      <c r="G31" s="19"/>
    </row>
    <row r="32" spans="2:8" x14ac:dyDescent="0.25">
      <c r="B32" s="202" t="s">
        <v>158</v>
      </c>
      <c r="C32" s="108">
        <v>305858</v>
      </c>
      <c r="D32" s="109">
        <f>C32/$C$35</f>
        <v>0.34466484938703434</v>
      </c>
      <c r="E32" s="108">
        <v>280898</v>
      </c>
      <c r="F32" s="203">
        <f>E32/$E$35</f>
        <v>0.30916461124116884</v>
      </c>
      <c r="G32" s="19"/>
    </row>
    <row r="33" spans="2:8" x14ac:dyDescent="0.25">
      <c r="B33" s="202" t="s">
        <v>10</v>
      </c>
      <c r="C33" s="108">
        <v>49792</v>
      </c>
      <c r="D33" s="109">
        <f>C33/$C$35</f>
        <v>5.6109541619572531E-2</v>
      </c>
      <c r="E33" s="108">
        <v>66198</v>
      </c>
      <c r="F33" s="203">
        <f>E33/$E$35</f>
        <v>7.2859468329937893E-2</v>
      </c>
      <c r="G33" s="19"/>
    </row>
    <row r="34" spans="2:8" x14ac:dyDescent="0.25">
      <c r="B34" s="202" t="s">
        <v>12</v>
      </c>
      <c r="C34" s="108">
        <v>4785</v>
      </c>
      <c r="D34" s="109">
        <f>C34/$C$35</f>
        <v>5.3921143286000672E-3</v>
      </c>
      <c r="E34" s="108">
        <v>5961</v>
      </c>
      <c r="F34" s="203">
        <f>E34/$E$35</f>
        <v>6.5608521513453545E-3</v>
      </c>
      <c r="G34" s="19"/>
    </row>
    <row r="35" spans="2:8" x14ac:dyDescent="0.25">
      <c r="B35" s="195"/>
      <c r="C35" s="196">
        <f>SUM(C30:C34)</f>
        <v>887407</v>
      </c>
      <c r="D35" s="204">
        <f>SUM(D30:D34)</f>
        <v>1</v>
      </c>
      <c r="E35" s="196">
        <f>SUM(E30:E34)</f>
        <v>908571</v>
      </c>
      <c r="F35" s="198">
        <f>SUM(F30:F34)</f>
        <v>1</v>
      </c>
      <c r="G35" s="20"/>
    </row>
    <row r="37" spans="2:8" x14ac:dyDescent="0.25">
      <c r="B37" s="219" t="s">
        <v>161</v>
      </c>
      <c r="C37" s="283">
        <v>2012</v>
      </c>
      <c r="D37" s="283">
        <v>2013</v>
      </c>
      <c r="E37" s="193"/>
      <c r="F37" s="194"/>
    </row>
    <row r="38" spans="2:8" x14ac:dyDescent="0.25">
      <c r="B38" s="202" t="s">
        <v>6</v>
      </c>
      <c r="C38" s="107">
        <v>3032482</v>
      </c>
      <c r="D38" s="107">
        <v>3193271</v>
      </c>
      <c r="E38" s="108">
        <f>D38-C38</f>
        <v>160789</v>
      </c>
      <c r="F38" s="203">
        <f>(D38/C38)-100%</f>
        <v>5.302224382535492E-2</v>
      </c>
    </row>
    <row r="39" spans="2:8" x14ac:dyDescent="0.25">
      <c r="B39" s="202" t="s">
        <v>7</v>
      </c>
      <c r="C39" s="108">
        <v>155729</v>
      </c>
      <c r="D39" s="108">
        <v>211254</v>
      </c>
      <c r="E39" s="108">
        <f>D39-C39</f>
        <v>55525</v>
      </c>
      <c r="F39" s="203">
        <f>(D39/C39)-100%</f>
        <v>0.35654887657404855</v>
      </c>
      <c r="H39" s="17"/>
    </row>
    <row r="40" spans="2:8" x14ac:dyDescent="0.25">
      <c r="B40" s="195" t="s">
        <v>302</v>
      </c>
      <c r="C40" s="197">
        <v>2876753</v>
      </c>
      <c r="D40" s="197">
        <v>2982017</v>
      </c>
      <c r="E40" s="197">
        <f>D40-C40</f>
        <v>105264</v>
      </c>
      <c r="F40" s="198">
        <f>(D40/C40)-100%</f>
        <v>3.6591254097936066E-2</v>
      </c>
      <c r="G40" s="17"/>
      <c r="H40" s="17"/>
    </row>
    <row r="42" spans="2:8" x14ac:dyDescent="0.25">
      <c r="B42" s="219" t="s">
        <v>230</v>
      </c>
      <c r="C42" s="283">
        <v>2012</v>
      </c>
      <c r="D42" s="287"/>
      <c r="E42" s="283">
        <v>2013</v>
      </c>
      <c r="F42" s="222"/>
      <c r="G42" s="18"/>
    </row>
    <row r="43" spans="2:8" x14ac:dyDescent="0.25">
      <c r="B43" s="202" t="s">
        <v>280</v>
      </c>
      <c r="C43" s="108">
        <v>771190</v>
      </c>
      <c r="D43" s="110">
        <f>C43/$C$48</f>
        <v>0.26807654324163388</v>
      </c>
      <c r="E43" s="108">
        <v>847792</v>
      </c>
      <c r="F43" s="223">
        <f>E43/$E$48</f>
        <v>0.29314903750565779</v>
      </c>
      <c r="G43" s="19"/>
    </row>
    <row r="44" spans="2:8" x14ac:dyDescent="0.25">
      <c r="B44" s="202" t="s">
        <v>11</v>
      </c>
      <c r="C44" s="108">
        <v>821321</v>
      </c>
      <c r="D44" s="110">
        <f>C44/$C$48</f>
        <v>0.28550278734392559</v>
      </c>
      <c r="E44" s="108">
        <v>830052</v>
      </c>
      <c r="F44" s="223">
        <f>E44/$E$48</f>
        <v>0.28701491035495297</v>
      </c>
      <c r="G44" s="19"/>
    </row>
    <row r="45" spans="2:8" x14ac:dyDescent="0.25">
      <c r="B45" s="202" t="s">
        <v>158</v>
      </c>
      <c r="C45" s="108">
        <v>967791</v>
      </c>
      <c r="D45" s="110">
        <f>C45/$C$48</f>
        <v>0.33641782940697379</v>
      </c>
      <c r="E45" s="108">
        <v>935186</v>
      </c>
      <c r="F45" s="223">
        <f>E45/$E$48</f>
        <v>0.32336808531900052</v>
      </c>
      <c r="G45" s="19"/>
    </row>
    <row r="46" spans="2:8" x14ac:dyDescent="0.25">
      <c r="B46" s="202" t="s">
        <v>281</v>
      </c>
      <c r="C46" s="108">
        <v>159992</v>
      </c>
      <c r="D46" s="110">
        <f>C46/$C$48</f>
        <v>5.5615480369708488E-2</v>
      </c>
      <c r="E46" s="108">
        <v>189644</v>
      </c>
      <c r="F46" s="223">
        <f>E46/$E$48</f>
        <v>6.5574994891108865E-2</v>
      </c>
      <c r="G46" s="19"/>
    </row>
    <row r="47" spans="2:8" x14ac:dyDescent="0.25">
      <c r="B47" s="224" t="s">
        <v>12</v>
      </c>
      <c r="C47" s="108">
        <v>156459</v>
      </c>
      <c r="D47" s="118">
        <f>C47/$C$48</f>
        <v>5.4387359637758266E-2</v>
      </c>
      <c r="E47" s="108">
        <v>89343</v>
      </c>
      <c r="F47" s="223">
        <f>E47/$E$48</f>
        <v>3.0892971929279808E-2</v>
      </c>
      <c r="G47" s="19"/>
    </row>
    <row r="48" spans="2:8" x14ac:dyDescent="0.25">
      <c r="B48" s="225"/>
      <c r="C48" s="196">
        <f>SUM(C43:C47)</f>
        <v>2876753</v>
      </c>
      <c r="D48" s="204">
        <f>SUM(D43:D47)</f>
        <v>1</v>
      </c>
      <c r="E48" s="196">
        <f>SUM(E43:E47)</f>
        <v>2892017</v>
      </c>
      <c r="F48" s="198">
        <f>SUM(F43:F47)</f>
        <v>0.99999999999999989</v>
      </c>
      <c r="G48" s="20"/>
    </row>
    <row r="50" spans="2:7" x14ac:dyDescent="0.25">
      <c r="B50" s="199"/>
      <c r="C50" s="417">
        <v>2012</v>
      </c>
      <c r="D50" s="417"/>
      <c r="E50" s="417">
        <v>2013</v>
      </c>
      <c r="F50" s="417"/>
      <c r="G50" s="226" t="s">
        <v>165</v>
      </c>
    </row>
    <row r="51" spans="2:7" x14ac:dyDescent="0.25">
      <c r="B51" s="227" t="s">
        <v>17</v>
      </c>
      <c r="C51" s="111" t="s">
        <v>20</v>
      </c>
      <c r="D51" s="111" t="s">
        <v>35</v>
      </c>
      <c r="E51" s="111" t="s">
        <v>20</v>
      </c>
      <c r="F51" s="111" t="s">
        <v>35</v>
      </c>
      <c r="G51" s="228"/>
    </row>
    <row r="52" spans="2:7" x14ac:dyDescent="0.25">
      <c r="B52" s="202" t="s">
        <v>49</v>
      </c>
      <c r="C52" s="112">
        <v>1</v>
      </c>
      <c r="D52" s="108">
        <v>335</v>
      </c>
      <c r="E52" s="112">
        <v>0</v>
      </c>
      <c r="F52" s="108">
        <v>0</v>
      </c>
      <c r="G52" s="229">
        <f>(F54/D54)-100%</f>
        <v>-1</v>
      </c>
    </row>
    <row r="53" spans="2:7" x14ac:dyDescent="0.25">
      <c r="B53" s="202" t="s">
        <v>50</v>
      </c>
      <c r="C53" s="112"/>
      <c r="D53" s="108"/>
      <c r="E53" s="112"/>
      <c r="F53" s="108"/>
      <c r="G53" s="228"/>
    </row>
    <row r="54" spans="2:7" x14ac:dyDescent="0.25">
      <c r="B54" s="230" t="s">
        <v>6</v>
      </c>
      <c r="C54" s="231">
        <f>SUM(C52:C53)</f>
        <v>1</v>
      </c>
      <c r="D54" s="196">
        <f>SUM(D52:D53)</f>
        <v>335</v>
      </c>
      <c r="E54" s="231">
        <f>SUM(E52:E53)</f>
        <v>0</v>
      </c>
      <c r="F54" s="196">
        <f>SUM(F52:F53)</f>
        <v>0</v>
      </c>
      <c r="G54" s="232"/>
    </row>
  </sheetData>
  <mergeCells count="7">
    <mergeCell ref="C50:D50"/>
    <mergeCell ref="E50:F50"/>
    <mergeCell ref="A1:G1"/>
    <mergeCell ref="A2:G2"/>
    <mergeCell ref="A3:G3"/>
    <mergeCell ref="C5:D5"/>
    <mergeCell ref="E5:F5"/>
  </mergeCells>
  <pageMargins left="0.70866141732283472" right="0" top="0.78740157480314965" bottom="0.78740157480314965" header="0" footer="0"/>
  <pageSetup scale="85" orientation="portrait" horizontalDpi="0" verticalDpi="0" r:id="rId1"/>
  <headerFooter>
    <oddFooter>&amp;CBARÓMETRO TURÍSTICO DE LA RIVIERA MAYA
FIDEICOMISO DE PROMOCIÓN TURÍSTICA DE LA RIVIERA MAYA&amp;R2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4:AN31"/>
  <sheetViews>
    <sheetView topLeftCell="B4" workbookViewId="0">
      <selection activeCell="P13" sqref="P13"/>
    </sheetView>
  </sheetViews>
  <sheetFormatPr baseColWidth="10" defaultRowHeight="12.75" x14ac:dyDescent="0.2"/>
  <cols>
    <col min="1" max="1" width="2.7109375" style="7" customWidth="1"/>
    <col min="2" max="2" width="5.42578125" style="12" bestFit="1" customWidth="1"/>
    <col min="3" max="5" width="7.140625" style="7" bestFit="1" customWidth="1"/>
    <col min="6" max="6" width="7.140625" style="7" customWidth="1"/>
    <col min="7" max="7" width="8.85546875" style="7" customWidth="1"/>
    <col min="8" max="8" width="7.85546875" style="7" bestFit="1" customWidth="1"/>
    <col min="9" max="10" width="7.85546875" style="7" customWidth="1"/>
    <col min="11" max="11" width="7.85546875" style="7" bestFit="1" customWidth="1"/>
    <col min="12" max="15" width="7.7109375" style="7" customWidth="1"/>
    <col min="16" max="16" width="9.140625" style="7" bestFit="1" customWidth="1"/>
    <col min="17" max="18" width="8.85546875" style="7" bestFit="1" customWidth="1"/>
    <col min="19" max="19" width="8.85546875" style="7" customWidth="1"/>
    <col min="20" max="20" width="8.85546875" style="7" bestFit="1" customWidth="1"/>
    <col min="21" max="16384" width="11.42578125" style="7"/>
  </cols>
  <sheetData>
    <row r="4" spans="2:20" ht="18.75" x14ac:dyDescent="0.3">
      <c r="D4" s="30"/>
      <c r="E4" s="30"/>
      <c r="F4" s="30"/>
      <c r="G4" s="30"/>
      <c r="H4" s="30"/>
      <c r="I4" s="30"/>
      <c r="J4" s="30"/>
      <c r="K4" s="30" t="s">
        <v>351</v>
      </c>
      <c r="L4" s="30"/>
      <c r="M4" s="30"/>
      <c r="N4" s="30"/>
      <c r="O4" s="30"/>
      <c r="P4" s="30"/>
      <c r="Q4" s="30"/>
      <c r="R4" s="30"/>
      <c r="S4" s="278"/>
    </row>
    <row r="5" spans="2:20" ht="18.75" x14ac:dyDescent="0.3">
      <c r="B5" s="24"/>
      <c r="C5" s="5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8"/>
      <c r="S5" s="278"/>
    </row>
    <row r="6" spans="2:20" x14ac:dyDescent="0.2">
      <c r="B6" s="2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20" x14ac:dyDescent="0.2">
      <c r="B7" s="2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2:20" s="23" customFormat="1" ht="15" x14ac:dyDescent="0.25">
      <c r="B8" s="424" t="s">
        <v>66</v>
      </c>
      <c r="C8" s="423" t="s">
        <v>168</v>
      </c>
      <c r="D8" s="423"/>
      <c r="E8" s="423"/>
      <c r="F8" s="423"/>
      <c r="G8" s="423"/>
      <c r="H8" s="423" t="s">
        <v>170</v>
      </c>
      <c r="I8" s="423"/>
      <c r="J8" s="423"/>
      <c r="K8" s="423"/>
      <c r="L8" s="423" t="s">
        <v>169</v>
      </c>
      <c r="M8" s="423"/>
      <c r="N8" s="423"/>
      <c r="O8" s="423"/>
      <c r="P8" s="423"/>
      <c r="Q8" s="423" t="s">
        <v>170</v>
      </c>
      <c r="R8" s="423"/>
      <c r="S8" s="423"/>
      <c r="T8" s="423"/>
    </row>
    <row r="9" spans="2:20" s="23" customFormat="1" ht="15" x14ac:dyDescent="0.25">
      <c r="B9" s="424"/>
      <c r="C9" s="288">
        <v>2008</v>
      </c>
      <c r="D9" s="288">
        <v>2010</v>
      </c>
      <c r="E9" s="288">
        <v>2011</v>
      </c>
      <c r="F9" s="288">
        <v>2012</v>
      </c>
      <c r="G9" s="288">
        <v>2013</v>
      </c>
      <c r="H9" s="288" t="s">
        <v>352</v>
      </c>
      <c r="I9" s="288" t="s">
        <v>353</v>
      </c>
      <c r="J9" s="288" t="s">
        <v>354</v>
      </c>
      <c r="K9" s="288" t="s">
        <v>355</v>
      </c>
      <c r="L9" s="288">
        <v>2008</v>
      </c>
      <c r="M9" s="288">
        <v>2010</v>
      </c>
      <c r="N9" s="288">
        <v>2011</v>
      </c>
      <c r="O9" s="288">
        <v>2012</v>
      </c>
      <c r="P9" s="288">
        <v>2013</v>
      </c>
      <c r="Q9" s="288" t="s">
        <v>352</v>
      </c>
      <c r="R9" s="288" t="s">
        <v>353</v>
      </c>
      <c r="S9" s="288" t="s">
        <v>354</v>
      </c>
      <c r="T9" s="288" t="s">
        <v>355</v>
      </c>
    </row>
    <row r="10" spans="2:20" ht="15" x14ac:dyDescent="0.25">
      <c r="B10" s="290" t="s">
        <v>238</v>
      </c>
      <c r="C10" s="153">
        <v>0.83199999999999996</v>
      </c>
      <c r="D10" s="153">
        <v>0.7167</v>
      </c>
      <c r="E10" s="153">
        <v>0.79779999999999995</v>
      </c>
      <c r="F10" s="153">
        <v>0.82599999999999996</v>
      </c>
      <c r="G10" s="153">
        <v>0.85929999999999995</v>
      </c>
      <c r="H10" s="155">
        <f>G10-C10</f>
        <v>2.7299999999999991E-2</v>
      </c>
      <c r="I10" s="155">
        <f>G10-D10</f>
        <v>0.14259999999999995</v>
      </c>
      <c r="J10" s="155">
        <f>G10-E10</f>
        <v>6.1499999999999999E-2</v>
      </c>
      <c r="K10" s="155">
        <f>G10-F10</f>
        <v>3.3299999999999996E-2</v>
      </c>
      <c r="L10" s="156">
        <v>275976</v>
      </c>
      <c r="M10" s="170">
        <v>280194</v>
      </c>
      <c r="N10" s="170">
        <v>299698</v>
      </c>
      <c r="O10" s="170">
        <v>330133</v>
      </c>
      <c r="P10" s="170">
        <v>332698</v>
      </c>
      <c r="Q10" s="157">
        <f>(P10/L10)-100%</f>
        <v>0.20553236513319995</v>
      </c>
      <c r="R10" s="157">
        <f>(P10/M10)-100%</f>
        <v>0.18738445505613965</v>
      </c>
      <c r="S10" s="157">
        <f>(P10/N10)-100%</f>
        <v>0.11011084491721657</v>
      </c>
      <c r="T10" s="157">
        <f>(P10/O10)-100%</f>
        <v>7.7695958901411455E-3</v>
      </c>
    </row>
    <row r="11" spans="2:20" ht="15" x14ac:dyDescent="0.25">
      <c r="B11" s="290" t="s">
        <v>239</v>
      </c>
      <c r="C11" s="158">
        <v>0.90139999999999998</v>
      </c>
      <c r="D11" s="158">
        <v>0.82840000000000003</v>
      </c>
      <c r="E11" s="158">
        <v>0.85750000000000004</v>
      </c>
      <c r="F11" s="159">
        <v>0.85109999999999997</v>
      </c>
      <c r="G11" s="159">
        <v>0.90210000000000001</v>
      </c>
      <c r="H11" s="155">
        <f>G11-C11</f>
        <v>7.0000000000003393E-4</v>
      </c>
      <c r="I11" s="155">
        <f>G11-D11</f>
        <v>7.3699999999999988E-2</v>
      </c>
      <c r="J11" s="155">
        <f>G11-E11</f>
        <v>4.4599999999999973E-2</v>
      </c>
      <c r="K11" s="155">
        <f>G11-F11</f>
        <v>5.1000000000000045E-2</v>
      </c>
      <c r="L11" s="156">
        <v>293392</v>
      </c>
      <c r="M11" s="156">
        <v>293284</v>
      </c>
      <c r="N11" s="156">
        <v>299938</v>
      </c>
      <c r="O11" s="156">
        <v>315725</v>
      </c>
      <c r="P11" s="156">
        <v>326017</v>
      </c>
      <c r="Q11" s="157">
        <f>(P11/L11)-100%</f>
        <v>0.11119935103888312</v>
      </c>
      <c r="R11" s="157">
        <f>(P11/M11)-100%</f>
        <v>0.11160854325500202</v>
      </c>
      <c r="S11" s="157">
        <f>(P11/N11)-100%</f>
        <v>8.6947969246977674E-2</v>
      </c>
      <c r="T11" s="157">
        <f>(P11/O11)-100%</f>
        <v>3.2597988756037699E-2</v>
      </c>
    </row>
    <row r="12" spans="2:20" ht="15" x14ac:dyDescent="0.25">
      <c r="B12" s="290" t="s">
        <v>240</v>
      </c>
      <c r="C12" s="159">
        <v>0.86319999999999997</v>
      </c>
      <c r="D12" s="159">
        <v>0.81030000000000002</v>
      </c>
      <c r="E12" s="159">
        <v>0.84309999999999996</v>
      </c>
      <c r="F12" s="159">
        <v>0.82479999999999998</v>
      </c>
      <c r="G12" s="159">
        <v>0.88880000000000003</v>
      </c>
      <c r="H12" s="155">
        <f>G12-C12</f>
        <v>2.5600000000000067E-2</v>
      </c>
      <c r="I12" s="155">
        <f>G12-D12</f>
        <v>7.8500000000000014E-2</v>
      </c>
      <c r="J12" s="155">
        <f>G12-E12</f>
        <v>4.5700000000000074E-2</v>
      </c>
      <c r="K12" s="155">
        <f>G12-F12</f>
        <v>6.4000000000000057E-2</v>
      </c>
      <c r="L12" s="156">
        <v>329235</v>
      </c>
      <c r="M12" s="156">
        <v>327551</v>
      </c>
      <c r="N12" s="156">
        <v>332838</v>
      </c>
      <c r="O12" s="156">
        <v>349647</v>
      </c>
      <c r="P12" s="156">
        <v>392852</v>
      </c>
      <c r="Q12" s="157">
        <f>(P12/L12)-100%</f>
        <v>0.19322672255379891</v>
      </c>
      <c r="R12" s="157">
        <f>(P12/M12)-100%</f>
        <v>0.19936132083248115</v>
      </c>
      <c r="S12" s="157">
        <f>(P12/N12)-100%</f>
        <v>0.18030994057168948</v>
      </c>
      <c r="T12" s="157">
        <f>(P12/O12)-100%</f>
        <v>0.12356748377649462</v>
      </c>
    </row>
    <row r="13" spans="2:20" ht="15" x14ac:dyDescent="0.25">
      <c r="B13" s="290" t="s">
        <v>241</v>
      </c>
      <c r="C13" s="159"/>
      <c r="D13" s="159"/>
      <c r="E13" s="159"/>
      <c r="F13" s="159"/>
      <c r="G13" s="159"/>
      <c r="H13" s="159"/>
      <c r="I13" s="159"/>
      <c r="J13" s="155"/>
      <c r="K13" s="155"/>
      <c r="L13" s="156"/>
      <c r="M13" s="156"/>
      <c r="N13" s="156"/>
      <c r="O13" s="156"/>
      <c r="P13" s="156"/>
      <c r="Q13" s="157"/>
      <c r="R13" s="157"/>
      <c r="S13" s="157"/>
      <c r="T13" s="157"/>
    </row>
    <row r="14" spans="2:20" ht="15" x14ac:dyDescent="0.25">
      <c r="B14" s="290" t="s">
        <v>242</v>
      </c>
      <c r="C14" s="159"/>
      <c r="D14" s="159"/>
      <c r="E14" s="159"/>
      <c r="F14" s="159"/>
      <c r="G14" s="159"/>
      <c r="H14" s="159"/>
      <c r="I14" s="159"/>
      <c r="J14" s="155"/>
      <c r="K14" s="155"/>
      <c r="L14" s="156"/>
      <c r="M14" s="156"/>
      <c r="N14" s="156"/>
      <c r="O14" s="156"/>
      <c r="P14" s="156"/>
      <c r="Q14" s="157"/>
      <c r="R14" s="157"/>
      <c r="S14" s="157"/>
      <c r="T14" s="157"/>
    </row>
    <row r="15" spans="2:20" ht="15" x14ac:dyDescent="0.25">
      <c r="B15" s="290" t="s">
        <v>244</v>
      </c>
      <c r="C15" s="159"/>
      <c r="D15" s="159"/>
      <c r="E15" s="159"/>
      <c r="F15" s="159"/>
      <c r="G15" s="159"/>
      <c r="H15" s="159"/>
      <c r="I15" s="159"/>
      <c r="J15" s="155"/>
      <c r="K15" s="155"/>
      <c r="L15" s="156"/>
      <c r="M15" s="156"/>
      <c r="N15" s="156"/>
      <c r="O15" s="156"/>
      <c r="P15" s="156"/>
      <c r="Q15" s="157"/>
      <c r="R15" s="157"/>
      <c r="S15" s="157"/>
      <c r="T15" s="157"/>
    </row>
    <row r="16" spans="2:20" ht="15" x14ac:dyDescent="0.25">
      <c r="B16" s="290" t="s">
        <v>243</v>
      </c>
      <c r="C16" s="159"/>
      <c r="D16" s="159"/>
      <c r="E16" s="159"/>
      <c r="F16" s="159"/>
      <c r="G16" s="159"/>
      <c r="H16" s="159"/>
      <c r="I16" s="159"/>
      <c r="J16" s="155"/>
      <c r="K16" s="155"/>
      <c r="L16" s="156"/>
      <c r="M16" s="156"/>
      <c r="N16" s="156"/>
      <c r="O16" s="156"/>
      <c r="P16" s="156"/>
      <c r="Q16" s="157"/>
      <c r="R16" s="157"/>
      <c r="S16" s="157"/>
      <c r="T16" s="157"/>
    </row>
    <row r="17" spans="2:40" ht="15" x14ac:dyDescent="0.25">
      <c r="B17" s="290" t="s">
        <v>245</v>
      </c>
      <c r="C17" s="153"/>
      <c r="D17" s="153"/>
      <c r="E17" s="153"/>
      <c r="F17" s="153"/>
      <c r="G17" s="153"/>
      <c r="H17" s="153"/>
      <c r="I17" s="153"/>
      <c r="J17" s="155"/>
      <c r="K17" s="155"/>
      <c r="L17" s="156"/>
      <c r="M17" s="156"/>
      <c r="N17" s="156"/>
      <c r="O17" s="156"/>
      <c r="P17" s="156"/>
      <c r="Q17" s="157"/>
      <c r="R17" s="157"/>
      <c r="S17" s="157"/>
      <c r="T17" s="157"/>
    </row>
    <row r="18" spans="2:40" ht="15" x14ac:dyDescent="0.25">
      <c r="B18" s="290" t="s">
        <v>246</v>
      </c>
      <c r="C18" s="153"/>
      <c r="D18" s="153"/>
      <c r="E18" s="153"/>
      <c r="F18" s="153"/>
      <c r="G18" s="153"/>
      <c r="H18" s="153"/>
      <c r="I18" s="153"/>
      <c r="J18" s="155"/>
      <c r="K18" s="155"/>
      <c r="L18" s="156"/>
      <c r="M18" s="156"/>
      <c r="N18" s="156"/>
      <c r="O18" s="156"/>
      <c r="P18" s="156"/>
      <c r="Q18" s="157"/>
      <c r="R18" s="157"/>
      <c r="S18" s="157"/>
      <c r="T18" s="157"/>
    </row>
    <row r="19" spans="2:40" ht="15" x14ac:dyDescent="0.25">
      <c r="B19" s="290" t="s">
        <v>247</v>
      </c>
      <c r="C19" s="153"/>
      <c r="D19" s="153"/>
      <c r="E19" s="153"/>
      <c r="F19" s="153"/>
      <c r="G19" s="153"/>
      <c r="H19" s="153"/>
      <c r="I19" s="153"/>
      <c r="J19" s="155"/>
      <c r="K19" s="155"/>
      <c r="L19" s="156"/>
      <c r="M19" s="156"/>
      <c r="N19" s="156"/>
      <c r="O19" s="156"/>
      <c r="P19" s="156"/>
      <c r="Q19" s="160"/>
      <c r="R19" s="160"/>
      <c r="S19" s="160"/>
      <c r="T19" s="160"/>
    </row>
    <row r="20" spans="2:40" ht="15" x14ac:dyDescent="0.25">
      <c r="B20" s="290" t="s">
        <v>248</v>
      </c>
      <c r="C20" s="153"/>
      <c r="D20" s="153"/>
      <c r="E20" s="153"/>
      <c r="F20" s="153"/>
      <c r="G20" s="153"/>
      <c r="H20" s="153"/>
      <c r="I20" s="153"/>
      <c r="J20" s="155"/>
      <c r="K20" s="155"/>
      <c r="L20" s="156"/>
      <c r="M20" s="156"/>
      <c r="N20" s="156"/>
      <c r="O20" s="156"/>
      <c r="P20" s="156"/>
      <c r="Q20" s="160"/>
      <c r="R20" s="160"/>
      <c r="S20" s="160"/>
      <c r="T20" s="160"/>
    </row>
    <row r="21" spans="2:40" ht="15" x14ac:dyDescent="0.25">
      <c r="B21" s="290" t="s">
        <v>249</v>
      </c>
      <c r="C21" s="153"/>
      <c r="D21" s="153"/>
      <c r="E21" s="153"/>
      <c r="F21" s="153"/>
      <c r="G21" s="153"/>
      <c r="H21" s="153"/>
      <c r="I21" s="153"/>
      <c r="J21" s="155"/>
      <c r="K21" s="155"/>
      <c r="L21" s="156"/>
      <c r="M21" s="156"/>
      <c r="N21" s="156"/>
      <c r="O21" s="156"/>
      <c r="P21" s="156"/>
      <c r="Q21" s="160"/>
      <c r="R21" s="160"/>
      <c r="S21" s="160"/>
      <c r="T21" s="160"/>
    </row>
    <row r="22" spans="2:40" s="27" customFormat="1" ht="15" x14ac:dyDescent="0.25">
      <c r="B22" s="291" t="s">
        <v>250</v>
      </c>
      <c r="C22" s="292">
        <v>0.86480000000000001</v>
      </c>
      <c r="D22" s="292">
        <v>0.78380000000000005</v>
      </c>
      <c r="E22" s="292">
        <v>0.83199999999999996</v>
      </c>
      <c r="F22" s="292">
        <v>0.83358059143478147</v>
      </c>
      <c r="G22" s="292">
        <f>SUM('RESUMEN ENERO-MARZO'!D13)</f>
        <v>0.88279798607547899</v>
      </c>
      <c r="H22" s="293">
        <f>G22-C22</f>
        <v>1.7997986075478978E-2</v>
      </c>
      <c r="I22" s="293">
        <f>G22-D22</f>
        <v>9.8997986075478939E-2</v>
      </c>
      <c r="J22" s="293">
        <f>G22-E22</f>
        <v>5.0797986075479029E-2</v>
      </c>
      <c r="K22" s="293">
        <f>G22-F22</f>
        <v>4.921739464069752E-2</v>
      </c>
      <c r="L22" s="294">
        <f>SUM(L10:L21)</f>
        <v>898603</v>
      </c>
      <c r="M22" s="294">
        <f>SUM(M10:M21)</f>
        <v>901029</v>
      </c>
      <c r="N22" s="294">
        <f>SUM(N10:N21)</f>
        <v>932474</v>
      </c>
      <c r="O22" s="294">
        <f>SUM(O10:O21)</f>
        <v>995505</v>
      </c>
      <c r="P22" s="294">
        <f>SUM(P10:P21)</f>
        <v>1051567</v>
      </c>
      <c r="Q22" s="293">
        <f>(P22/L22)-100%</f>
        <v>0.17022422582608776</v>
      </c>
      <c r="R22" s="293">
        <f>(P22/M22)-100%</f>
        <v>0.16707342382986567</v>
      </c>
      <c r="S22" s="293">
        <f>(P22/N22)-100%</f>
        <v>0.12771723393896228</v>
      </c>
      <c r="T22" s="293">
        <f>(P22/O22)-100%</f>
        <v>5.6315136538741539E-2</v>
      </c>
      <c r="AJ22" s="21"/>
    </row>
    <row r="23" spans="2:40" x14ac:dyDescent="0.2">
      <c r="B23" s="28"/>
      <c r="C23" s="29"/>
      <c r="D23" s="5"/>
      <c r="K23" s="5"/>
      <c r="AL23" s="18"/>
    </row>
    <row r="24" spans="2:40" x14ac:dyDescent="0.2">
      <c r="AL24" s="18"/>
    </row>
    <row r="25" spans="2:40" x14ac:dyDescent="0.2">
      <c r="AN25" s="18"/>
    </row>
    <row r="26" spans="2:40" x14ac:dyDescent="0.2">
      <c r="AN26" s="18"/>
    </row>
    <row r="27" spans="2:40" x14ac:dyDescent="0.2">
      <c r="AN27" s="18"/>
    </row>
    <row r="28" spans="2:40" x14ac:dyDescent="0.2">
      <c r="AN28" s="18"/>
    </row>
    <row r="29" spans="2:40" x14ac:dyDescent="0.2">
      <c r="AN29" s="18"/>
    </row>
    <row r="30" spans="2:40" x14ac:dyDescent="0.2">
      <c r="AN30" s="18"/>
    </row>
    <row r="31" spans="2:40" x14ac:dyDescent="0.2">
      <c r="AN31" s="18"/>
    </row>
  </sheetData>
  <mergeCells count="5">
    <mergeCell ref="L8:P8"/>
    <mergeCell ref="C8:G8"/>
    <mergeCell ref="B8:B9"/>
    <mergeCell ref="Q8:T8"/>
    <mergeCell ref="H8:K8"/>
  </mergeCells>
  <phoneticPr fontId="5" type="noConversion"/>
  <pageMargins left="0" right="0" top="0" bottom="0.43307086614173229" header="0" footer="0.47244094488188981"/>
  <pageSetup scale="90" orientation="landscape" r:id="rId1"/>
  <headerFooter alignWithMargins="0">
    <oddFooter>&amp;CBRÓMETRO TURÍSTICO DE LA RIVIERA MAYA 
FIDEICOMISO DE PROMOCIÓN TURÍSTICA DE LA RIVIERA MAYA&amp;R3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AM35"/>
  <sheetViews>
    <sheetView workbookViewId="0">
      <selection activeCell="G13" sqref="G13"/>
    </sheetView>
  </sheetViews>
  <sheetFormatPr baseColWidth="10" defaultRowHeight="12.75" x14ac:dyDescent="0.2"/>
  <cols>
    <col min="1" max="1" width="2.7109375" style="7" customWidth="1"/>
    <col min="2" max="2" width="9.7109375" style="12" customWidth="1"/>
    <col min="3" max="7" width="9.28515625" style="7" customWidth="1"/>
    <col min="8" max="11" width="8.85546875" style="7" bestFit="1" customWidth="1"/>
    <col min="12" max="16" width="10.7109375" style="7" customWidth="1"/>
    <col min="17" max="17" width="9.7109375" style="7" customWidth="1"/>
    <col min="18" max="18" width="9.85546875" style="7" bestFit="1" customWidth="1"/>
    <col min="19" max="16384" width="11.42578125" style="7"/>
  </cols>
  <sheetData>
    <row r="4" spans="2:18" ht="21" x14ac:dyDescent="0.35">
      <c r="D4" s="189"/>
      <c r="E4" s="190" t="s">
        <v>330</v>
      </c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</row>
    <row r="5" spans="2:18" ht="18.75" x14ac:dyDescent="0.3">
      <c r="B5" s="24"/>
      <c r="C5" s="5"/>
      <c r="D5" s="25"/>
      <c r="E5" s="25"/>
      <c r="F5" s="428" t="s">
        <v>357</v>
      </c>
      <c r="G5" s="428"/>
      <c r="H5" s="191"/>
      <c r="I5" s="25"/>
      <c r="J5" s="25"/>
      <c r="K5" s="25"/>
      <c r="L5" s="25"/>
      <c r="M5" s="25"/>
      <c r="N5" s="25"/>
      <c r="O5" s="25"/>
      <c r="P5" s="25"/>
      <c r="Q5" s="25"/>
      <c r="R5" s="179"/>
    </row>
    <row r="6" spans="2:18" x14ac:dyDescent="0.2">
      <c r="B6" s="2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8" x14ac:dyDescent="0.2">
      <c r="B7" s="2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2:18" s="23" customFormat="1" ht="15" x14ac:dyDescent="0.25">
      <c r="B8" s="425" t="s">
        <v>66</v>
      </c>
      <c r="C8" s="426" t="s">
        <v>329</v>
      </c>
      <c r="D8" s="427"/>
      <c r="E8" s="427"/>
      <c r="F8" s="427"/>
      <c r="G8" s="427"/>
      <c r="H8" s="429" t="s">
        <v>170</v>
      </c>
      <c r="I8" s="430"/>
      <c r="J8" s="430"/>
      <c r="K8" s="431"/>
      <c r="R8" s="26"/>
    </row>
    <row r="9" spans="2:18" s="23" customFormat="1" ht="15" x14ac:dyDescent="0.25">
      <c r="B9" s="425"/>
      <c r="C9" s="289">
        <v>2008</v>
      </c>
      <c r="D9" s="289">
        <v>2010</v>
      </c>
      <c r="E9" s="295">
        <v>2011</v>
      </c>
      <c r="F9" s="295">
        <v>2012</v>
      </c>
      <c r="G9" s="295">
        <v>2013</v>
      </c>
      <c r="H9" s="289" t="s">
        <v>352</v>
      </c>
      <c r="I9" s="289" t="s">
        <v>353</v>
      </c>
      <c r="J9" s="289" t="s">
        <v>354</v>
      </c>
      <c r="K9" s="289" t="s">
        <v>355</v>
      </c>
      <c r="R9" s="26"/>
    </row>
    <row r="10" spans="2:18" ht="15" x14ac:dyDescent="0.25">
      <c r="B10" s="180" t="s">
        <v>238</v>
      </c>
      <c r="C10" s="181">
        <v>899663</v>
      </c>
      <c r="D10" s="43">
        <v>825562</v>
      </c>
      <c r="E10" s="43">
        <v>943600</v>
      </c>
      <c r="F10" s="148">
        <v>1022135</v>
      </c>
      <c r="G10" s="148">
        <v>1070536</v>
      </c>
      <c r="H10" s="187">
        <f>(G10/C10)-100%</f>
        <v>0.18993000712489017</v>
      </c>
      <c r="I10" s="187">
        <f>(G10/D10)-100%</f>
        <v>0.29673604162982303</v>
      </c>
      <c r="J10" s="187">
        <f>(G10/E10)-100%</f>
        <v>0.13452310300974979</v>
      </c>
      <c r="K10" s="187">
        <f>(G10/F10)-100%</f>
        <v>4.7352844780777392E-2</v>
      </c>
    </row>
    <row r="11" spans="2:18" ht="15" x14ac:dyDescent="0.25">
      <c r="B11" s="180" t="s">
        <v>239</v>
      </c>
      <c r="C11" s="181">
        <v>913335</v>
      </c>
      <c r="D11" s="181">
        <v>865317</v>
      </c>
      <c r="E11" s="181">
        <v>918797</v>
      </c>
      <c r="F11" s="186">
        <v>986078</v>
      </c>
      <c r="G11" s="148">
        <v>1014572</v>
      </c>
      <c r="H11" s="187">
        <f>(G11/C11)-100%</f>
        <v>0.11084322838826943</v>
      </c>
      <c r="I11" s="187">
        <f>(G11/D11)-100%</f>
        <v>0.17248592134443208</v>
      </c>
      <c r="J11" s="187">
        <f>(G11/E11)-100%</f>
        <v>0.10423956543175472</v>
      </c>
      <c r="K11" s="187">
        <f>(G11/F11)-100%</f>
        <v>2.8896294207963358E-2</v>
      </c>
    </row>
    <row r="12" spans="2:18" ht="15" x14ac:dyDescent="0.25">
      <c r="B12" s="180" t="s">
        <v>240</v>
      </c>
      <c r="C12" s="181">
        <v>943656</v>
      </c>
      <c r="D12" s="181">
        <v>934882</v>
      </c>
      <c r="E12" s="181">
        <v>996709</v>
      </c>
      <c r="F12" s="186">
        <v>1024269</v>
      </c>
      <c r="G12" s="148">
        <v>1108163</v>
      </c>
      <c r="H12" s="187">
        <f>(G12/C12)-100%</f>
        <v>0.17432941665183077</v>
      </c>
      <c r="I12" s="187">
        <f>(G12/D12)-100%</f>
        <v>0.18535066457585025</v>
      </c>
      <c r="J12" s="187">
        <f>(G12/E12)-100%</f>
        <v>0.11182200622247818</v>
      </c>
      <c r="K12" s="187">
        <f>(G12/F12)-100%</f>
        <v>8.1906217995467934E-2</v>
      </c>
    </row>
    <row r="13" spans="2:18" ht="15" x14ac:dyDescent="0.25">
      <c r="B13" s="180" t="s">
        <v>241</v>
      </c>
      <c r="C13" s="181"/>
      <c r="D13" s="181"/>
      <c r="E13" s="181"/>
      <c r="F13" s="186"/>
      <c r="G13" s="150"/>
      <c r="H13" s="249"/>
      <c r="I13" s="187"/>
      <c r="J13" s="182"/>
      <c r="K13" s="182"/>
    </row>
    <row r="14" spans="2:18" ht="15" x14ac:dyDescent="0.25">
      <c r="B14" s="180" t="s">
        <v>242</v>
      </c>
      <c r="C14" s="181"/>
      <c r="D14" s="181"/>
      <c r="E14" s="181"/>
      <c r="F14" s="186"/>
      <c r="G14" s="150"/>
      <c r="H14" s="249"/>
      <c r="I14" s="187"/>
      <c r="J14" s="182"/>
      <c r="K14" s="182"/>
    </row>
    <row r="15" spans="2:18" ht="15" x14ac:dyDescent="0.25">
      <c r="B15" s="180" t="s">
        <v>244</v>
      </c>
      <c r="C15" s="181"/>
      <c r="D15" s="181"/>
      <c r="E15" s="181"/>
      <c r="F15" s="186"/>
      <c r="G15" s="150"/>
      <c r="H15" s="249"/>
      <c r="I15" s="187"/>
      <c r="J15" s="182"/>
      <c r="K15" s="182"/>
    </row>
    <row r="16" spans="2:18" ht="15" x14ac:dyDescent="0.25">
      <c r="B16" s="180" t="s">
        <v>243</v>
      </c>
      <c r="C16" s="181"/>
      <c r="D16" s="181"/>
      <c r="E16" s="181"/>
      <c r="F16" s="186"/>
      <c r="G16" s="150"/>
      <c r="H16" s="249"/>
      <c r="I16" s="187"/>
      <c r="J16" s="182"/>
      <c r="K16" s="182"/>
    </row>
    <row r="17" spans="2:39" ht="15" x14ac:dyDescent="0.25">
      <c r="B17" s="180" t="s">
        <v>245</v>
      </c>
      <c r="C17" s="181"/>
      <c r="D17" s="181"/>
      <c r="E17" s="181"/>
      <c r="F17" s="186"/>
      <c r="G17" s="150"/>
      <c r="H17" s="249"/>
      <c r="I17" s="187"/>
      <c r="J17" s="182"/>
      <c r="K17" s="182"/>
    </row>
    <row r="18" spans="2:39" ht="15" x14ac:dyDescent="0.25">
      <c r="B18" s="180" t="s">
        <v>246</v>
      </c>
      <c r="C18" s="183"/>
      <c r="D18" s="184"/>
      <c r="E18" s="183"/>
      <c r="F18" s="183"/>
      <c r="G18" s="188"/>
      <c r="H18" s="188"/>
      <c r="I18" s="183"/>
      <c r="J18" s="185"/>
      <c r="K18" s="185"/>
    </row>
    <row r="19" spans="2:39" ht="15" x14ac:dyDescent="0.25">
      <c r="B19" s="180" t="s">
        <v>247</v>
      </c>
      <c r="C19" s="183"/>
      <c r="D19" s="184"/>
      <c r="E19" s="183"/>
      <c r="F19" s="183"/>
      <c r="G19" s="183"/>
      <c r="H19" s="183"/>
      <c r="I19" s="183"/>
      <c r="J19" s="185"/>
      <c r="K19" s="185"/>
    </row>
    <row r="20" spans="2:39" ht="15" x14ac:dyDescent="0.25">
      <c r="B20" s="180" t="s">
        <v>248</v>
      </c>
      <c r="C20" s="183"/>
      <c r="D20" s="184"/>
      <c r="E20" s="183"/>
      <c r="F20" s="183"/>
      <c r="G20" s="183"/>
      <c r="H20" s="183"/>
      <c r="I20" s="183"/>
      <c r="J20" s="185"/>
      <c r="K20" s="185"/>
    </row>
    <row r="21" spans="2:39" ht="15" x14ac:dyDescent="0.25">
      <c r="B21" s="180" t="s">
        <v>249</v>
      </c>
      <c r="C21" s="183"/>
      <c r="D21" s="184"/>
      <c r="E21" s="183"/>
      <c r="F21" s="183"/>
      <c r="G21" s="183"/>
      <c r="H21" s="183"/>
      <c r="I21" s="183"/>
      <c r="J21" s="185"/>
      <c r="K21" s="185"/>
    </row>
    <row r="22" spans="2:39" x14ac:dyDescent="0.2">
      <c r="B22" s="28"/>
      <c r="C22" s="29"/>
      <c r="D22" s="5"/>
      <c r="E22" s="5"/>
      <c r="J22" s="5"/>
      <c r="K22" s="5"/>
      <c r="AK22" s="18"/>
    </row>
    <row r="23" spans="2:39" ht="18.75" customHeight="1" x14ac:dyDescent="0.25">
      <c r="B23" s="425" t="s">
        <v>66</v>
      </c>
      <c r="C23" s="426" t="s">
        <v>356</v>
      </c>
      <c r="D23" s="427"/>
      <c r="E23" s="427"/>
      <c r="F23" s="427"/>
      <c r="G23" s="427"/>
      <c r="H23" s="429" t="s">
        <v>170</v>
      </c>
      <c r="I23" s="430"/>
      <c r="J23" s="430"/>
      <c r="K23" s="431"/>
      <c r="AK23" s="18"/>
    </row>
    <row r="24" spans="2:39" ht="18" customHeight="1" x14ac:dyDescent="0.25">
      <c r="B24" s="425"/>
      <c r="C24" s="289">
        <v>2008</v>
      </c>
      <c r="D24" s="289">
        <v>2010</v>
      </c>
      <c r="E24" s="295">
        <v>2011</v>
      </c>
      <c r="F24" s="295">
        <v>2012</v>
      </c>
      <c r="G24" s="295">
        <v>2013</v>
      </c>
      <c r="H24" s="289" t="s">
        <v>352</v>
      </c>
      <c r="I24" s="289" t="s">
        <v>353</v>
      </c>
      <c r="J24" s="289" t="s">
        <v>354</v>
      </c>
      <c r="K24" s="289" t="s">
        <v>355</v>
      </c>
      <c r="AM24" s="18"/>
    </row>
    <row r="25" spans="2:39" ht="15" x14ac:dyDescent="0.25">
      <c r="B25" s="180" t="s">
        <v>131</v>
      </c>
      <c r="C25" s="181">
        <f>SUM(C10:C11)</f>
        <v>1812998</v>
      </c>
      <c r="D25" s="181">
        <f>SUM(D10:D11)</f>
        <v>1690879</v>
      </c>
      <c r="E25" s="181">
        <f>SUM(E10:E11)</f>
        <v>1862397</v>
      </c>
      <c r="F25" s="181">
        <f>SUM(F10:F11)</f>
        <v>2008213</v>
      </c>
      <c r="G25" s="181">
        <f>SUM(G10:G11)</f>
        <v>2085108</v>
      </c>
      <c r="H25" s="187">
        <f>(G25/C25)-100%</f>
        <v>0.15008841708595377</v>
      </c>
      <c r="I25" s="187">
        <f>(G25/D25)-100%</f>
        <v>0.23315033186880907</v>
      </c>
      <c r="J25" s="182">
        <f>(G25/E25)-100%</f>
        <v>0.11958298901899012</v>
      </c>
      <c r="K25" s="182">
        <f>(G25/F25)-100%</f>
        <v>3.8290261043026907E-2</v>
      </c>
    </row>
    <row r="26" spans="2:39" ht="15" x14ac:dyDescent="0.25">
      <c r="B26" s="180" t="s">
        <v>132</v>
      </c>
      <c r="C26" s="181">
        <f>SUM(C10:C12)</f>
        <v>2756654</v>
      </c>
      <c r="D26" s="181">
        <f>SUM(D10:D12)</f>
        <v>2625761</v>
      </c>
      <c r="E26" s="181">
        <f>SUM(E10:E12)</f>
        <v>2859106</v>
      </c>
      <c r="F26" s="181">
        <f>SUM(F10:F12)</f>
        <v>3032482</v>
      </c>
      <c r="G26" s="181">
        <f>SUM(G10:G12)</f>
        <v>3193271</v>
      </c>
      <c r="H26" s="187">
        <f>(G26/C26)-100%</f>
        <v>0.15838658025272667</v>
      </c>
      <c r="I26" s="187">
        <f>(G26/D26)-100%</f>
        <v>0.21613162812609366</v>
      </c>
      <c r="J26" s="182">
        <f>(G26/E26)-100%</f>
        <v>0.11687744350856533</v>
      </c>
      <c r="K26" s="182">
        <f>(G26/F26)-100%</f>
        <v>5.302224382535492E-2</v>
      </c>
    </row>
    <row r="27" spans="2:39" ht="15" x14ac:dyDescent="0.25">
      <c r="B27" s="180" t="s">
        <v>133</v>
      </c>
      <c r="C27" s="181"/>
      <c r="D27" s="181"/>
      <c r="E27" s="181"/>
      <c r="F27" s="186"/>
      <c r="G27" s="150"/>
      <c r="H27" s="249"/>
      <c r="I27" s="187"/>
      <c r="J27" s="182"/>
      <c r="K27" s="182"/>
    </row>
    <row r="28" spans="2:39" ht="15" x14ac:dyDescent="0.25">
      <c r="B28" s="180" t="s">
        <v>134</v>
      </c>
      <c r="C28" s="181"/>
      <c r="D28" s="181"/>
      <c r="E28" s="181"/>
      <c r="F28" s="186"/>
      <c r="G28" s="150"/>
      <c r="H28" s="249"/>
      <c r="I28" s="187"/>
      <c r="J28" s="182"/>
      <c r="K28" s="182"/>
    </row>
    <row r="29" spans="2:39" ht="15" x14ac:dyDescent="0.25">
      <c r="B29" s="180" t="s">
        <v>135</v>
      </c>
      <c r="C29" s="181"/>
      <c r="D29" s="181"/>
      <c r="E29" s="181"/>
      <c r="F29" s="186"/>
      <c r="G29" s="150"/>
      <c r="H29" s="249"/>
      <c r="I29" s="187"/>
      <c r="J29" s="182"/>
      <c r="K29" s="182"/>
    </row>
    <row r="30" spans="2:39" ht="15" x14ac:dyDescent="0.25">
      <c r="B30" s="180" t="s">
        <v>136</v>
      </c>
      <c r="C30" s="181"/>
      <c r="D30" s="181"/>
      <c r="E30" s="181"/>
      <c r="F30" s="186"/>
      <c r="G30" s="150"/>
      <c r="H30" s="249"/>
      <c r="I30" s="187"/>
      <c r="J30" s="182"/>
      <c r="K30" s="182"/>
    </row>
    <row r="31" spans="2:39" ht="15" x14ac:dyDescent="0.25">
      <c r="B31" s="180" t="s">
        <v>137</v>
      </c>
      <c r="C31" s="181"/>
      <c r="D31" s="181"/>
      <c r="E31" s="181"/>
      <c r="F31" s="186"/>
      <c r="G31" s="150"/>
      <c r="H31" s="249"/>
      <c r="I31" s="187"/>
      <c r="J31" s="182"/>
      <c r="K31" s="182"/>
    </row>
    <row r="32" spans="2:39" ht="15" x14ac:dyDescent="0.25">
      <c r="B32" s="180" t="s">
        <v>138</v>
      </c>
      <c r="C32" s="181"/>
      <c r="D32" s="181"/>
      <c r="E32" s="181"/>
      <c r="F32" s="186"/>
      <c r="G32" s="150"/>
      <c r="H32" s="249"/>
      <c r="I32" s="187"/>
      <c r="J32" s="182"/>
      <c r="K32" s="182"/>
    </row>
    <row r="33" spans="2:11" ht="15" x14ac:dyDescent="0.25">
      <c r="B33" s="180" t="s">
        <v>139</v>
      </c>
      <c r="C33" s="183"/>
      <c r="D33" s="184"/>
      <c r="E33" s="183"/>
      <c r="F33" s="183"/>
      <c r="G33" s="188"/>
      <c r="H33" s="188"/>
      <c r="I33" s="183"/>
      <c r="J33" s="185"/>
      <c r="K33" s="185"/>
    </row>
    <row r="34" spans="2:11" ht="15" x14ac:dyDescent="0.25">
      <c r="B34" s="180" t="s">
        <v>140</v>
      </c>
      <c r="C34" s="183"/>
      <c r="D34" s="184"/>
      <c r="E34" s="183"/>
      <c r="F34" s="183"/>
      <c r="G34" s="183"/>
      <c r="H34" s="183"/>
      <c r="I34" s="183"/>
      <c r="J34" s="185"/>
      <c r="K34" s="185"/>
    </row>
    <row r="35" spans="2:11" ht="15" x14ac:dyDescent="0.25">
      <c r="B35" s="180" t="s">
        <v>141</v>
      </c>
      <c r="C35" s="183"/>
      <c r="D35" s="184"/>
      <c r="E35" s="183"/>
      <c r="F35" s="183"/>
      <c r="G35" s="183"/>
      <c r="H35" s="183"/>
      <c r="I35" s="183"/>
      <c r="J35" s="185"/>
      <c r="K35" s="185"/>
    </row>
  </sheetData>
  <mergeCells count="7">
    <mergeCell ref="B8:B9"/>
    <mergeCell ref="C8:G8"/>
    <mergeCell ref="F5:G5"/>
    <mergeCell ref="H8:K8"/>
    <mergeCell ref="B23:B24"/>
    <mergeCell ref="C23:G23"/>
    <mergeCell ref="H23:K23"/>
  </mergeCells>
  <printOptions horizontalCentered="1"/>
  <pageMargins left="0" right="0" top="0" bottom="0" header="0" footer="0"/>
  <pageSetup scale="93" orientation="landscape" horizontalDpi="0" verticalDpi="0" r:id="rId1"/>
  <headerFooter>
    <oddFooter>&amp;CBARÓMETRO TURÍSTICO DE LA RIVIERA MAYA
FIDEICOMISO DE PROMOCIÓN TURÍSTICA DE LA RIVIERA MAYA&amp;R4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B4:L37"/>
  <sheetViews>
    <sheetView workbookViewId="0">
      <selection activeCell="O16" sqref="O16"/>
    </sheetView>
  </sheetViews>
  <sheetFormatPr baseColWidth="10" defaultRowHeight="12.75" x14ac:dyDescent="0.2"/>
  <cols>
    <col min="1" max="1" width="3.85546875" style="7" customWidth="1"/>
    <col min="2" max="2" width="13" style="7" bestFit="1" customWidth="1"/>
    <col min="3" max="3" width="10" style="7" bestFit="1" customWidth="1"/>
    <col min="4" max="4" width="13.5703125" style="7" bestFit="1" customWidth="1"/>
    <col min="5" max="5" width="11.5703125" style="7" bestFit="1" customWidth="1"/>
    <col min="6" max="6" width="10.85546875" style="7" bestFit="1" customWidth="1"/>
    <col min="7" max="7" width="10.5703125" style="7" bestFit="1" customWidth="1"/>
    <col min="8" max="8" width="12.28515625" style="7" bestFit="1" customWidth="1"/>
    <col min="9" max="9" width="12" style="7" bestFit="1" customWidth="1"/>
    <col min="10" max="10" width="7.42578125" style="7" bestFit="1" customWidth="1"/>
    <col min="11" max="11" width="9.7109375" style="7" customWidth="1"/>
    <col min="12" max="12" width="9" style="7" bestFit="1" customWidth="1"/>
    <col min="13" max="13" width="14.140625" style="7" customWidth="1"/>
    <col min="14" max="256" width="11.42578125" style="7"/>
    <col min="257" max="257" width="3.85546875" style="7" customWidth="1"/>
    <col min="258" max="258" width="13" style="7" bestFit="1" customWidth="1"/>
    <col min="259" max="259" width="10" style="7" bestFit="1" customWidth="1"/>
    <col min="260" max="260" width="13.5703125" style="7" bestFit="1" customWidth="1"/>
    <col min="261" max="261" width="11.5703125" style="7" bestFit="1" customWidth="1"/>
    <col min="262" max="262" width="10.85546875" style="7" bestFit="1" customWidth="1"/>
    <col min="263" max="263" width="10.5703125" style="7" bestFit="1" customWidth="1"/>
    <col min="264" max="264" width="12.28515625" style="7" bestFit="1" customWidth="1"/>
    <col min="265" max="265" width="12" style="7" bestFit="1" customWidth="1"/>
    <col min="266" max="266" width="7.42578125" style="7" bestFit="1" customWidth="1"/>
    <col min="267" max="267" width="9.7109375" style="7" customWidth="1"/>
    <col min="268" max="268" width="9" style="7" bestFit="1" customWidth="1"/>
    <col min="269" max="269" width="14.140625" style="7" customWidth="1"/>
    <col min="270" max="512" width="11.42578125" style="7"/>
    <col min="513" max="513" width="3.85546875" style="7" customWidth="1"/>
    <col min="514" max="514" width="13" style="7" bestFit="1" customWidth="1"/>
    <col min="515" max="515" width="10" style="7" bestFit="1" customWidth="1"/>
    <col min="516" max="516" width="13.5703125" style="7" bestFit="1" customWidth="1"/>
    <col min="517" max="517" width="11.5703125" style="7" bestFit="1" customWidth="1"/>
    <col min="518" max="518" width="10.85546875" style="7" bestFit="1" customWidth="1"/>
    <col min="519" max="519" width="10.5703125" style="7" bestFit="1" customWidth="1"/>
    <col min="520" max="520" width="12.28515625" style="7" bestFit="1" customWidth="1"/>
    <col min="521" max="521" width="12" style="7" bestFit="1" customWidth="1"/>
    <col min="522" max="522" width="7.42578125" style="7" bestFit="1" customWidth="1"/>
    <col min="523" max="523" width="9.7109375" style="7" customWidth="1"/>
    <col min="524" max="524" width="9" style="7" bestFit="1" customWidth="1"/>
    <col min="525" max="525" width="14.140625" style="7" customWidth="1"/>
    <col min="526" max="768" width="11.42578125" style="7"/>
    <col min="769" max="769" width="3.85546875" style="7" customWidth="1"/>
    <col min="770" max="770" width="13" style="7" bestFit="1" customWidth="1"/>
    <col min="771" max="771" width="10" style="7" bestFit="1" customWidth="1"/>
    <col min="772" max="772" width="13.5703125" style="7" bestFit="1" customWidth="1"/>
    <col min="773" max="773" width="11.5703125" style="7" bestFit="1" customWidth="1"/>
    <col min="774" max="774" width="10.85546875" style="7" bestFit="1" customWidth="1"/>
    <col min="775" max="775" width="10.5703125" style="7" bestFit="1" customWidth="1"/>
    <col min="776" max="776" width="12.28515625" style="7" bestFit="1" customWidth="1"/>
    <col min="777" max="777" width="12" style="7" bestFit="1" customWidth="1"/>
    <col min="778" max="778" width="7.42578125" style="7" bestFit="1" customWidth="1"/>
    <col min="779" max="779" width="9.7109375" style="7" customWidth="1"/>
    <col min="780" max="780" width="9" style="7" bestFit="1" customWidth="1"/>
    <col min="781" max="781" width="14.140625" style="7" customWidth="1"/>
    <col min="782" max="1024" width="11.42578125" style="7"/>
    <col min="1025" max="1025" width="3.85546875" style="7" customWidth="1"/>
    <col min="1026" max="1026" width="13" style="7" bestFit="1" customWidth="1"/>
    <col min="1027" max="1027" width="10" style="7" bestFit="1" customWidth="1"/>
    <col min="1028" max="1028" width="13.5703125" style="7" bestFit="1" customWidth="1"/>
    <col min="1029" max="1029" width="11.5703125" style="7" bestFit="1" customWidth="1"/>
    <col min="1030" max="1030" width="10.85546875" style="7" bestFit="1" customWidth="1"/>
    <col min="1031" max="1031" width="10.5703125" style="7" bestFit="1" customWidth="1"/>
    <col min="1032" max="1032" width="12.28515625" style="7" bestFit="1" customWidth="1"/>
    <col min="1033" max="1033" width="12" style="7" bestFit="1" customWidth="1"/>
    <col min="1034" max="1034" width="7.42578125" style="7" bestFit="1" customWidth="1"/>
    <col min="1035" max="1035" width="9.7109375" style="7" customWidth="1"/>
    <col min="1036" max="1036" width="9" style="7" bestFit="1" customWidth="1"/>
    <col min="1037" max="1037" width="14.140625" style="7" customWidth="1"/>
    <col min="1038" max="1280" width="11.42578125" style="7"/>
    <col min="1281" max="1281" width="3.85546875" style="7" customWidth="1"/>
    <col min="1282" max="1282" width="13" style="7" bestFit="1" customWidth="1"/>
    <col min="1283" max="1283" width="10" style="7" bestFit="1" customWidth="1"/>
    <col min="1284" max="1284" width="13.5703125" style="7" bestFit="1" customWidth="1"/>
    <col min="1285" max="1285" width="11.5703125" style="7" bestFit="1" customWidth="1"/>
    <col min="1286" max="1286" width="10.85546875" style="7" bestFit="1" customWidth="1"/>
    <col min="1287" max="1287" width="10.5703125" style="7" bestFit="1" customWidth="1"/>
    <col min="1288" max="1288" width="12.28515625" style="7" bestFit="1" customWidth="1"/>
    <col min="1289" max="1289" width="12" style="7" bestFit="1" customWidth="1"/>
    <col min="1290" max="1290" width="7.42578125" style="7" bestFit="1" customWidth="1"/>
    <col min="1291" max="1291" width="9.7109375" style="7" customWidth="1"/>
    <col min="1292" max="1292" width="9" style="7" bestFit="1" customWidth="1"/>
    <col min="1293" max="1293" width="14.140625" style="7" customWidth="1"/>
    <col min="1294" max="1536" width="11.42578125" style="7"/>
    <col min="1537" max="1537" width="3.85546875" style="7" customWidth="1"/>
    <col min="1538" max="1538" width="13" style="7" bestFit="1" customWidth="1"/>
    <col min="1539" max="1539" width="10" style="7" bestFit="1" customWidth="1"/>
    <col min="1540" max="1540" width="13.5703125" style="7" bestFit="1" customWidth="1"/>
    <col min="1541" max="1541" width="11.5703125" style="7" bestFit="1" customWidth="1"/>
    <col min="1542" max="1542" width="10.85546875" style="7" bestFit="1" customWidth="1"/>
    <col min="1543" max="1543" width="10.5703125" style="7" bestFit="1" customWidth="1"/>
    <col min="1544" max="1544" width="12.28515625" style="7" bestFit="1" customWidth="1"/>
    <col min="1545" max="1545" width="12" style="7" bestFit="1" customWidth="1"/>
    <col min="1546" max="1546" width="7.42578125" style="7" bestFit="1" customWidth="1"/>
    <col min="1547" max="1547" width="9.7109375" style="7" customWidth="1"/>
    <col min="1548" max="1548" width="9" style="7" bestFit="1" customWidth="1"/>
    <col min="1549" max="1549" width="14.140625" style="7" customWidth="1"/>
    <col min="1550" max="1792" width="11.42578125" style="7"/>
    <col min="1793" max="1793" width="3.85546875" style="7" customWidth="1"/>
    <col min="1794" max="1794" width="13" style="7" bestFit="1" customWidth="1"/>
    <col min="1795" max="1795" width="10" style="7" bestFit="1" customWidth="1"/>
    <col min="1796" max="1796" width="13.5703125" style="7" bestFit="1" customWidth="1"/>
    <col min="1797" max="1797" width="11.5703125" style="7" bestFit="1" customWidth="1"/>
    <col min="1798" max="1798" width="10.85546875" style="7" bestFit="1" customWidth="1"/>
    <col min="1799" max="1799" width="10.5703125" style="7" bestFit="1" customWidth="1"/>
    <col min="1800" max="1800" width="12.28515625" style="7" bestFit="1" customWidth="1"/>
    <col min="1801" max="1801" width="12" style="7" bestFit="1" customWidth="1"/>
    <col min="1802" max="1802" width="7.42578125" style="7" bestFit="1" customWidth="1"/>
    <col min="1803" max="1803" width="9.7109375" style="7" customWidth="1"/>
    <col min="1804" max="1804" width="9" style="7" bestFit="1" customWidth="1"/>
    <col min="1805" max="1805" width="14.140625" style="7" customWidth="1"/>
    <col min="1806" max="2048" width="11.42578125" style="7"/>
    <col min="2049" max="2049" width="3.85546875" style="7" customWidth="1"/>
    <col min="2050" max="2050" width="13" style="7" bestFit="1" customWidth="1"/>
    <col min="2051" max="2051" width="10" style="7" bestFit="1" customWidth="1"/>
    <col min="2052" max="2052" width="13.5703125" style="7" bestFit="1" customWidth="1"/>
    <col min="2053" max="2053" width="11.5703125" style="7" bestFit="1" customWidth="1"/>
    <col min="2054" max="2054" width="10.85546875" style="7" bestFit="1" customWidth="1"/>
    <col min="2055" max="2055" width="10.5703125" style="7" bestFit="1" customWidth="1"/>
    <col min="2056" max="2056" width="12.28515625" style="7" bestFit="1" customWidth="1"/>
    <col min="2057" max="2057" width="12" style="7" bestFit="1" customWidth="1"/>
    <col min="2058" max="2058" width="7.42578125" style="7" bestFit="1" customWidth="1"/>
    <col min="2059" max="2059" width="9.7109375" style="7" customWidth="1"/>
    <col min="2060" max="2060" width="9" style="7" bestFit="1" customWidth="1"/>
    <col min="2061" max="2061" width="14.140625" style="7" customWidth="1"/>
    <col min="2062" max="2304" width="11.42578125" style="7"/>
    <col min="2305" max="2305" width="3.85546875" style="7" customWidth="1"/>
    <col min="2306" max="2306" width="13" style="7" bestFit="1" customWidth="1"/>
    <col min="2307" max="2307" width="10" style="7" bestFit="1" customWidth="1"/>
    <col min="2308" max="2308" width="13.5703125" style="7" bestFit="1" customWidth="1"/>
    <col min="2309" max="2309" width="11.5703125" style="7" bestFit="1" customWidth="1"/>
    <col min="2310" max="2310" width="10.85546875" style="7" bestFit="1" customWidth="1"/>
    <col min="2311" max="2311" width="10.5703125" style="7" bestFit="1" customWidth="1"/>
    <col min="2312" max="2312" width="12.28515625" style="7" bestFit="1" customWidth="1"/>
    <col min="2313" max="2313" width="12" style="7" bestFit="1" customWidth="1"/>
    <col min="2314" max="2314" width="7.42578125" style="7" bestFit="1" customWidth="1"/>
    <col min="2315" max="2315" width="9.7109375" style="7" customWidth="1"/>
    <col min="2316" max="2316" width="9" style="7" bestFit="1" customWidth="1"/>
    <col min="2317" max="2317" width="14.140625" style="7" customWidth="1"/>
    <col min="2318" max="2560" width="11.42578125" style="7"/>
    <col min="2561" max="2561" width="3.85546875" style="7" customWidth="1"/>
    <col min="2562" max="2562" width="13" style="7" bestFit="1" customWidth="1"/>
    <col min="2563" max="2563" width="10" style="7" bestFit="1" customWidth="1"/>
    <col min="2564" max="2564" width="13.5703125" style="7" bestFit="1" customWidth="1"/>
    <col min="2565" max="2565" width="11.5703125" style="7" bestFit="1" customWidth="1"/>
    <col min="2566" max="2566" width="10.85546875" style="7" bestFit="1" customWidth="1"/>
    <col min="2567" max="2567" width="10.5703125" style="7" bestFit="1" customWidth="1"/>
    <col min="2568" max="2568" width="12.28515625" style="7" bestFit="1" customWidth="1"/>
    <col min="2569" max="2569" width="12" style="7" bestFit="1" customWidth="1"/>
    <col min="2570" max="2570" width="7.42578125" style="7" bestFit="1" customWidth="1"/>
    <col min="2571" max="2571" width="9.7109375" style="7" customWidth="1"/>
    <col min="2572" max="2572" width="9" style="7" bestFit="1" customWidth="1"/>
    <col min="2573" max="2573" width="14.140625" style="7" customWidth="1"/>
    <col min="2574" max="2816" width="11.42578125" style="7"/>
    <col min="2817" max="2817" width="3.85546875" style="7" customWidth="1"/>
    <col min="2818" max="2818" width="13" style="7" bestFit="1" customWidth="1"/>
    <col min="2819" max="2819" width="10" style="7" bestFit="1" customWidth="1"/>
    <col min="2820" max="2820" width="13.5703125" style="7" bestFit="1" customWidth="1"/>
    <col min="2821" max="2821" width="11.5703125" style="7" bestFit="1" customWidth="1"/>
    <col min="2822" max="2822" width="10.85546875" style="7" bestFit="1" customWidth="1"/>
    <col min="2823" max="2823" width="10.5703125" style="7" bestFit="1" customWidth="1"/>
    <col min="2824" max="2824" width="12.28515625" style="7" bestFit="1" customWidth="1"/>
    <col min="2825" max="2825" width="12" style="7" bestFit="1" customWidth="1"/>
    <col min="2826" max="2826" width="7.42578125" style="7" bestFit="1" customWidth="1"/>
    <col min="2827" max="2827" width="9.7109375" style="7" customWidth="1"/>
    <col min="2828" max="2828" width="9" style="7" bestFit="1" customWidth="1"/>
    <col min="2829" max="2829" width="14.140625" style="7" customWidth="1"/>
    <col min="2830" max="3072" width="11.42578125" style="7"/>
    <col min="3073" max="3073" width="3.85546875" style="7" customWidth="1"/>
    <col min="3074" max="3074" width="13" style="7" bestFit="1" customWidth="1"/>
    <col min="3075" max="3075" width="10" style="7" bestFit="1" customWidth="1"/>
    <col min="3076" max="3076" width="13.5703125" style="7" bestFit="1" customWidth="1"/>
    <col min="3077" max="3077" width="11.5703125" style="7" bestFit="1" customWidth="1"/>
    <col min="3078" max="3078" width="10.85546875" style="7" bestFit="1" customWidth="1"/>
    <col min="3079" max="3079" width="10.5703125" style="7" bestFit="1" customWidth="1"/>
    <col min="3080" max="3080" width="12.28515625" style="7" bestFit="1" customWidth="1"/>
    <col min="3081" max="3081" width="12" style="7" bestFit="1" customWidth="1"/>
    <col min="3082" max="3082" width="7.42578125" style="7" bestFit="1" customWidth="1"/>
    <col min="3083" max="3083" width="9.7109375" style="7" customWidth="1"/>
    <col min="3084" max="3084" width="9" style="7" bestFit="1" customWidth="1"/>
    <col min="3085" max="3085" width="14.140625" style="7" customWidth="1"/>
    <col min="3086" max="3328" width="11.42578125" style="7"/>
    <col min="3329" max="3329" width="3.85546875" style="7" customWidth="1"/>
    <col min="3330" max="3330" width="13" style="7" bestFit="1" customWidth="1"/>
    <col min="3331" max="3331" width="10" style="7" bestFit="1" customWidth="1"/>
    <col min="3332" max="3332" width="13.5703125" style="7" bestFit="1" customWidth="1"/>
    <col min="3333" max="3333" width="11.5703125" style="7" bestFit="1" customWidth="1"/>
    <col min="3334" max="3334" width="10.85546875" style="7" bestFit="1" customWidth="1"/>
    <col min="3335" max="3335" width="10.5703125" style="7" bestFit="1" customWidth="1"/>
    <col min="3336" max="3336" width="12.28515625" style="7" bestFit="1" customWidth="1"/>
    <col min="3337" max="3337" width="12" style="7" bestFit="1" customWidth="1"/>
    <col min="3338" max="3338" width="7.42578125" style="7" bestFit="1" customWidth="1"/>
    <col min="3339" max="3339" width="9.7109375" style="7" customWidth="1"/>
    <col min="3340" max="3340" width="9" style="7" bestFit="1" customWidth="1"/>
    <col min="3341" max="3341" width="14.140625" style="7" customWidth="1"/>
    <col min="3342" max="3584" width="11.42578125" style="7"/>
    <col min="3585" max="3585" width="3.85546875" style="7" customWidth="1"/>
    <col min="3586" max="3586" width="13" style="7" bestFit="1" customWidth="1"/>
    <col min="3587" max="3587" width="10" style="7" bestFit="1" customWidth="1"/>
    <col min="3588" max="3588" width="13.5703125" style="7" bestFit="1" customWidth="1"/>
    <col min="3589" max="3589" width="11.5703125" style="7" bestFit="1" customWidth="1"/>
    <col min="3590" max="3590" width="10.85546875" style="7" bestFit="1" customWidth="1"/>
    <col min="3591" max="3591" width="10.5703125" style="7" bestFit="1" customWidth="1"/>
    <col min="3592" max="3592" width="12.28515625" style="7" bestFit="1" customWidth="1"/>
    <col min="3593" max="3593" width="12" style="7" bestFit="1" customWidth="1"/>
    <col min="3594" max="3594" width="7.42578125" style="7" bestFit="1" customWidth="1"/>
    <col min="3595" max="3595" width="9.7109375" style="7" customWidth="1"/>
    <col min="3596" max="3596" width="9" style="7" bestFit="1" customWidth="1"/>
    <col min="3597" max="3597" width="14.140625" style="7" customWidth="1"/>
    <col min="3598" max="3840" width="11.42578125" style="7"/>
    <col min="3841" max="3841" width="3.85546875" style="7" customWidth="1"/>
    <col min="3842" max="3842" width="13" style="7" bestFit="1" customWidth="1"/>
    <col min="3843" max="3843" width="10" style="7" bestFit="1" customWidth="1"/>
    <col min="3844" max="3844" width="13.5703125" style="7" bestFit="1" customWidth="1"/>
    <col min="3845" max="3845" width="11.5703125" style="7" bestFit="1" customWidth="1"/>
    <col min="3846" max="3846" width="10.85546875" style="7" bestFit="1" customWidth="1"/>
    <col min="3847" max="3847" width="10.5703125" style="7" bestFit="1" customWidth="1"/>
    <col min="3848" max="3848" width="12.28515625" style="7" bestFit="1" customWidth="1"/>
    <col min="3849" max="3849" width="12" style="7" bestFit="1" customWidth="1"/>
    <col min="3850" max="3850" width="7.42578125" style="7" bestFit="1" customWidth="1"/>
    <col min="3851" max="3851" width="9.7109375" style="7" customWidth="1"/>
    <col min="3852" max="3852" width="9" style="7" bestFit="1" customWidth="1"/>
    <col min="3853" max="3853" width="14.140625" style="7" customWidth="1"/>
    <col min="3854" max="4096" width="11.42578125" style="7"/>
    <col min="4097" max="4097" width="3.85546875" style="7" customWidth="1"/>
    <col min="4098" max="4098" width="13" style="7" bestFit="1" customWidth="1"/>
    <col min="4099" max="4099" width="10" style="7" bestFit="1" customWidth="1"/>
    <col min="4100" max="4100" width="13.5703125" style="7" bestFit="1" customWidth="1"/>
    <col min="4101" max="4101" width="11.5703125" style="7" bestFit="1" customWidth="1"/>
    <col min="4102" max="4102" width="10.85546875" style="7" bestFit="1" customWidth="1"/>
    <col min="4103" max="4103" width="10.5703125" style="7" bestFit="1" customWidth="1"/>
    <col min="4104" max="4104" width="12.28515625" style="7" bestFit="1" customWidth="1"/>
    <col min="4105" max="4105" width="12" style="7" bestFit="1" customWidth="1"/>
    <col min="4106" max="4106" width="7.42578125" style="7" bestFit="1" customWidth="1"/>
    <col min="4107" max="4107" width="9.7109375" style="7" customWidth="1"/>
    <col min="4108" max="4108" width="9" style="7" bestFit="1" customWidth="1"/>
    <col min="4109" max="4109" width="14.140625" style="7" customWidth="1"/>
    <col min="4110" max="4352" width="11.42578125" style="7"/>
    <col min="4353" max="4353" width="3.85546875" style="7" customWidth="1"/>
    <col min="4354" max="4354" width="13" style="7" bestFit="1" customWidth="1"/>
    <col min="4355" max="4355" width="10" style="7" bestFit="1" customWidth="1"/>
    <col min="4356" max="4356" width="13.5703125" style="7" bestFit="1" customWidth="1"/>
    <col min="4357" max="4357" width="11.5703125" style="7" bestFit="1" customWidth="1"/>
    <col min="4358" max="4358" width="10.85546875" style="7" bestFit="1" customWidth="1"/>
    <col min="4359" max="4359" width="10.5703125" style="7" bestFit="1" customWidth="1"/>
    <col min="4360" max="4360" width="12.28515625" style="7" bestFit="1" customWidth="1"/>
    <col min="4361" max="4361" width="12" style="7" bestFit="1" customWidth="1"/>
    <col min="4362" max="4362" width="7.42578125" style="7" bestFit="1" customWidth="1"/>
    <col min="4363" max="4363" width="9.7109375" style="7" customWidth="1"/>
    <col min="4364" max="4364" width="9" style="7" bestFit="1" customWidth="1"/>
    <col min="4365" max="4365" width="14.140625" style="7" customWidth="1"/>
    <col min="4366" max="4608" width="11.42578125" style="7"/>
    <col min="4609" max="4609" width="3.85546875" style="7" customWidth="1"/>
    <col min="4610" max="4610" width="13" style="7" bestFit="1" customWidth="1"/>
    <col min="4611" max="4611" width="10" style="7" bestFit="1" customWidth="1"/>
    <col min="4612" max="4612" width="13.5703125" style="7" bestFit="1" customWidth="1"/>
    <col min="4613" max="4613" width="11.5703125" style="7" bestFit="1" customWidth="1"/>
    <col min="4614" max="4614" width="10.85546875" style="7" bestFit="1" customWidth="1"/>
    <col min="4615" max="4615" width="10.5703125" style="7" bestFit="1" customWidth="1"/>
    <col min="4616" max="4616" width="12.28515625" style="7" bestFit="1" customWidth="1"/>
    <col min="4617" max="4617" width="12" style="7" bestFit="1" customWidth="1"/>
    <col min="4618" max="4618" width="7.42578125" style="7" bestFit="1" customWidth="1"/>
    <col min="4619" max="4619" width="9.7109375" style="7" customWidth="1"/>
    <col min="4620" max="4620" width="9" style="7" bestFit="1" customWidth="1"/>
    <col min="4621" max="4621" width="14.140625" style="7" customWidth="1"/>
    <col min="4622" max="4864" width="11.42578125" style="7"/>
    <col min="4865" max="4865" width="3.85546875" style="7" customWidth="1"/>
    <col min="4866" max="4866" width="13" style="7" bestFit="1" customWidth="1"/>
    <col min="4867" max="4867" width="10" style="7" bestFit="1" customWidth="1"/>
    <col min="4868" max="4868" width="13.5703125" style="7" bestFit="1" customWidth="1"/>
    <col min="4869" max="4869" width="11.5703125" style="7" bestFit="1" customWidth="1"/>
    <col min="4870" max="4870" width="10.85546875" style="7" bestFit="1" customWidth="1"/>
    <col min="4871" max="4871" width="10.5703125" style="7" bestFit="1" customWidth="1"/>
    <col min="4872" max="4872" width="12.28515625" style="7" bestFit="1" customWidth="1"/>
    <col min="4873" max="4873" width="12" style="7" bestFit="1" customWidth="1"/>
    <col min="4874" max="4874" width="7.42578125" style="7" bestFit="1" customWidth="1"/>
    <col min="4875" max="4875" width="9.7109375" style="7" customWidth="1"/>
    <col min="4876" max="4876" width="9" style="7" bestFit="1" customWidth="1"/>
    <col min="4877" max="4877" width="14.140625" style="7" customWidth="1"/>
    <col min="4878" max="5120" width="11.42578125" style="7"/>
    <col min="5121" max="5121" width="3.85546875" style="7" customWidth="1"/>
    <col min="5122" max="5122" width="13" style="7" bestFit="1" customWidth="1"/>
    <col min="5123" max="5123" width="10" style="7" bestFit="1" customWidth="1"/>
    <col min="5124" max="5124" width="13.5703125" style="7" bestFit="1" customWidth="1"/>
    <col min="5125" max="5125" width="11.5703125" style="7" bestFit="1" customWidth="1"/>
    <col min="5126" max="5126" width="10.85546875" style="7" bestFit="1" customWidth="1"/>
    <col min="5127" max="5127" width="10.5703125" style="7" bestFit="1" customWidth="1"/>
    <col min="5128" max="5128" width="12.28515625" style="7" bestFit="1" customWidth="1"/>
    <col min="5129" max="5129" width="12" style="7" bestFit="1" customWidth="1"/>
    <col min="5130" max="5130" width="7.42578125" style="7" bestFit="1" customWidth="1"/>
    <col min="5131" max="5131" width="9.7109375" style="7" customWidth="1"/>
    <col min="5132" max="5132" width="9" style="7" bestFit="1" customWidth="1"/>
    <col min="5133" max="5133" width="14.140625" style="7" customWidth="1"/>
    <col min="5134" max="5376" width="11.42578125" style="7"/>
    <col min="5377" max="5377" width="3.85546875" style="7" customWidth="1"/>
    <col min="5378" max="5378" width="13" style="7" bestFit="1" customWidth="1"/>
    <col min="5379" max="5379" width="10" style="7" bestFit="1" customWidth="1"/>
    <col min="5380" max="5380" width="13.5703125" style="7" bestFit="1" customWidth="1"/>
    <col min="5381" max="5381" width="11.5703125" style="7" bestFit="1" customWidth="1"/>
    <col min="5382" max="5382" width="10.85546875" style="7" bestFit="1" customWidth="1"/>
    <col min="5383" max="5383" width="10.5703125" style="7" bestFit="1" customWidth="1"/>
    <col min="5384" max="5384" width="12.28515625" style="7" bestFit="1" customWidth="1"/>
    <col min="5385" max="5385" width="12" style="7" bestFit="1" customWidth="1"/>
    <col min="5386" max="5386" width="7.42578125" style="7" bestFit="1" customWidth="1"/>
    <col min="5387" max="5387" width="9.7109375" style="7" customWidth="1"/>
    <col min="5388" max="5388" width="9" style="7" bestFit="1" customWidth="1"/>
    <col min="5389" max="5389" width="14.140625" style="7" customWidth="1"/>
    <col min="5390" max="5632" width="11.42578125" style="7"/>
    <col min="5633" max="5633" width="3.85546875" style="7" customWidth="1"/>
    <col min="5634" max="5634" width="13" style="7" bestFit="1" customWidth="1"/>
    <col min="5635" max="5635" width="10" style="7" bestFit="1" customWidth="1"/>
    <col min="5636" max="5636" width="13.5703125" style="7" bestFit="1" customWidth="1"/>
    <col min="5637" max="5637" width="11.5703125" style="7" bestFit="1" customWidth="1"/>
    <col min="5638" max="5638" width="10.85546875" style="7" bestFit="1" customWidth="1"/>
    <col min="5639" max="5639" width="10.5703125" style="7" bestFit="1" customWidth="1"/>
    <col min="5640" max="5640" width="12.28515625" style="7" bestFit="1" customWidth="1"/>
    <col min="5641" max="5641" width="12" style="7" bestFit="1" customWidth="1"/>
    <col min="5642" max="5642" width="7.42578125" style="7" bestFit="1" customWidth="1"/>
    <col min="5643" max="5643" width="9.7109375" style="7" customWidth="1"/>
    <col min="5644" max="5644" width="9" style="7" bestFit="1" customWidth="1"/>
    <col min="5645" max="5645" width="14.140625" style="7" customWidth="1"/>
    <col min="5646" max="5888" width="11.42578125" style="7"/>
    <col min="5889" max="5889" width="3.85546875" style="7" customWidth="1"/>
    <col min="5890" max="5890" width="13" style="7" bestFit="1" customWidth="1"/>
    <col min="5891" max="5891" width="10" style="7" bestFit="1" customWidth="1"/>
    <col min="5892" max="5892" width="13.5703125" style="7" bestFit="1" customWidth="1"/>
    <col min="5893" max="5893" width="11.5703125" style="7" bestFit="1" customWidth="1"/>
    <col min="5894" max="5894" width="10.85546875" style="7" bestFit="1" customWidth="1"/>
    <col min="5895" max="5895" width="10.5703125" style="7" bestFit="1" customWidth="1"/>
    <col min="5896" max="5896" width="12.28515625" style="7" bestFit="1" customWidth="1"/>
    <col min="5897" max="5897" width="12" style="7" bestFit="1" customWidth="1"/>
    <col min="5898" max="5898" width="7.42578125" style="7" bestFit="1" customWidth="1"/>
    <col min="5899" max="5899" width="9.7109375" style="7" customWidth="1"/>
    <col min="5900" max="5900" width="9" style="7" bestFit="1" customWidth="1"/>
    <col min="5901" max="5901" width="14.140625" style="7" customWidth="1"/>
    <col min="5902" max="6144" width="11.42578125" style="7"/>
    <col min="6145" max="6145" width="3.85546875" style="7" customWidth="1"/>
    <col min="6146" max="6146" width="13" style="7" bestFit="1" customWidth="1"/>
    <col min="6147" max="6147" width="10" style="7" bestFit="1" customWidth="1"/>
    <col min="6148" max="6148" width="13.5703125" style="7" bestFit="1" customWidth="1"/>
    <col min="6149" max="6149" width="11.5703125" style="7" bestFit="1" customWidth="1"/>
    <col min="6150" max="6150" width="10.85546875" style="7" bestFit="1" customWidth="1"/>
    <col min="6151" max="6151" width="10.5703125" style="7" bestFit="1" customWidth="1"/>
    <col min="6152" max="6152" width="12.28515625" style="7" bestFit="1" customWidth="1"/>
    <col min="6153" max="6153" width="12" style="7" bestFit="1" customWidth="1"/>
    <col min="6154" max="6154" width="7.42578125" style="7" bestFit="1" customWidth="1"/>
    <col min="6155" max="6155" width="9.7109375" style="7" customWidth="1"/>
    <col min="6156" max="6156" width="9" style="7" bestFit="1" customWidth="1"/>
    <col min="6157" max="6157" width="14.140625" style="7" customWidth="1"/>
    <col min="6158" max="6400" width="11.42578125" style="7"/>
    <col min="6401" max="6401" width="3.85546875" style="7" customWidth="1"/>
    <col min="6402" max="6402" width="13" style="7" bestFit="1" customWidth="1"/>
    <col min="6403" max="6403" width="10" style="7" bestFit="1" customWidth="1"/>
    <col min="6404" max="6404" width="13.5703125" style="7" bestFit="1" customWidth="1"/>
    <col min="6405" max="6405" width="11.5703125" style="7" bestFit="1" customWidth="1"/>
    <col min="6406" max="6406" width="10.85546875" style="7" bestFit="1" customWidth="1"/>
    <col min="6407" max="6407" width="10.5703125" style="7" bestFit="1" customWidth="1"/>
    <col min="6408" max="6408" width="12.28515625" style="7" bestFit="1" customWidth="1"/>
    <col min="6409" max="6409" width="12" style="7" bestFit="1" customWidth="1"/>
    <col min="6410" max="6410" width="7.42578125" style="7" bestFit="1" customWidth="1"/>
    <col min="6411" max="6411" width="9.7109375" style="7" customWidth="1"/>
    <col min="6412" max="6412" width="9" style="7" bestFit="1" customWidth="1"/>
    <col min="6413" max="6413" width="14.140625" style="7" customWidth="1"/>
    <col min="6414" max="6656" width="11.42578125" style="7"/>
    <col min="6657" max="6657" width="3.85546875" style="7" customWidth="1"/>
    <col min="6658" max="6658" width="13" style="7" bestFit="1" customWidth="1"/>
    <col min="6659" max="6659" width="10" style="7" bestFit="1" customWidth="1"/>
    <col min="6660" max="6660" width="13.5703125" style="7" bestFit="1" customWidth="1"/>
    <col min="6661" max="6661" width="11.5703125" style="7" bestFit="1" customWidth="1"/>
    <col min="6662" max="6662" width="10.85546875" style="7" bestFit="1" customWidth="1"/>
    <col min="6663" max="6663" width="10.5703125" style="7" bestFit="1" customWidth="1"/>
    <col min="6664" max="6664" width="12.28515625" style="7" bestFit="1" customWidth="1"/>
    <col min="6665" max="6665" width="12" style="7" bestFit="1" customWidth="1"/>
    <col min="6666" max="6666" width="7.42578125" style="7" bestFit="1" customWidth="1"/>
    <col min="6667" max="6667" width="9.7109375" style="7" customWidth="1"/>
    <col min="6668" max="6668" width="9" style="7" bestFit="1" customWidth="1"/>
    <col min="6669" max="6669" width="14.140625" style="7" customWidth="1"/>
    <col min="6670" max="6912" width="11.42578125" style="7"/>
    <col min="6913" max="6913" width="3.85546875" style="7" customWidth="1"/>
    <col min="6914" max="6914" width="13" style="7" bestFit="1" customWidth="1"/>
    <col min="6915" max="6915" width="10" style="7" bestFit="1" customWidth="1"/>
    <col min="6916" max="6916" width="13.5703125" style="7" bestFit="1" customWidth="1"/>
    <col min="6917" max="6917" width="11.5703125" style="7" bestFit="1" customWidth="1"/>
    <col min="6918" max="6918" width="10.85546875" style="7" bestFit="1" customWidth="1"/>
    <col min="6919" max="6919" width="10.5703125" style="7" bestFit="1" customWidth="1"/>
    <col min="6920" max="6920" width="12.28515625" style="7" bestFit="1" customWidth="1"/>
    <col min="6921" max="6921" width="12" style="7" bestFit="1" customWidth="1"/>
    <col min="6922" max="6922" width="7.42578125" style="7" bestFit="1" customWidth="1"/>
    <col min="6923" max="6923" width="9.7109375" style="7" customWidth="1"/>
    <col min="6924" max="6924" width="9" style="7" bestFit="1" customWidth="1"/>
    <col min="6925" max="6925" width="14.140625" style="7" customWidth="1"/>
    <col min="6926" max="7168" width="11.42578125" style="7"/>
    <col min="7169" max="7169" width="3.85546875" style="7" customWidth="1"/>
    <col min="7170" max="7170" width="13" style="7" bestFit="1" customWidth="1"/>
    <col min="7171" max="7171" width="10" style="7" bestFit="1" customWidth="1"/>
    <col min="7172" max="7172" width="13.5703125" style="7" bestFit="1" customWidth="1"/>
    <col min="7173" max="7173" width="11.5703125" style="7" bestFit="1" customWidth="1"/>
    <col min="7174" max="7174" width="10.85546875" style="7" bestFit="1" customWidth="1"/>
    <col min="7175" max="7175" width="10.5703125" style="7" bestFit="1" customWidth="1"/>
    <col min="7176" max="7176" width="12.28515625" style="7" bestFit="1" customWidth="1"/>
    <col min="7177" max="7177" width="12" style="7" bestFit="1" customWidth="1"/>
    <col min="7178" max="7178" width="7.42578125" style="7" bestFit="1" customWidth="1"/>
    <col min="7179" max="7179" width="9.7109375" style="7" customWidth="1"/>
    <col min="7180" max="7180" width="9" style="7" bestFit="1" customWidth="1"/>
    <col min="7181" max="7181" width="14.140625" style="7" customWidth="1"/>
    <col min="7182" max="7424" width="11.42578125" style="7"/>
    <col min="7425" max="7425" width="3.85546875" style="7" customWidth="1"/>
    <col min="7426" max="7426" width="13" style="7" bestFit="1" customWidth="1"/>
    <col min="7427" max="7427" width="10" style="7" bestFit="1" customWidth="1"/>
    <col min="7428" max="7428" width="13.5703125" style="7" bestFit="1" customWidth="1"/>
    <col min="7429" max="7429" width="11.5703125" style="7" bestFit="1" customWidth="1"/>
    <col min="7430" max="7430" width="10.85546875" style="7" bestFit="1" customWidth="1"/>
    <col min="7431" max="7431" width="10.5703125" style="7" bestFit="1" customWidth="1"/>
    <col min="7432" max="7432" width="12.28515625" style="7" bestFit="1" customWidth="1"/>
    <col min="7433" max="7433" width="12" style="7" bestFit="1" customWidth="1"/>
    <col min="7434" max="7434" width="7.42578125" style="7" bestFit="1" customWidth="1"/>
    <col min="7435" max="7435" width="9.7109375" style="7" customWidth="1"/>
    <col min="7436" max="7436" width="9" style="7" bestFit="1" customWidth="1"/>
    <col min="7437" max="7437" width="14.140625" style="7" customWidth="1"/>
    <col min="7438" max="7680" width="11.42578125" style="7"/>
    <col min="7681" max="7681" width="3.85546875" style="7" customWidth="1"/>
    <col min="7682" max="7682" width="13" style="7" bestFit="1" customWidth="1"/>
    <col min="7683" max="7683" width="10" style="7" bestFit="1" customWidth="1"/>
    <col min="7684" max="7684" width="13.5703125" style="7" bestFit="1" customWidth="1"/>
    <col min="7685" max="7685" width="11.5703125" style="7" bestFit="1" customWidth="1"/>
    <col min="7686" max="7686" width="10.85546875" style="7" bestFit="1" customWidth="1"/>
    <col min="7687" max="7687" width="10.5703125" style="7" bestFit="1" customWidth="1"/>
    <col min="7688" max="7688" width="12.28515625" style="7" bestFit="1" customWidth="1"/>
    <col min="7689" max="7689" width="12" style="7" bestFit="1" customWidth="1"/>
    <col min="7690" max="7690" width="7.42578125" style="7" bestFit="1" customWidth="1"/>
    <col min="7691" max="7691" width="9.7109375" style="7" customWidth="1"/>
    <col min="7692" max="7692" width="9" style="7" bestFit="1" customWidth="1"/>
    <col min="7693" max="7693" width="14.140625" style="7" customWidth="1"/>
    <col min="7694" max="7936" width="11.42578125" style="7"/>
    <col min="7937" max="7937" width="3.85546875" style="7" customWidth="1"/>
    <col min="7938" max="7938" width="13" style="7" bestFit="1" customWidth="1"/>
    <col min="7939" max="7939" width="10" style="7" bestFit="1" customWidth="1"/>
    <col min="7940" max="7940" width="13.5703125" style="7" bestFit="1" customWidth="1"/>
    <col min="7941" max="7941" width="11.5703125" style="7" bestFit="1" customWidth="1"/>
    <col min="7942" max="7942" width="10.85546875" style="7" bestFit="1" customWidth="1"/>
    <col min="7943" max="7943" width="10.5703125" style="7" bestFit="1" customWidth="1"/>
    <col min="7944" max="7944" width="12.28515625" style="7" bestFit="1" customWidth="1"/>
    <col min="7945" max="7945" width="12" style="7" bestFit="1" customWidth="1"/>
    <col min="7946" max="7946" width="7.42578125" style="7" bestFit="1" customWidth="1"/>
    <col min="7947" max="7947" width="9.7109375" style="7" customWidth="1"/>
    <col min="7948" max="7948" width="9" style="7" bestFit="1" customWidth="1"/>
    <col min="7949" max="7949" width="14.140625" style="7" customWidth="1"/>
    <col min="7950" max="8192" width="11.42578125" style="7"/>
    <col min="8193" max="8193" width="3.85546875" style="7" customWidth="1"/>
    <col min="8194" max="8194" width="13" style="7" bestFit="1" customWidth="1"/>
    <col min="8195" max="8195" width="10" style="7" bestFit="1" customWidth="1"/>
    <col min="8196" max="8196" width="13.5703125" style="7" bestFit="1" customWidth="1"/>
    <col min="8197" max="8197" width="11.5703125" style="7" bestFit="1" customWidth="1"/>
    <col min="8198" max="8198" width="10.85546875" style="7" bestFit="1" customWidth="1"/>
    <col min="8199" max="8199" width="10.5703125" style="7" bestFit="1" customWidth="1"/>
    <col min="8200" max="8200" width="12.28515625" style="7" bestFit="1" customWidth="1"/>
    <col min="8201" max="8201" width="12" style="7" bestFit="1" customWidth="1"/>
    <col min="8202" max="8202" width="7.42578125" style="7" bestFit="1" customWidth="1"/>
    <col min="8203" max="8203" width="9.7109375" style="7" customWidth="1"/>
    <col min="8204" max="8204" width="9" style="7" bestFit="1" customWidth="1"/>
    <col min="8205" max="8205" width="14.140625" style="7" customWidth="1"/>
    <col min="8206" max="8448" width="11.42578125" style="7"/>
    <col min="8449" max="8449" width="3.85546875" style="7" customWidth="1"/>
    <col min="8450" max="8450" width="13" style="7" bestFit="1" customWidth="1"/>
    <col min="8451" max="8451" width="10" style="7" bestFit="1" customWidth="1"/>
    <col min="8452" max="8452" width="13.5703125" style="7" bestFit="1" customWidth="1"/>
    <col min="8453" max="8453" width="11.5703125" style="7" bestFit="1" customWidth="1"/>
    <col min="8454" max="8454" width="10.85546875" style="7" bestFit="1" customWidth="1"/>
    <col min="8455" max="8455" width="10.5703125" style="7" bestFit="1" customWidth="1"/>
    <col min="8456" max="8456" width="12.28515625" style="7" bestFit="1" customWidth="1"/>
    <col min="8457" max="8457" width="12" style="7" bestFit="1" customWidth="1"/>
    <col min="8458" max="8458" width="7.42578125" style="7" bestFit="1" customWidth="1"/>
    <col min="8459" max="8459" width="9.7109375" style="7" customWidth="1"/>
    <col min="8460" max="8460" width="9" style="7" bestFit="1" customWidth="1"/>
    <col min="8461" max="8461" width="14.140625" style="7" customWidth="1"/>
    <col min="8462" max="8704" width="11.42578125" style="7"/>
    <col min="8705" max="8705" width="3.85546875" style="7" customWidth="1"/>
    <col min="8706" max="8706" width="13" style="7" bestFit="1" customWidth="1"/>
    <col min="8707" max="8707" width="10" style="7" bestFit="1" customWidth="1"/>
    <col min="8708" max="8708" width="13.5703125" style="7" bestFit="1" customWidth="1"/>
    <col min="8709" max="8709" width="11.5703125" style="7" bestFit="1" customWidth="1"/>
    <col min="8710" max="8710" width="10.85546875" style="7" bestFit="1" customWidth="1"/>
    <col min="8711" max="8711" width="10.5703125" style="7" bestFit="1" customWidth="1"/>
    <col min="8712" max="8712" width="12.28515625" style="7" bestFit="1" customWidth="1"/>
    <col min="8713" max="8713" width="12" style="7" bestFit="1" customWidth="1"/>
    <col min="8714" max="8714" width="7.42578125" style="7" bestFit="1" customWidth="1"/>
    <col min="8715" max="8715" width="9.7109375" style="7" customWidth="1"/>
    <col min="8716" max="8716" width="9" style="7" bestFit="1" customWidth="1"/>
    <col min="8717" max="8717" width="14.140625" style="7" customWidth="1"/>
    <col min="8718" max="8960" width="11.42578125" style="7"/>
    <col min="8961" max="8961" width="3.85546875" style="7" customWidth="1"/>
    <col min="8962" max="8962" width="13" style="7" bestFit="1" customWidth="1"/>
    <col min="8963" max="8963" width="10" style="7" bestFit="1" customWidth="1"/>
    <col min="8964" max="8964" width="13.5703125" style="7" bestFit="1" customWidth="1"/>
    <col min="8965" max="8965" width="11.5703125" style="7" bestFit="1" customWidth="1"/>
    <col min="8966" max="8966" width="10.85546875" style="7" bestFit="1" customWidth="1"/>
    <col min="8967" max="8967" width="10.5703125" style="7" bestFit="1" customWidth="1"/>
    <col min="8968" max="8968" width="12.28515625" style="7" bestFit="1" customWidth="1"/>
    <col min="8969" max="8969" width="12" style="7" bestFit="1" customWidth="1"/>
    <col min="8970" max="8970" width="7.42578125" style="7" bestFit="1" customWidth="1"/>
    <col min="8971" max="8971" width="9.7109375" style="7" customWidth="1"/>
    <col min="8972" max="8972" width="9" style="7" bestFit="1" customWidth="1"/>
    <col min="8973" max="8973" width="14.140625" style="7" customWidth="1"/>
    <col min="8974" max="9216" width="11.42578125" style="7"/>
    <col min="9217" max="9217" width="3.85546875" style="7" customWidth="1"/>
    <col min="9218" max="9218" width="13" style="7" bestFit="1" customWidth="1"/>
    <col min="9219" max="9219" width="10" style="7" bestFit="1" customWidth="1"/>
    <col min="9220" max="9220" width="13.5703125" style="7" bestFit="1" customWidth="1"/>
    <col min="9221" max="9221" width="11.5703125" style="7" bestFit="1" customWidth="1"/>
    <col min="9222" max="9222" width="10.85546875" style="7" bestFit="1" customWidth="1"/>
    <col min="9223" max="9223" width="10.5703125" style="7" bestFit="1" customWidth="1"/>
    <col min="9224" max="9224" width="12.28515625" style="7" bestFit="1" customWidth="1"/>
    <col min="9225" max="9225" width="12" style="7" bestFit="1" customWidth="1"/>
    <col min="9226" max="9226" width="7.42578125" style="7" bestFit="1" customWidth="1"/>
    <col min="9227" max="9227" width="9.7109375" style="7" customWidth="1"/>
    <col min="9228" max="9228" width="9" style="7" bestFit="1" customWidth="1"/>
    <col min="9229" max="9229" width="14.140625" style="7" customWidth="1"/>
    <col min="9230" max="9472" width="11.42578125" style="7"/>
    <col min="9473" max="9473" width="3.85546875" style="7" customWidth="1"/>
    <col min="9474" max="9474" width="13" style="7" bestFit="1" customWidth="1"/>
    <col min="9475" max="9475" width="10" style="7" bestFit="1" customWidth="1"/>
    <col min="9476" max="9476" width="13.5703125" style="7" bestFit="1" customWidth="1"/>
    <col min="9477" max="9477" width="11.5703125" style="7" bestFit="1" customWidth="1"/>
    <col min="9478" max="9478" width="10.85546875" style="7" bestFit="1" customWidth="1"/>
    <col min="9479" max="9479" width="10.5703125" style="7" bestFit="1" customWidth="1"/>
    <col min="9480" max="9480" width="12.28515625" style="7" bestFit="1" customWidth="1"/>
    <col min="9481" max="9481" width="12" style="7" bestFit="1" customWidth="1"/>
    <col min="9482" max="9482" width="7.42578125" style="7" bestFit="1" customWidth="1"/>
    <col min="9483" max="9483" width="9.7109375" style="7" customWidth="1"/>
    <col min="9484" max="9484" width="9" style="7" bestFit="1" customWidth="1"/>
    <col min="9485" max="9485" width="14.140625" style="7" customWidth="1"/>
    <col min="9486" max="9728" width="11.42578125" style="7"/>
    <col min="9729" max="9729" width="3.85546875" style="7" customWidth="1"/>
    <col min="9730" max="9730" width="13" style="7" bestFit="1" customWidth="1"/>
    <col min="9731" max="9731" width="10" style="7" bestFit="1" customWidth="1"/>
    <col min="9732" max="9732" width="13.5703125" style="7" bestFit="1" customWidth="1"/>
    <col min="9733" max="9733" width="11.5703125" style="7" bestFit="1" customWidth="1"/>
    <col min="9734" max="9734" width="10.85546875" style="7" bestFit="1" customWidth="1"/>
    <col min="9735" max="9735" width="10.5703125" style="7" bestFit="1" customWidth="1"/>
    <col min="9736" max="9736" width="12.28515625" style="7" bestFit="1" customWidth="1"/>
    <col min="9737" max="9737" width="12" style="7" bestFit="1" customWidth="1"/>
    <col min="9738" max="9738" width="7.42578125" style="7" bestFit="1" customWidth="1"/>
    <col min="9739" max="9739" width="9.7109375" style="7" customWidth="1"/>
    <col min="9740" max="9740" width="9" style="7" bestFit="1" customWidth="1"/>
    <col min="9741" max="9741" width="14.140625" style="7" customWidth="1"/>
    <col min="9742" max="9984" width="11.42578125" style="7"/>
    <col min="9985" max="9985" width="3.85546875" style="7" customWidth="1"/>
    <col min="9986" max="9986" width="13" style="7" bestFit="1" customWidth="1"/>
    <col min="9987" max="9987" width="10" style="7" bestFit="1" customWidth="1"/>
    <col min="9988" max="9988" width="13.5703125" style="7" bestFit="1" customWidth="1"/>
    <col min="9989" max="9989" width="11.5703125" style="7" bestFit="1" customWidth="1"/>
    <col min="9990" max="9990" width="10.85546875" style="7" bestFit="1" customWidth="1"/>
    <col min="9991" max="9991" width="10.5703125" style="7" bestFit="1" customWidth="1"/>
    <col min="9992" max="9992" width="12.28515625" style="7" bestFit="1" customWidth="1"/>
    <col min="9993" max="9993" width="12" style="7" bestFit="1" customWidth="1"/>
    <col min="9994" max="9994" width="7.42578125" style="7" bestFit="1" customWidth="1"/>
    <col min="9995" max="9995" width="9.7109375" style="7" customWidth="1"/>
    <col min="9996" max="9996" width="9" style="7" bestFit="1" customWidth="1"/>
    <col min="9997" max="9997" width="14.140625" style="7" customWidth="1"/>
    <col min="9998" max="10240" width="11.42578125" style="7"/>
    <col min="10241" max="10241" width="3.85546875" style="7" customWidth="1"/>
    <col min="10242" max="10242" width="13" style="7" bestFit="1" customWidth="1"/>
    <col min="10243" max="10243" width="10" style="7" bestFit="1" customWidth="1"/>
    <col min="10244" max="10244" width="13.5703125" style="7" bestFit="1" customWidth="1"/>
    <col min="10245" max="10245" width="11.5703125" style="7" bestFit="1" customWidth="1"/>
    <col min="10246" max="10246" width="10.85546875" style="7" bestFit="1" customWidth="1"/>
    <col min="10247" max="10247" width="10.5703125" style="7" bestFit="1" customWidth="1"/>
    <col min="10248" max="10248" width="12.28515625" style="7" bestFit="1" customWidth="1"/>
    <col min="10249" max="10249" width="12" style="7" bestFit="1" customWidth="1"/>
    <col min="10250" max="10250" width="7.42578125" style="7" bestFit="1" customWidth="1"/>
    <col min="10251" max="10251" width="9.7109375" style="7" customWidth="1"/>
    <col min="10252" max="10252" width="9" style="7" bestFit="1" customWidth="1"/>
    <col min="10253" max="10253" width="14.140625" style="7" customWidth="1"/>
    <col min="10254" max="10496" width="11.42578125" style="7"/>
    <col min="10497" max="10497" width="3.85546875" style="7" customWidth="1"/>
    <col min="10498" max="10498" width="13" style="7" bestFit="1" customWidth="1"/>
    <col min="10499" max="10499" width="10" style="7" bestFit="1" customWidth="1"/>
    <col min="10500" max="10500" width="13.5703125" style="7" bestFit="1" customWidth="1"/>
    <col min="10501" max="10501" width="11.5703125" style="7" bestFit="1" customWidth="1"/>
    <col min="10502" max="10502" width="10.85546875" style="7" bestFit="1" customWidth="1"/>
    <col min="10503" max="10503" width="10.5703125" style="7" bestFit="1" customWidth="1"/>
    <col min="10504" max="10504" width="12.28515625" style="7" bestFit="1" customWidth="1"/>
    <col min="10505" max="10505" width="12" style="7" bestFit="1" customWidth="1"/>
    <col min="10506" max="10506" width="7.42578125" style="7" bestFit="1" customWidth="1"/>
    <col min="10507" max="10507" width="9.7109375" style="7" customWidth="1"/>
    <col min="10508" max="10508" width="9" style="7" bestFit="1" customWidth="1"/>
    <col min="10509" max="10509" width="14.140625" style="7" customWidth="1"/>
    <col min="10510" max="10752" width="11.42578125" style="7"/>
    <col min="10753" max="10753" width="3.85546875" style="7" customWidth="1"/>
    <col min="10754" max="10754" width="13" style="7" bestFit="1" customWidth="1"/>
    <col min="10755" max="10755" width="10" style="7" bestFit="1" customWidth="1"/>
    <col min="10756" max="10756" width="13.5703125" style="7" bestFit="1" customWidth="1"/>
    <col min="10757" max="10757" width="11.5703125" style="7" bestFit="1" customWidth="1"/>
    <col min="10758" max="10758" width="10.85546875" style="7" bestFit="1" customWidth="1"/>
    <col min="10759" max="10759" width="10.5703125" style="7" bestFit="1" customWidth="1"/>
    <col min="10760" max="10760" width="12.28515625" style="7" bestFit="1" customWidth="1"/>
    <col min="10761" max="10761" width="12" style="7" bestFit="1" customWidth="1"/>
    <col min="10762" max="10762" width="7.42578125" style="7" bestFit="1" customWidth="1"/>
    <col min="10763" max="10763" width="9.7109375" style="7" customWidth="1"/>
    <col min="10764" max="10764" width="9" style="7" bestFit="1" customWidth="1"/>
    <col min="10765" max="10765" width="14.140625" style="7" customWidth="1"/>
    <col min="10766" max="11008" width="11.42578125" style="7"/>
    <col min="11009" max="11009" width="3.85546875" style="7" customWidth="1"/>
    <col min="11010" max="11010" width="13" style="7" bestFit="1" customWidth="1"/>
    <col min="11011" max="11011" width="10" style="7" bestFit="1" customWidth="1"/>
    <col min="11012" max="11012" width="13.5703125" style="7" bestFit="1" customWidth="1"/>
    <col min="11013" max="11013" width="11.5703125" style="7" bestFit="1" customWidth="1"/>
    <col min="11014" max="11014" width="10.85546875" style="7" bestFit="1" customWidth="1"/>
    <col min="11015" max="11015" width="10.5703125" style="7" bestFit="1" customWidth="1"/>
    <col min="11016" max="11016" width="12.28515625" style="7" bestFit="1" customWidth="1"/>
    <col min="11017" max="11017" width="12" style="7" bestFit="1" customWidth="1"/>
    <col min="11018" max="11018" width="7.42578125" style="7" bestFit="1" customWidth="1"/>
    <col min="11019" max="11019" width="9.7109375" style="7" customWidth="1"/>
    <col min="11020" max="11020" width="9" style="7" bestFit="1" customWidth="1"/>
    <col min="11021" max="11021" width="14.140625" style="7" customWidth="1"/>
    <col min="11022" max="11264" width="11.42578125" style="7"/>
    <col min="11265" max="11265" width="3.85546875" style="7" customWidth="1"/>
    <col min="11266" max="11266" width="13" style="7" bestFit="1" customWidth="1"/>
    <col min="11267" max="11267" width="10" style="7" bestFit="1" customWidth="1"/>
    <col min="11268" max="11268" width="13.5703125" style="7" bestFit="1" customWidth="1"/>
    <col min="11269" max="11269" width="11.5703125" style="7" bestFit="1" customWidth="1"/>
    <col min="11270" max="11270" width="10.85546875" style="7" bestFit="1" customWidth="1"/>
    <col min="11271" max="11271" width="10.5703125" style="7" bestFit="1" customWidth="1"/>
    <col min="11272" max="11272" width="12.28515625" style="7" bestFit="1" customWidth="1"/>
    <col min="11273" max="11273" width="12" style="7" bestFit="1" customWidth="1"/>
    <col min="11274" max="11274" width="7.42578125" style="7" bestFit="1" customWidth="1"/>
    <col min="11275" max="11275" width="9.7109375" style="7" customWidth="1"/>
    <col min="11276" max="11276" width="9" style="7" bestFit="1" customWidth="1"/>
    <col min="11277" max="11277" width="14.140625" style="7" customWidth="1"/>
    <col min="11278" max="11520" width="11.42578125" style="7"/>
    <col min="11521" max="11521" width="3.85546875" style="7" customWidth="1"/>
    <col min="11522" max="11522" width="13" style="7" bestFit="1" customWidth="1"/>
    <col min="11523" max="11523" width="10" style="7" bestFit="1" customWidth="1"/>
    <col min="11524" max="11524" width="13.5703125" style="7" bestFit="1" customWidth="1"/>
    <col min="11525" max="11525" width="11.5703125" style="7" bestFit="1" customWidth="1"/>
    <col min="11526" max="11526" width="10.85546875" style="7" bestFit="1" customWidth="1"/>
    <col min="11527" max="11527" width="10.5703125" style="7" bestFit="1" customWidth="1"/>
    <col min="11528" max="11528" width="12.28515625" style="7" bestFit="1" customWidth="1"/>
    <col min="11529" max="11529" width="12" style="7" bestFit="1" customWidth="1"/>
    <col min="11530" max="11530" width="7.42578125" style="7" bestFit="1" customWidth="1"/>
    <col min="11531" max="11531" width="9.7109375" style="7" customWidth="1"/>
    <col min="11532" max="11532" width="9" style="7" bestFit="1" customWidth="1"/>
    <col min="11533" max="11533" width="14.140625" style="7" customWidth="1"/>
    <col min="11534" max="11776" width="11.42578125" style="7"/>
    <col min="11777" max="11777" width="3.85546875" style="7" customWidth="1"/>
    <col min="11778" max="11778" width="13" style="7" bestFit="1" customWidth="1"/>
    <col min="11779" max="11779" width="10" style="7" bestFit="1" customWidth="1"/>
    <col min="11780" max="11780" width="13.5703125" style="7" bestFit="1" customWidth="1"/>
    <col min="11781" max="11781" width="11.5703125" style="7" bestFit="1" customWidth="1"/>
    <col min="11782" max="11782" width="10.85546875" style="7" bestFit="1" customWidth="1"/>
    <col min="11783" max="11783" width="10.5703125" style="7" bestFit="1" customWidth="1"/>
    <col min="11784" max="11784" width="12.28515625" style="7" bestFit="1" customWidth="1"/>
    <col min="11785" max="11785" width="12" style="7" bestFit="1" customWidth="1"/>
    <col min="11786" max="11786" width="7.42578125" style="7" bestFit="1" customWidth="1"/>
    <col min="11787" max="11787" width="9.7109375" style="7" customWidth="1"/>
    <col min="11788" max="11788" width="9" style="7" bestFit="1" customWidth="1"/>
    <col min="11789" max="11789" width="14.140625" style="7" customWidth="1"/>
    <col min="11790" max="12032" width="11.42578125" style="7"/>
    <col min="12033" max="12033" width="3.85546875" style="7" customWidth="1"/>
    <col min="12034" max="12034" width="13" style="7" bestFit="1" customWidth="1"/>
    <col min="12035" max="12035" width="10" style="7" bestFit="1" customWidth="1"/>
    <col min="12036" max="12036" width="13.5703125" style="7" bestFit="1" customWidth="1"/>
    <col min="12037" max="12037" width="11.5703125" style="7" bestFit="1" customWidth="1"/>
    <col min="12038" max="12038" width="10.85546875" style="7" bestFit="1" customWidth="1"/>
    <col min="12039" max="12039" width="10.5703125" style="7" bestFit="1" customWidth="1"/>
    <col min="12040" max="12040" width="12.28515625" style="7" bestFit="1" customWidth="1"/>
    <col min="12041" max="12041" width="12" style="7" bestFit="1" customWidth="1"/>
    <col min="12042" max="12042" width="7.42578125" style="7" bestFit="1" customWidth="1"/>
    <col min="12043" max="12043" width="9.7109375" style="7" customWidth="1"/>
    <col min="12044" max="12044" width="9" style="7" bestFit="1" customWidth="1"/>
    <col min="12045" max="12045" width="14.140625" style="7" customWidth="1"/>
    <col min="12046" max="12288" width="11.42578125" style="7"/>
    <col min="12289" max="12289" width="3.85546875" style="7" customWidth="1"/>
    <col min="12290" max="12290" width="13" style="7" bestFit="1" customWidth="1"/>
    <col min="12291" max="12291" width="10" style="7" bestFit="1" customWidth="1"/>
    <col min="12292" max="12292" width="13.5703125" style="7" bestFit="1" customWidth="1"/>
    <col min="12293" max="12293" width="11.5703125" style="7" bestFit="1" customWidth="1"/>
    <col min="12294" max="12294" width="10.85546875" style="7" bestFit="1" customWidth="1"/>
    <col min="12295" max="12295" width="10.5703125" style="7" bestFit="1" customWidth="1"/>
    <col min="12296" max="12296" width="12.28515625" style="7" bestFit="1" customWidth="1"/>
    <col min="12297" max="12297" width="12" style="7" bestFit="1" customWidth="1"/>
    <col min="12298" max="12298" width="7.42578125" style="7" bestFit="1" customWidth="1"/>
    <col min="12299" max="12299" width="9.7109375" style="7" customWidth="1"/>
    <col min="12300" max="12300" width="9" style="7" bestFit="1" customWidth="1"/>
    <col min="12301" max="12301" width="14.140625" style="7" customWidth="1"/>
    <col min="12302" max="12544" width="11.42578125" style="7"/>
    <col min="12545" max="12545" width="3.85546875" style="7" customWidth="1"/>
    <col min="12546" max="12546" width="13" style="7" bestFit="1" customWidth="1"/>
    <col min="12547" max="12547" width="10" style="7" bestFit="1" customWidth="1"/>
    <col min="12548" max="12548" width="13.5703125" style="7" bestFit="1" customWidth="1"/>
    <col min="12549" max="12549" width="11.5703125" style="7" bestFit="1" customWidth="1"/>
    <col min="12550" max="12550" width="10.85546875" style="7" bestFit="1" customWidth="1"/>
    <col min="12551" max="12551" width="10.5703125" style="7" bestFit="1" customWidth="1"/>
    <col min="12552" max="12552" width="12.28515625" style="7" bestFit="1" customWidth="1"/>
    <col min="12553" max="12553" width="12" style="7" bestFit="1" customWidth="1"/>
    <col min="12554" max="12554" width="7.42578125" style="7" bestFit="1" customWidth="1"/>
    <col min="12555" max="12555" width="9.7109375" style="7" customWidth="1"/>
    <col min="12556" max="12556" width="9" style="7" bestFit="1" customWidth="1"/>
    <col min="12557" max="12557" width="14.140625" style="7" customWidth="1"/>
    <col min="12558" max="12800" width="11.42578125" style="7"/>
    <col min="12801" max="12801" width="3.85546875" style="7" customWidth="1"/>
    <col min="12802" max="12802" width="13" style="7" bestFit="1" customWidth="1"/>
    <col min="12803" max="12803" width="10" style="7" bestFit="1" customWidth="1"/>
    <col min="12804" max="12804" width="13.5703125" style="7" bestFit="1" customWidth="1"/>
    <col min="12805" max="12805" width="11.5703125" style="7" bestFit="1" customWidth="1"/>
    <col min="12806" max="12806" width="10.85546875" style="7" bestFit="1" customWidth="1"/>
    <col min="12807" max="12807" width="10.5703125" style="7" bestFit="1" customWidth="1"/>
    <col min="12808" max="12808" width="12.28515625" style="7" bestFit="1" customWidth="1"/>
    <col min="12809" max="12809" width="12" style="7" bestFit="1" customWidth="1"/>
    <col min="12810" max="12810" width="7.42578125" style="7" bestFit="1" customWidth="1"/>
    <col min="12811" max="12811" width="9.7109375" style="7" customWidth="1"/>
    <col min="12812" max="12812" width="9" style="7" bestFit="1" customWidth="1"/>
    <col min="12813" max="12813" width="14.140625" style="7" customWidth="1"/>
    <col min="12814" max="13056" width="11.42578125" style="7"/>
    <col min="13057" max="13057" width="3.85546875" style="7" customWidth="1"/>
    <col min="13058" max="13058" width="13" style="7" bestFit="1" customWidth="1"/>
    <col min="13059" max="13059" width="10" style="7" bestFit="1" customWidth="1"/>
    <col min="13060" max="13060" width="13.5703125" style="7" bestFit="1" customWidth="1"/>
    <col min="13061" max="13061" width="11.5703125" style="7" bestFit="1" customWidth="1"/>
    <col min="13062" max="13062" width="10.85546875" style="7" bestFit="1" customWidth="1"/>
    <col min="13063" max="13063" width="10.5703125" style="7" bestFit="1" customWidth="1"/>
    <col min="13064" max="13064" width="12.28515625" style="7" bestFit="1" customWidth="1"/>
    <col min="13065" max="13065" width="12" style="7" bestFit="1" customWidth="1"/>
    <col min="13066" max="13066" width="7.42578125" style="7" bestFit="1" customWidth="1"/>
    <col min="13067" max="13067" width="9.7109375" style="7" customWidth="1"/>
    <col min="13068" max="13068" width="9" style="7" bestFit="1" customWidth="1"/>
    <col min="13069" max="13069" width="14.140625" style="7" customWidth="1"/>
    <col min="13070" max="13312" width="11.42578125" style="7"/>
    <col min="13313" max="13313" width="3.85546875" style="7" customWidth="1"/>
    <col min="13314" max="13314" width="13" style="7" bestFit="1" customWidth="1"/>
    <col min="13315" max="13315" width="10" style="7" bestFit="1" customWidth="1"/>
    <col min="13316" max="13316" width="13.5703125" style="7" bestFit="1" customWidth="1"/>
    <col min="13317" max="13317" width="11.5703125" style="7" bestFit="1" customWidth="1"/>
    <col min="13318" max="13318" width="10.85546875" style="7" bestFit="1" customWidth="1"/>
    <col min="13319" max="13319" width="10.5703125" style="7" bestFit="1" customWidth="1"/>
    <col min="13320" max="13320" width="12.28515625" style="7" bestFit="1" customWidth="1"/>
    <col min="13321" max="13321" width="12" style="7" bestFit="1" customWidth="1"/>
    <col min="13322" max="13322" width="7.42578125" style="7" bestFit="1" customWidth="1"/>
    <col min="13323" max="13323" width="9.7109375" style="7" customWidth="1"/>
    <col min="13324" max="13324" width="9" style="7" bestFit="1" customWidth="1"/>
    <col min="13325" max="13325" width="14.140625" style="7" customWidth="1"/>
    <col min="13326" max="13568" width="11.42578125" style="7"/>
    <col min="13569" max="13569" width="3.85546875" style="7" customWidth="1"/>
    <col min="13570" max="13570" width="13" style="7" bestFit="1" customWidth="1"/>
    <col min="13571" max="13571" width="10" style="7" bestFit="1" customWidth="1"/>
    <col min="13572" max="13572" width="13.5703125" style="7" bestFit="1" customWidth="1"/>
    <col min="13573" max="13573" width="11.5703125" style="7" bestFit="1" customWidth="1"/>
    <col min="13574" max="13574" width="10.85546875" style="7" bestFit="1" customWidth="1"/>
    <col min="13575" max="13575" width="10.5703125" style="7" bestFit="1" customWidth="1"/>
    <col min="13576" max="13576" width="12.28515625" style="7" bestFit="1" customWidth="1"/>
    <col min="13577" max="13577" width="12" style="7" bestFit="1" customWidth="1"/>
    <col min="13578" max="13578" width="7.42578125" style="7" bestFit="1" customWidth="1"/>
    <col min="13579" max="13579" width="9.7109375" style="7" customWidth="1"/>
    <col min="13580" max="13580" width="9" style="7" bestFit="1" customWidth="1"/>
    <col min="13581" max="13581" width="14.140625" style="7" customWidth="1"/>
    <col min="13582" max="13824" width="11.42578125" style="7"/>
    <col min="13825" max="13825" width="3.85546875" style="7" customWidth="1"/>
    <col min="13826" max="13826" width="13" style="7" bestFit="1" customWidth="1"/>
    <col min="13827" max="13827" width="10" style="7" bestFit="1" customWidth="1"/>
    <col min="13828" max="13828" width="13.5703125" style="7" bestFit="1" customWidth="1"/>
    <col min="13829" max="13829" width="11.5703125" style="7" bestFit="1" customWidth="1"/>
    <col min="13830" max="13830" width="10.85546875" style="7" bestFit="1" customWidth="1"/>
    <col min="13831" max="13831" width="10.5703125" style="7" bestFit="1" customWidth="1"/>
    <col min="13832" max="13832" width="12.28515625" style="7" bestFit="1" customWidth="1"/>
    <col min="13833" max="13833" width="12" style="7" bestFit="1" customWidth="1"/>
    <col min="13834" max="13834" width="7.42578125" style="7" bestFit="1" customWidth="1"/>
    <col min="13835" max="13835" width="9.7109375" style="7" customWidth="1"/>
    <col min="13836" max="13836" width="9" style="7" bestFit="1" customWidth="1"/>
    <col min="13837" max="13837" width="14.140625" style="7" customWidth="1"/>
    <col min="13838" max="14080" width="11.42578125" style="7"/>
    <col min="14081" max="14081" width="3.85546875" style="7" customWidth="1"/>
    <col min="14082" max="14082" width="13" style="7" bestFit="1" customWidth="1"/>
    <col min="14083" max="14083" width="10" style="7" bestFit="1" customWidth="1"/>
    <col min="14084" max="14084" width="13.5703125" style="7" bestFit="1" customWidth="1"/>
    <col min="14085" max="14085" width="11.5703125" style="7" bestFit="1" customWidth="1"/>
    <col min="14086" max="14086" width="10.85546875" style="7" bestFit="1" customWidth="1"/>
    <col min="14087" max="14087" width="10.5703125" style="7" bestFit="1" customWidth="1"/>
    <col min="14088" max="14088" width="12.28515625" style="7" bestFit="1" customWidth="1"/>
    <col min="14089" max="14089" width="12" style="7" bestFit="1" customWidth="1"/>
    <col min="14090" max="14090" width="7.42578125" style="7" bestFit="1" customWidth="1"/>
    <col min="14091" max="14091" width="9.7109375" style="7" customWidth="1"/>
    <col min="14092" max="14092" width="9" style="7" bestFit="1" customWidth="1"/>
    <col min="14093" max="14093" width="14.140625" style="7" customWidth="1"/>
    <col min="14094" max="14336" width="11.42578125" style="7"/>
    <col min="14337" max="14337" width="3.85546875" style="7" customWidth="1"/>
    <col min="14338" max="14338" width="13" style="7" bestFit="1" customWidth="1"/>
    <col min="14339" max="14339" width="10" style="7" bestFit="1" customWidth="1"/>
    <col min="14340" max="14340" width="13.5703125" style="7" bestFit="1" customWidth="1"/>
    <col min="14341" max="14341" width="11.5703125" style="7" bestFit="1" customWidth="1"/>
    <col min="14342" max="14342" width="10.85546875" style="7" bestFit="1" customWidth="1"/>
    <col min="14343" max="14343" width="10.5703125" style="7" bestFit="1" customWidth="1"/>
    <col min="14344" max="14344" width="12.28515625" style="7" bestFit="1" customWidth="1"/>
    <col min="14345" max="14345" width="12" style="7" bestFit="1" customWidth="1"/>
    <col min="14346" max="14346" width="7.42578125" style="7" bestFit="1" customWidth="1"/>
    <col min="14347" max="14347" width="9.7109375" style="7" customWidth="1"/>
    <col min="14348" max="14348" width="9" style="7" bestFit="1" customWidth="1"/>
    <col min="14349" max="14349" width="14.140625" style="7" customWidth="1"/>
    <col min="14350" max="14592" width="11.42578125" style="7"/>
    <col min="14593" max="14593" width="3.85546875" style="7" customWidth="1"/>
    <col min="14594" max="14594" width="13" style="7" bestFit="1" customWidth="1"/>
    <col min="14595" max="14595" width="10" style="7" bestFit="1" customWidth="1"/>
    <col min="14596" max="14596" width="13.5703125" style="7" bestFit="1" customWidth="1"/>
    <col min="14597" max="14597" width="11.5703125" style="7" bestFit="1" customWidth="1"/>
    <col min="14598" max="14598" width="10.85546875" style="7" bestFit="1" customWidth="1"/>
    <col min="14599" max="14599" width="10.5703125" style="7" bestFit="1" customWidth="1"/>
    <col min="14600" max="14600" width="12.28515625" style="7" bestFit="1" customWidth="1"/>
    <col min="14601" max="14601" width="12" style="7" bestFit="1" customWidth="1"/>
    <col min="14602" max="14602" width="7.42578125" style="7" bestFit="1" customWidth="1"/>
    <col min="14603" max="14603" width="9.7109375" style="7" customWidth="1"/>
    <col min="14604" max="14604" width="9" style="7" bestFit="1" customWidth="1"/>
    <col min="14605" max="14605" width="14.140625" style="7" customWidth="1"/>
    <col min="14606" max="14848" width="11.42578125" style="7"/>
    <col min="14849" max="14849" width="3.85546875" style="7" customWidth="1"/>
    <col min="14850" max="14850" width="13" style="7" bestFit="1" customWidth="1"/>
    <col min="14851" max="14851" width="10" style="7" bestFit="1" customWidth="1"/>
    <col min="14852" max="14852" width="13.5703125" style="7" bestFit="1" customWidth="1"/>
    <col min="14853" max="14853" width="11.5703125" style="7" bestFit="1" customWidth="1"/>
    <col min="14854" max="14854" width="10.85546875" style="7" bestFit="1" customWidth="1"/>
    <col min="14855" max="14855" width="10.5703125" style="7" bestFit="1" customWidth="1"/>
    <col min="14856" max="14856" width="12.28515625" style="7" bestFit="1" customWidth="1"/>
    <col min="14857" max="14857" width="12" style="7" bestFit="1" customWidth="1"/>
    <col min="14858" max="14858" width="7.42578125" style="7" bestFit="1" customWidth="1"/>
    <col min="14859" max="14859" width="9.7109375" style="7" customWidth="1"/>
    <col min="14860" max="14860" width="9" style="7" bestFit="1" customWidth="1"/>
    <col min="14861" max="14861" width="14.140625" style="7" customWidth="1"/>
    <col min="14862" max="15104" width="11.42578125" style="7"/>
    <col min="15105" max="15105" width="3.85546875" style="7" customWidth="1"/>
    <col min="15106" max="15106" width="13" style="7" bestFit="1" customWidth="1"/>
    <col min="15107" max="15107" width="10" style="7" bestFit="1" customWidth="1"/>
    <col min="15108" max="15108" width="13.5703125" style="7" bestFit="1" customWidth="1"/>
    <col min="15109" max="15109" width="11.5703125" style="7" bestFit="1" customWidth="1"/>
    <col min="15110" max="15110" width="10.85546875" style="7" bestFit="1" customWidth="1"/>
    <col min="15111" max="15111" width="10.5703125" style="7" bestFit="1" customWidth="1"/>
    <col min="15112" max="15112" width="12.28515625" style="7" bestFit="1" customWidth="1"/>
    <col min="15113" max="15113" width="12" style="7" bestFit="1" customWidth="1"/>
    <col min="15114" max="15114" width="7.42578125" style="7" bestFit="1" customWidth="1"/>
    <col min="15115" max="15115" width="9.7109375" style="7" customWidth="1"/>
    <col min="15116" max="15116" width="9" style="7" bestFit="1" customWidth="1"/>
    <col min="15117" max="15117" width="14.140625" style="7" customWidth="1"/>
    <col min="15118" max="15360" width="11.42578125" style="7"/>
    <col min="15361" max="15361" width="3.85546875" style="7" customWidth="1"/>
    <col min="15362" max="15362" width="13" style="7" bestFit="1" customWidth="1"/>
    <col min="15363" max="15363" width="10" style="7" bestFit="1" customWidth="1"/>
    <col min="15364" max="15364" width="13.5703125" style="7" bestFit="1" customWidth="1"/>
    <col min="15365" max="15365" width="11.5703125" style="7" bestFit="1" customWidth="1"/>
    <col min="15366" max="15366" width="10.85546875" style="7" bestFit="1" customWidth="1"/>
    <col min="15367" max="15367" width="10.5703125" style="7" bestFit="1" customWidth="1"/>
    <col min="15368" max="15368" width="12.28515625" style="7" bestFit="1" customWidth="1"/>
    <col min="15369" max="15369" width="12" style="7" bestFit="1" customWidth="1"/>
    <col min="15370" max="15370" width="7.42578125" style="7" bestFit="1" customWidth="1"/>
    <col min="15371" max="15371" width="9.7109375" style="7" customWidth="1"/>
    <col min="15372" max="15372" width="9" style="7" bestFit="1" customWidth="1"/>
    <col min="15373" max="15373" width="14.140625" style="7" customWidth="1"/>
    <col min="15374" max="15616" width="11.42578125" style="7"/>
    <col min="15617" max="15617" width="3.85546875" style="7" customWidth="1"/>
    <col min="15618" max="15618" width="13" style="7" bestFit="1" customWidth="1"/>
    <col min="15619" max="15619" width="10" style="7" bestFit="1" customWidth="1"/>
    <col min="15620" max="15620" width="13.5703125" style="7" bestFit="1" customWidth="1"/>
    <col min="15621" max="15621" width="11.5703125" style="7" bestFit="1" customWidth="1"/>
    <col min="15622" max="15622" width="10.85546875" style="7" bestFit="1" customWidth="1"/>
    <col min="15623" max="15623" width="10.5703125" style="7" bestFit="1" customWidth="1"/>
    <col min="15624" max="15624" width="12.28515625" style="7" bestFit="1" customWidth="1"/>
    <col min="15625" max="15625" width="12" style="7" bestFit="1" customWidth="1"/>
    <col min="15626" max="15626" width="7.42578125" style="7" bestFit="1" customWidth="1"/>
    <col min="15627" max="15627" width="9.7109375" style="7" customWidth="1"/>
    <col min="15628" max="15628" width="9" style="7" bestFit="1" customWidth="1"/>
    <col min="15629" max="15629" width="14.140625" style="7" customWidth="1"/>
    <col min="15630" max="15872" width="11.42578125" style="7"/>
    <col min="15873" max="15873" width="3.85546875" style="7" customWidth="1"/>
    <col min="15874" max="15874" width="13" style="7" bestFit="1" customWidth="1"/>
    <col min="15875" max="15875" width="10" style="7" bestFit="1" customWidth="1"/>
    <col min="15876" max="15876" width="13.5703125" style="7" bestFit="1" customWidth="1"/>
    <col min="15877" max="15877" width="11.5703125" style="7" bestFit="1" customWidth="1"/>
    <col min="15878" max="15878" width="10.85546875" style="7" bestFit="1" customWidth="1"/>
    <col min="15879" max="15879" width="10.5703125" style="7" bestFit="1" customWidth="1"/>
    <col min="15880" max="15880" width="12.28515625" style="7" bestFit="1" customWidth="1"/>
    <col min="15881" max="15881" width="12" style="7" bestFit="1" customWidth="1"/>
    <col min="15882" max="15882" width="7.42578125" style="7" bestFit="1" customWidth="1"/>
    <col min="15883" max="15883" width="9.7109375" style="7" customWidth="1"/>
    <col min="15884" max="15884" width="9" style="7" bestFit="1" customWidth="1"/>
    <col min="15885" max="15885" width="14.140625" style="7" customWidth="1"/>
    <col min="15886" max="16128" width="11.42578125" style="7"/>
    <col min="16129" max="16129" width="3.85546875" style="7" customWidth="1"/>
    <col min="16130" max="16130" width="13" style="7" bestFit="1" customWidth="1"/>
    <col min="16131" max="16131" width="10" style="7" bestFit="1" customWidth="1"/>
    <col min="16132" max="16132" width="13.5703125" style="7" bestFit="1" customWidth="1"/>
    <col min="16133" max="16133" width="11.5703125" style="7" bestFit="1" customWidth="1"/>
    <col min="16134" max="16134" width="10.85546875" style="7" bestFit="1" customWidth="1"/>
    <col min="16135" max="16135" width="10.5703125" style="7" bestFit="1" customWidth="1"/>
    <col min="16136" max="16136" width="12.28515625" style="7" bestFit="1" customWidth="1"/>
    <col min="16137" max="16137" width="12" style="7" bestFit="1" customWidth="1"/>
    <col min="16138" max="16138" width="7.42578125" style="7" bestFit="1" customWidth="1"/>
    <col min="16139" max="16139" width="9.7109375" style="7" customWidth="1"/>
    <col min="16140" max="16140" width="9" style="7" bestFit="1" customWidth="1"/>
    <col min="16141" max="16141" width="14.140625" style="7" customWidth="1"/>
    <col min="16142" max="16384" width="11.42578125" style="7"/>
  </cols>
  <sheetData>
    <row r="4" spans="2:12" ht="18.75" x14ac:dyDescent="0.3">
      <c r="F4" s="30" t="s">
        <v>358</v>
      </c>
      <c r="G4" s="30"/>
      <c r="H4" s="30"/>
      <c r="I4" s="30"/>
      <c r="J4" s="30"/>
      <c r="K4" s="30"/>
      <c r="L4" s="30"/>
    </row>
    <row r="8" spans="2:12" x14ac:dyDescent="0.2">
      <c r="B8" s="435" t="s">
        <v>66</v>
      </c>
      <c r="C8" s="437" t="s">
        <v>318</v>
      </c>
      <c r="D8" s="434" t="s">
        <v>63</v>
      </c>
      <c r="E8" s="434"/>
      <c r="F8" s="439" t="s">
        <v>320</v>
      </c>
      <c r="G8" s="434" t="s">
        <v>67</v>
      </c>
      <c r="H8" s="434"/>
      <c r="I8" s="434"/>
      <c r="J8" s="434"/>
      <c r="K8" s="434"/>
      <c r="L8" s="437" t="s">
        <v>319</v>
      </c>
    </row>
    <row r="9" spans="2:12" x14ac:dyDescent="0.2">
      <c r="B9" s="436"/>
      <c r="C9" s="438"/>
      <c r="D9" s="296" t="s">
        <v>64</v>
      </c>
      <c r="E9" s="296" t="s">
        <v>65</v>
      </c>
      <c r="F9" s="440"/>
      <c r="G9" s="297" t="s">
        <v>68</v>
      </c>
      <c r="H9" s="297" t="s">
        <v>36</v>
      </c>
      <c r="I9" s="297" t="s">
        <v>69</v>
      </c>
      <c r="J9" s="297" t="s">
        <v>36</v>
      </c>
      <c r="K9" s="297" t="s">
        <v>6</v>
      </c>
      <c r="L9" s="438"/>
    </row>
    <row r="10" spans="2:12" x14ac:dyDescent="0.2"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2:12" ht="15" x14ac:dyDescent="0.25">
      <c r="B11" s="162" t="s">
        <v>71</v>
      </c>
      <c r="C11" s="267">
        <v>40645</v>
      </c>
      <c r="D11" s="267">
        <v>1245811</v>
      </c>
      <c r="E11" s="267">
        <v>1070536</v>
      </c>
      <c r="F11" s="250">
        <f>E11/D11</f>
        <v>0.85930851469444403</v>
      </c>
      <c r="G11" s="267">
        <v>45101</v>
      </c>
      <c r="H11" s="268">
        <f>G11/K11*100%</f>
        <v>0.13556137999026144</v>
      </c>
      <c r="I11" s="266">
        <v>287597</v>
      </c>
      <c r="J11" s="268">
        <f>I11/K11*100%</f>
        <v>0.86443862000973859</v>
      </c>
      <c r="K11" s="394">
        <f>SUM(I11,G11,)</f>
        <v>332698</v>
      </c>
      <c r="L11" s="269">
        <v>6.69</v>
      </c>
    </row>
    <row r="12" spans="2:12" ht="15" x14ac:dyDescent="0.25">
      <c r="B12" s="162" t="s">
        <v>72</v>
      </c>
      <c r="C12" s="267">
        <v>40645</v>
      </c>
      <c r="D12" s="267">
        <v>1124656</v>
      </c>
      <c r="E12" s="267">
        <v>1014572</v>
      </c>
      <c r="F12" s="250">
        <f>E12/D12</f>
        <v>0.9021176253005363</v>
      </c>
      <c r="G12" s="267">
        <v>39217</v>
      </c>
      <c r="H12" s="268">
        <f>G12/K12*100%</f>
        <v>0.1202912731544674</v>
      </c>
      <c r="I12" s="267">
        <v>286800</v>
      </c>
      <c r="J12" s="268">
        <f>I12/K12*100%</f>
        <v>0.87970872684553258</v>
      </c>
      <c r="K12" s="394">
        <f>SUM(I12,G12,)</f>
        <v>326017</v>
      </c>
      <c r="L12" s="269">
        <v>6.58</v>
      </c>
    </row>
    <row r="13" spans="2:12" ht="15" x14ac:dyDescent="0.25">
      <c r="B13" s="162" t="s">
        <v>73</v>
      </c>
      <c r="C13" s="267">
        <v>40720</v>
      </c>
      <c r="D13" s="267">
        <v>1246749</v>
      </c>
      <c r="E13" s="267">
        <v>1108163</v>
      </c>
      <c r="F13" s="250">
        <f>E13/D13</f>
        <v>0.88884210053507162</v>
      </c>
      <c r="G13" s="267">
        <v>58678</v>
      </c>
      <c r="H13" s="268">
        <f>G13/K13*100%</f>
        <v>0.14936413713052243</v>
      </c>
      <c r="I13" s="267">
        <v>334174</v>
      </c>
      <c r="J13" s="268">
        <f>I13/K13*100%</f>
        <v>0.85063586286947757</v>
      </c>
      <c r="K13" s="394">
        <f>SUM(I13,G13,)</f>
        <v>392852</v>
      </c>
      <c r="L13" s="269">
        <v>6.16</v>
      </c>
    </row>
    <row r="14" spans="2:12" ht="15" x14ac:dyDescent="0.25">
      <c r="B14" s="162" t="s">
        <v>74</v>
      </c>
      <c r="C14" s="267"/>
      <c r="D14" s="267"/>
      <c r="E14" s="267"/>
      <c r="F14" s="268"/>
      <c r="G14" s="267"/>
      <c r="H14" s="268"/>
      <c r="I14" s="267"/>
      <c r="J14" s="268"/>
      <c r="K14" s="267"/>
      <c r="L14" s="269"/>
    </row>
    <row r="15" spans="2:12" ht="15" x14ac:dyDescent="0.25">
      <c r="B15" s="162" t="s">
        <v>75</v>
      </c>
      <c r="C15" s="267"/>
      <c r="D15" s="267"/>
      <c r="E15" s="267"/>
      <c r="F15" s="268"/>
      <c r="G15" s="267"/>
      <c r="H15" s="268"/>
      <c r="I15" s="267"/>
      <c r="J15" s="268"/>
      <c r="K15" s="267"/>
      <c r="L15" s="269"/>
    </row>
    <row r="16" spans="2:12" ht="15" x14ac:dyDescent="0.25">
      <c r="B16" s="162" t="s">
        <v>76</v>
      </c>
      <c r="C16" s="267"/>
      <c r="D16" s="267"/>
      <c r="E16" s="267"/>
      <c r="F16" s="268"/>
      <c r="G16" s="267"/>
      <c r="H16" s="268"/>
      <c r="I16" s="267"/>
      <c r="J16" s="268"/>
      <c r="K16" s="267"/>
      <c r="L16" s="269"/>
    </row>
    <row r="17" spans="2:12" ht="15" x14ac:dyDescent="0.25">
      <c r="B17" s="162" t="s">
        <v>77</v>
      </c>
      <c r="C17" s="267"/>
      <c r="D17" s="267"/>
      <c r="E17" s="267"/>
      <c r="F17" s="268"/>
      <c r="G17" s="267"/>
      <c r="H17" s="268"/>
      <c r="I17" s="267"/>
      <c r="J17" s="268"/>
      <c r="K17" s="267"/>
      <c r="L17" s="269"/>
    </row>
    <row r="18" spans="2:12" ht="15" x14ac:dyDescent="0.25">
      <c r="B18" s="162" t="s">
        <v>57</v>
      </c>
      <c r="C18" s="267"/>
      <c r="D18" s="267"/>
      <c r="E18" s="267"/>
      <c r="F18" s="268"/>
      <c r="G18" s="267"/>
      <c r="H18" s="268"/>
      <c r="I18" s="267"/>
      <c r="J18" s="268"/>
      <c r="K18" s="267"/>
      <c r="L18" s="269"/>
    </row>
    <row r="19" spans="2:12" ht="15" x14ac:dyDescent="0.25">
      <c r="B19" s="162" t="s">
        <v>58</v>
      </c>
      <c r="C19" s="267"/>
      <c r="D19" s="267"/>
      <c r="E19" s="267"/>
      <c r="F19" s="268"/>
      <c r="G19" s="267"/>
      <c r="H19" s="268"/>
      <c r="I19" s="267"/>
      <c r="J19" s="268"/>
      <c r="K19" s="267"/>
      <c r="L19" s="269"/>
    </row>
    <row r="20" spans="2:12" ht="15" x14ac:dyDescent="0.25">
      <c r="B20" s="162" t="s">
        <v>47</v>
      </c>
      <c r="C20" s="267"/>
      <c r="D20" s="267"/>
      <c r="E20" s="267"/>
      <c r="F20" s="268"/>
      <c r="G20" s="267"/>
      <c r="H20" s="268"/>
      <c r="I20" s="267"/>
      <c r="J20" s="268"/>
      <c r="K20" s="267"/>
      <c r="L20" s="269"/>
    </row>
    <row r="21" spans="2:12" ht="15" x14ac:dyDescent="0.25">
      <c r="B21" s="162" t="s">
        <v>48</v>
      </c>
      <c r="C21" s="267"/>
      <c r="D21" s="267"/>
      <c r="E21" s="267"/>
      <c r="F21" s="268"/>
      <c r="G21" s="267"/>
      <c r="H21" s="268"/>
      <c r="I21" s="267"/>
      <c r="J21" s="268"/>
      <c r="K21" s="267"/>
      <c r="L21" s="269"/>
    </row>
    <row r="22" spans="2:12" ht="15" x14ac:dyDescent="0.25">
      <c r="B22" s="162" t="s">
        <v>56</v>
      </c>
      <c r="C22" s="156"/>
      <c r="D22" s="267"/>
      <c r="E22" s="267"/>
      <c r="F22" s="268"/>
      <c r="G22" s="267"/>
      <c r="H22" s="268"/>
      <c r="I22" s="267"/>
      <c r="J22" s="268"/>
      <c r="K22" s="267"/>
      <c r="L22" s="269"/>
    </row>
    <row r="23" spans="2:12" x14ac:dyDescent="0.2">
      <c r="B23" s="31"/>
      <c r="C23" s="31"/>
      <c r="D23" s="31"/>
      <c r="E23" s="31"/>
      <c r="F23" s="32"/>
      <c r="G23" s="31"/>
      <c r="H23" s="33"/>
      <c r="I23" s="31"/>
      <c r="J23" s="33"/>
      <c r="K23" s="31"/>
      <c r="L23" s="34"/>
    </row>
    <row r="24" spans="2:12" x14ac:dyDescent="0.2">
      <c r="B24" s="432" t="s">
        <v>130</v>
      </c>
      <c r="C24" s="433"/>
      <c r="D24" s="433"/>
      <c r="E24" s="433"/>
      <c r="F24" s="433"/>
      <c r="G24" s="433"/>
      <c r="H24" s="433"/>
      <c r="I24" s="433"/>
      <c r="J24" s="433"/>
      <c r="K24" s="433"/>
      <c r="L24" s="433"/>
    </row>
    <row r="25" spans="2:12" x14ac:dyDescent="0.2">
      <c r="B25" s="35"/>
      <c r="C25" s="9"/>
      <c r="D25" s="9"/>
      <c r="E25" s="9"/>
      <c r="F25" s="31"/>
      <c r="G25" s="31"/>
      <c r="H25" s="31"/>
      <c r="I25" s="31"/>
      <c r="J25" s="31"/>
      <c r="K25" s="31"/>
      <c r="L25" s="9"/>
    </row>
    <row r="26" spans="2:12" ht="15" x14ac:dyDescent="0.25">
      <c r="B26" s="162" t="s">
        <v>131</v>
      </c>
      <c r="C26" s="267">
        <f>SUM(C12)</f>
        <v>40645</v>
      </c>
      <c r="D26" s="267">
        <f>SUM(D11:D12)</f>
        <v>2370467</v>
      </c>
      <c r="E26" s="267">
        <f>SUM(E11:E12)</f>
        <v>2085108</v>
      </c>
      <c r="F26" s="250">
        <f>E26/D26</f>
        <v>0.87961907927847127</v>
      </c>
      <c r="G26" s="267">
        <f>SUM(G11:G12)</f>
        <v>84318</v>
      </c>
      <c r="H26" s="268">
        <f>G26/K26*100%</f>
        <v>0.12800376490591531</v>
      </c>
      <c r="I26" s="267">
        <f>SUM(I11:I12)</f>
        <v>574397</v>
      </c>
      <c r="J26" s="268">
        <f>I26/K26*100%</f>
        <v>0.87199623509408475</v>
      </c>
      <c r="K26" s="394">
        <f>SUM(I26,G26,)</f>
        <v>658715</v>
      </c>
      <c r="L26" s="395">
        <f>AVERAGE(L11:L12)</f>
        <v>6.6349999999999998</v>
      </c>
    </row>
    <row r="27" spans="2:12" ht="15" x14ac:dyDescent="0.25">
      <c r="B27" s="162" t="s">
        <v>132</v>
      </c>
      <c r="C27" s="163">
        <v>40720</v>
      </c>
      <c r="D27" s="267">
        <f>SUM(D11:D13)</f>
        <v>3617216</v>
      </c>
      <c r="E27" s="267">
        <f>SUM(E11:E13)</f>
        <v>3193271</v>
      </c>
      <c r="F27" s="250">
        <f>E27/D27</f>
        <v>0.88279798607547899</v>
      </c>
      <c r="G27" s="267">
        <f>SUM(G11:G13)</f>
        <v>142996</v>
      </c>
      <c r="H27" s="268">
        <f>G27/K27*100%</f>
        <v>0.1359837271424455</v>
      </c>
      <c r="I27" s="267">
        <f>SUM(I11:I13)</f>
        <v>908571</v>
      </c>
      <c r="J27" s="268">
        <f>I27/K27*100%</f>
        <v>0.86401627285755445</v>
      </c>
      <c r="K27" s="394">
        <f>SUM(I27,G27,)</f>
        <v>1051567</v>
      </c>
      <c r="L27" s="395">
        <f>AVERAGE(L11:L13)</f>
        <v>6.4766666666666666</v>
      </c>
    </row>
    <row r="28" spans="2:12" x14ac:dyDescent="0.2">
      <c r="B28" s="162" t="s">
        <v>133</v>
      </c>
      <c r="C28" s="163"/>
      <c r="D28" s="163"/>
      <c r="E28" s="163"/>
      <c r="F28" s="164"/>
      <c r="G28" s="163"/>
      <c r="H28" s="164"/>
      <c r="I28" s="163"/>
      <c r="J28" s="164"/>
      <c r="K28" s="163"/>
      <c r="L28" s="165"/>
    </row>
    <row r="29" spans="2:12" x14ac:dyDescent="0.2">
      <c r="B29" s="162" t="s">
        <v>134</v>
      </c>
      <c r="C29" s="163"/>
      <c r="D29" s="163"/>
      <c r="E29" s="163"/>
      <c r="F29" s="164"/>
      <c r="G29" s="163"/>
      <c r="H29" s="164"/>
      <c r="I29" s="163"/>
      <c r="J29" s="164"/>
      <c r="K29" s="163"/>
      <c r="L29" s="165"/>
    </row>
    <row r="30" spans="2:12" x14ac:dyDescent="0.2">
      <c r="B30" s="162" t="s">
        <v>135</v>
      </c>
      <c r="C30" s="163"/>
      <c r="D30" s="163"/>
      <c r="E30" s="163"/>
      <c r="F30" s="164"/>
      <c r="G30" s="163"/>
      <c r="H30" s="164"/>
      <c r="I30" s="163"/>
      <c r="J30" s="164"/>
      <c r="K30" s="163"/>
      <c r="L30" s="165"/>
    </row>
    <row r="31" spans="2:12" x14ac:dyDescent="0.2">
      <c r="B31" s="162" t="s">
        <v>136</v>
      </c>
      <c r="C31" s="163"/>
      <c r="D31" s="163"/>
      <c r="E31" s="163"/>
      <c r="F31" s="164"/>
      <c r="G31" s="163"/>
      <c r="H31" s="164"/>
      <c r="I31" s="163"/>
      <c r="J31" s="164"/>
      <c r="K31" s="163"/>
      <c r="L31" s="165"/>
    </row>
    <row r="32" spans="2:12" x14ac:dyDescent="0.2">
      <c r="B32" s="162" t="s">
        <v>137</v>
      </c>
      <c r="C32" s="163"/>
      <c r="D32" s="163"/>
      <c r="E32" s="163"/>
      <c r="F32" s="164"/>
      <c r="G32" s="163"/>
      <c r="H32" s="164"/>
      <c r="I32" s="163"/>
      <c r="J32" s="164"/>
      <c r="K32" s="163"/>
      <c r="L32" s="165"/>
    </row>
    <row r="33" spans="2:12" x14ac:dyDescent="0.2">
      <c r="B33" s="162" t="s">
        <v>138</v>
      </c>
      <c r="C33" s="163"/>
      <c r="D33" s="163"/>
      <c r="E33" s="163"/>
      <c r="F33" s="164"/>
      <c r="G33" s="163"/>
      <c r="H33" s="164"/>
      <c r="I33" s="163"/>
      <c r="J33" s="164"/>
      <c r="K33" s="163"/>
      <c r="L33" s="165"/>
    </row>
    <row r="34" spans="2:12" x14ac:dyDescent="0.2">
      <c r="B34" s="162" t="s">
        <v>139</v>
      </c>
      <c r="C34" s="163"/>
      <c r="D34" s="163"/>
      <c r="E34" s="163"/>
      <c r="F34" s="164"/>
      <c r="G34" s="163"/>
      <c r="H34" s="164"/>
      <c r="I34" s="163"/>
      <c r="J34" s="164"/>
      <c r="K34" s="163"/>
      <c r="L34" s="165"/>
    </row>
    <row r="35" spans="2:12" x14ac:dyDescent="0.2">
      <c r="B35" s="162" t="s">
        <v>140</v>
      </c>
      <c r="C35" s="163"/>
      <c r="D35" s="163"/>
      <c r="E35" s="163"/>
      <c r="F35" s="164"/>
      <c r="G35" s="163"/>
      <c r="H35" s="164"/>
      <c r="I35" s="163"/>
      <c r="J35" s="164"/>
      <c r="K35" s="163"/>
      <c r="L35" s="165"/>
    </row>
    <row r="36" spans="2:12" x14ac:dyDescent="0.2">
      <c r="B36" s="162" t="s">
        <v>141</v>
      </c>
      <c r="C36" s="163"/>
      <c r="D36" s="163"/>
      <c r="E36" s="163"/>
      <c r="F36" s="164"/>
      <c r="G36" s="163"/>
      <c r="H36" s="164"/>
      <c r="I36" s="163"/>
      <c r="J36" s="164"/>
      <c r="K36" s="163"/>
      <c r="L36" s="165"/>
    </row>
    <row r="37" spans="2:12" x14ac:dyDescent="0.2">
      <c r="L37" s="5"/>
    </row>
  </sheetData>
  <mergeCells count="7">
    <mergeCell ref="B24:L24"/>
    <mergeCell ref="D8:E8"/>
    <mergeCell ref="G8:K8"/>
    <mergeCell ref="B8:B9"/>
    <mergeCell ref="C8:C9"/>
    <mergeCell ref="L8:L9"/>
    <mergeCell ref="F8:F9"/>
  </mergeCells>
  <phoneticPr fontId="0" type="noConversion"/>
  <pageMargins left="0.47244094488188981" right="0.35433070866141736" top="0" bottom="0" header="0" footer="0.55118110236220474"/>
  <pageSetup orientation="landscape" r:id="rId1"/>
  <headerFooter alignWithMargins="0">
    <oddFooter>&amp;CBARÓMETRO TURÍSTICO DE LA RIVIERA MAYA
FIDEICOMISO DE PROMOCIÓN TURÍSTICA DE LA RIVIERA MAYA&amp;R5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AH73"/>
  <sheetViews>
    <sheetView topLeftCell="P1" zoomScaleNormal="100" workbookViewId="0">
      <selection activeCell="AF18" sqref="AF18"/>
    </sheetView>
  </sheetViews>
  <sheetFormatPr baseColWidth="10" defaultRowHeight="12.75" x14ac:dyDescent="0.2"/>
  <cols>
    <col min="1" max="1" width="40.28515625" style="119" customWidth="1"/>
    <col min="2" max="2" width="7.42578125" customWidth="1"/>
    <col min="3" max="4" width="9.28515625" bestFit="1" customWidth="1"/>
    <col min="5" max="5" width="7.5703125" bestFit="1" customWidth="1"/>
    <col min="6" max="7" width="10.140625" bestFit="1" customWidth="1"/>
    <col min="8" max="8" width="8" bestFit="1" customWidth="1"/>
    <col min="9" max="9" width="7.7109375" bestFit="1" customWidth="1"/>
    <col min="10" max="11" width="9.28515625" bestFit="1" customWidth="1"/>
    <col min="12" max="12" width="7.42578125" customWidth="1"/>
    <col min="13" max="13" width="10.140625" bestFit="1" customWidth="1"/>
    <col min="14" max="14" width="9.140625" customWidth="1"/>
    <col min="15" max="15" width="7.42578125" customWidth="1"/>
    <col min="16" max="16" width="7.85546875" customWidth="1"/>
    <col min="17" max="18" width="9.28515625" bestFit="1" customWidth="1"/>
    <col min="19" max="19" width="7.5703125" bestFit="1" customWidth="1"/>
    <col min="20" max="21" width="10.140625" bestFit="1" customWidth="1"/>
    <col min="22" max="22" width="8" bestFit="1" customWidth="1"/>
    <col min="23" max="23" width="7.7109375" bestFit="1" customWidth="1"/>
    <col min="24" max="24" width="9.28515625" bestFit="1" customWidth="1"/>
    <col min="25" max="25" width="6.7109375" bestFit="1" customWidth="1"/>
    <col min="26" max="26" width="7.5703125" bestFit="1" customWidth="1"/>
    <col min="27" max="27" width="10.140625" bestFit="1" customWidth="1"/>
    <col min="28" max="28" width="7.140625" bestFit="1" customWidth="1"/>
    <col min="29" max="29" width="8" bestFit="1" customWidth="1"/>
    <col min="30" max="30" width="10.42578125" customWidth="1"/>
    <col min="31" max="31" width="12.7109375" style="120" bestFit="1" customWidth="1"/>
  </cols>
  <sheetData>
    <row r="1" spans="1:34" ht="26.25" x14ac:dyDescent="0.4">
      <c r="P1" s="139" t="s">
        <v>328</v>
      </c>
    </row>
    <row r="2" spans="1:34" s="121" customFormat="1" ht="26.25" x14ac:dyDescent="0.4">
      <c r="F2" s="122"/>
      <c r="G2" s="122"/>
      <c r="H2" s="122"/>
      <c r="P2" s="140"/>
    </row>
    <row r="3" spans="1:34" s="123" customFormat="1" ht="26.25" x14ac:dyDescent="0.4">
      <c r="F3" s="124"/>
      <c r="G3" s="124"/>
      <c r="H3" s="124"/>
      <c r="P3" s="139" t="s">
        <v>303</v>
      </c>
    </row>
    <row r="4" spans="1:34" s="121" customFormat="1" ht="26.25" x14ac:dyDescent="0.4">
      <c r="F4" s="122"/>
      <c r="G4" s="122"/>
      <c r="H4" s="122"/>
      <c r="P4" s="141"/>
    </row>
    <row r="5" spans="1:34" s="123" customFormat="1" ht="23.25" x14ac:dyDescent="0.35">
      <c r="E5" s="124"/>
      <c r="F5" s="124"/>
      <c r="G5" s="124"/>
      <c r="H5" s="124"/>
      <c r="I5" s="124"/>
      <c r="P5" s="140" t="s">
        <v>386</v>
      </c>
    </row>
    <row r="6" spans="1:34" s="123" customFormat="1" ht="31.5" customHeight="1" x14ac:dyDescent="0.35">
      <c r="C6" s="299"/>
      <c r="D6" s="299"/>
      <c r="E6" s="299"/>
      <c r="F6" s="124"/>
      <c r="G6" s="124"/>
      <c r="H6" s="124"/>
      <c r="P6" s="134"/>
      <c r="Q6" s="441" t="s">
        <v>384</v>
      </c>
      <c r="R6" s="441"/>
      <c r="S6" s="441"/>
      <c r="AA6" s="442" t="s">
        <v>385</v>
      </c>
      <c r="AB6" s="442"/>
      <c r="AC6" s="442"/>
      <c r="AD6" s="442"/>
      <c r="AE6" s="442"/>
    </row>
    <row r="7" spans="1:34" ht="13.5" customHeight="1" x14ac:dyDescent="0.2">
      <c r="B7" s="1"/>
      <c r="C7" s="299"/>
      <c r="D7" s="299"/>
      <c r="E7" s="299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441"/>
      <c r="R7" s="441"/>
      <c r="S7" s="441"/>
      <c r="T7" s="125"/>
      <c r="U7" s="114"/>
      <c r="W7" s="114"/>
      <c r="X7" s="114"/>
      <c r="Y7" s="114"/>
      <c r="AA7" s="126"/>
      <c r="AB7" s="411"/>
      <c r="AC7" s="411"/>
      <c r="AD7" s="411"/>
    </row>
    <row r="8" spans="1:34" s="143" customFormat="1" ht="16.5" thickBot="1" x14ac:dyDescent="0.3">
      <c r="A8" s="142"/>
      <c r="B8" s="69" t="s">
        <v>304</v>
      </c>
      <c r="C8" s="69" t="s">
        <v>305</v>
      </c>
      <c r="D8" s="69" t="s">
        <v>306</v>
      </c>
      <c r="E8" s="69" t="s">
        <v>307</v>
      </c>
      <c r="F8" s="69" t="s">
        <v>308</v>
      </c>
      <c r="G8" s="69" t="s">
        <v>309</v>
      </c>
      <c r="H8" s="69" t="s">
        <v>310</v>
      </c>
      <c r="I8" s="69" t="s">
        <v>304</v>
      </c>
      <c r="J8" s="69" t="s">
        <v>305</v>
      </c>
      <c r="K8" s="69" t="s">
        <v>306</v>
      </c>
      <c r="L8" s="69" t="s">
        <v>307</v>
      </c>
      <c r="M8" s="69" t="s">
        <v>308</v>
      </c>
      <c r="N8" s="69" t="s">
        <v>309</v>
      </c>
      <c r="O8" s="69" t="s">
        <v>310</v>
      </c>
      <c r="P8" s="69" t="s">
        <v>304</v>
      </c>
      <c r="Q8" s="69" t="s">
        <v>305</v>
      </c>
      <c r="R8" s="69" t="s">
        <v>306</v>
      </c>
      <c r="S8" s="69" t="s">
        <v>307</v>
      </c>
      <c r="T8" s="69" t="s">
        <v>308</v>
      </c>
      <c r="U8" s="69" t="s">
        <v>309</v>
      </c>
      <c r="V8" s="69" t="s">
        <v>310</v>
      </c>
      <c r="W8" s="69" t="s">
        <v>304</v>
      </c>
      <c r="X8" s="69" t="s">
        <v>305</v>
      </c>
      <c r="Y8" s="69" t="s">
        <v>306</v>
      </c>
      <c r="Z8" s="69" t="s">
        <v>307</v>
      </c>
      <c r="AA8" s="69" t="s">
        <v>308</v>
      </c>
      <c r="AB8" s="69" t="s">
        <v>309</v>
      </c>
      <c r="AC8" s="252" t="s">
        <v>310</v>
      </c>
      <c r="AD8" s="252" t="s">
        <v>304</v>
      </c>
      <c r="AE8" s="252" t="s">
        <v>305</v>
      </c>
      <c r="AF8" s="252" t="s">
        <v>306</v>
      </c>
      <c r="AG8" s="253"/>
    </row>
    <row r="9" spans="1:34" s="145" customFormat="1" ht="17.25" thickTop="1" thickBot="1" x14ac:dyDescent="0.3">
      <c r="A9" s="254" t="s">
        <v>311</v>
      </c>
      <c r="B9" s="298">
        <v>1</v>
      </c>
      <c r="C9" s="298">
        <v>2</v>
      </c>
      <c r="D9" s="298">
        <v>3</v>
      </c>
      <c r="E9" s="298">
        <v>4</v>
      </c>
      <c r="F9" s="298">
        <v>5</v>
      </c>
      <c r="G9" s="298">
        <v>6</v>
      </c>
      <c r="H9" s="298">
        <v>7</v>
      </c>
      <c r="I9" s="298">
        <v>8</v>
      </c>
      <c r="J9" s="298">
        <v>9</v>
      </c>
      <c r="K9" s="298">
        <v>10</v>
      </c>
      <c r="L9" s="298">
        <v>11</v>
      </c>
      <c r="M9" s="298">
        <v>12</v>
      </c>
      <c r="N9" s="298">
        <v>13</v>
      </c>
      <c r="O9" s="298">
        <v>14</v>
      </c>
      <c r="P9" s="298">
        <v>15</v>
      </c>
      <c r="Q9" s="400">
        <v>16</v>
      </c>
      <c r="R9" s="400">
        <v>17</v>
      </c>
      <c r="S9" s="400">
        <v>18</v>
      </c>
      <c r="T9" s="298">
        <v>19</v>
      </c>
      <c r="U9" s="298">
        <v>20</v>
      </c>
      <c r="V9" s="298">
        <v>21</v>
      </c>
      <c r="W9" s="298">
        <v>22</v>
      </c>
      <c r="X9" s="298">
        <v>23</v>
      </c>
      <c r="Y9" s="298">
        <v>24</v>
      </c>
      <c r="Z9" s="298">
        <v>25</v>
      </c>
      <c r="AA9" s="298">
        <v>26</v>
      </c>
      <c r="AB9" s="298">
        <v>27</v>
      </c>
      <c r="AC9" s="401">
        <v>28</v>
      </c>
      <c r="AD9" s="401">
        <v>29</v>
      </c>
      <c r="AE9" s="401">
        <v>30</v>
      </c>
      <c r="AF9" s="401">
        <v>31</v>
      </c>
      <c r="AG9" s="402" t="s">
        <v>70</v>
      </c>
      <c r="AH9" s="144"/>
    </row>
    <row r="10" spans="1:34" s="143" customFormat="1" ht="16.5" thickTop="1" x14ac:dyDescent="0.25">
      <c r="A10" s="300" t="s">
        <v>312</v>
      </c>
      <c r="B10" s="403">
        <v>0.90780000000000005</v>
      </c>
      <c r="C10" s="404">
        <v>0.9083</v>
      </c>
      <c r="D10" s="403">
        <v>0.88780000000000003</v>
      </c>
      <c r="E10" s="404">
        <v>0.85880000000000001</v>
      </c>
      <c r="F10" s="403">
        <v>0.85850000000000004</v>
      </c>
      <c r="G10" s="404">
        <v>0.85160000000000002</v>
      </c>
      <c r="H10" s="403">
        <v>0.86599999999999999</v>
      </c>
      <c r="I10" s="404">
        <v>0.87749999999999995</v>
      </c>
      <c r="J10" s="403">
        <v>0.88390000000000002</v>
      </c>
      <c r="K10" s="404">
        <v>0.88009999999999999</v>
      </c>
      <c r="L10" s="403">
        <v>0.87239999999999995</v>
      </c>
      <c r="M10" s="404">
        <v>0.86040000000000005</v>
      </c>
      <c r="N10" s="403">
        <v>0.85609999999999997</v>
      </c>
      <c r="O10" s="404">
        <v>0.8649</v>
      </c>
      <c r="P10" s="403">
        <v>0.86399999999999999</v>
      </c>
      <c r="Q10" s="405">
        <v>0.88819999999999999</v>
      </c>
      <c r="R10" s="406">
        <v>0.89729999999999999</v>
      </c>
      <c r="S10" s="405">
        <v>0.87939999999999996</v>
      </c>
      <c r="T10" s="403">
        <v>0.83840000000000003</v>
      </c>
      <c r="U10" s="404">
        <v>0.83399999999999996</v>
      </c>
      <c r="V10" s="403">
        <v>0.84560000000000002</v>
      </c>
      <c r="W10" s="404">
        <v>0.85660000000000003</v>
      </c>
      <c r="X10" s="403">
        <v>0.87160000000000004</v>
      </c>
      <c r="Y10" s="404">
        <v>0.89629999999999999</v>
      </c>
      <c r="Z10" s="403">
        <v>0.91869999999999996</v>
      </c>
      <c r="AA10" s="404">
        <v>0.93169999999999997</v>
      </c>
      <c r="AB10" s="403">
        <v>0.94069999999999998</v>
      </c>
      <c r="AC10" s="404">
        <v>0.95550000000000002</v>
      </c>
      <c r="AD10" s="403">
        <v>0.97409999999999997</v>
      </c>
      <c r="AE10" s="403">
        <v>0.97019999999999995</v>
      </c>
      <c r="AF10" s="403">
        <v>0.94469999999999998</v>
      </c>
      <c r="AG10" s="412">
        <v>0.88880000000000003</v>
      </c>
    </row>
    <row r="11" spans="1:34" s="143" customFormat="1" ht="15.75" x14ac:dyDescent="0.25">
      <c r="A11" s="301" t="s">
        <v>313</v>
      </c>
      <c r="B11" s="407">
        <v>0.91849999999999998</v>
      </c>
      <c r="C11" s="408">
        <v>0.9163</v>
      </c>
      <c r="D11" s="407">
        <v>0.90680000000000005</v>
      </c>
      <c r="E11" s="408">
        <v>0.90759999999999996</v>
      </c>
      <c r="F11" s="407">
        <v>0.88880000000000003</v>
      </c>
      <c r="G11" s="408">
        <v>0.90810000000000002</v>
      </c>
      <c r="H11" s="407">
        <v>0.91410000000000002</v>
      </c>
      <c r="I11" s="408">
        <v>0.90839999999999999</v>
      </c>
      <c r="J11" s="407">
        <v>0.89939999999999998</v>
      </c>
      <c r="K11" s="408">
        <v>0.91300000000000003</v>
      </c>
      <c r="L11" s="407">
        <v>0.89070000000000005</v>
      </c>
      <c r="M11" s="408">
        <v>0.89070000000000005</v>
      </c>
      <c r="N11" s="407">
        <v>0.87329999999999997</v>
      </c>
      <c r="O11" s="408">
        <v>0.86950000000000005</v>
      </c>
      <c r="P11" s="407">
        <v>0.89019999999999999</v>
      </c>
      <c r="Q11" s="409">
        <v>0.93479999999999996</v>
      </c>
      <c r="R11" s="410">
        <v>0.92989999999999995</v>
      </c>
      <c r="S11" s="409">
        <v>0.9173</v>
      </c>
      <c r="T11" s="407">
        <v>0.89970000000000006</v>
      </c>
      <c r="U11" s="408">
        <v>0.90159999999999996</v>
      </c>
      <c r="V11" s="407">
        <v>0.90620000000000001</v>
      </c>
      <c r="W11" s="408">
        <v>0.90400000000000003</v>
      </c>
      <c r="X11" s="407">
        <v>0.87919999999999998</v>
      </c>
      <c r="Y11" s="408">
        <v>0.91459999999999997</v>
      </c>
      <c r="Z11" s="407">
        <v>0.91949999999999998</v>
      </c>
      <c r="AA11" s="408">
        <v>0.95130000000000003</v>
      </c>
      <c r="AB11" s="407">
        <v>0.95489999999999997</v>
      </c>
      <c r="AC11" s="408">
        <v>0.95299999999999996</v>
      </c>
      <c r="AD11" s="407">
        <v>0.97909999999999997</v>
      </c>
      <c r="AE11" s="407">
        <v>0.97929999999999995</v>
      </c>
      <c r="AF11" s="407">
        <v>0.96440000000000003</v>
      </c>
      <c r="AG11" s="413">
        <v>0.91559999999999997</v>
      </c>
    </row>
    <row r="12" spans="1:34" s="143" customFormat="1" ht="15.75" x14ac:dyDescent="0.25">
      <c r="A12" s="302" t="s">
        <v>314</v>
      </c>
      <c r="B12" s="407">
        <v>0.85829999999999995</v>
      </c>
      <c r="C12" s="408">
        <v>0.87619999999999998</v>
      </c>
      <c r="D12" s="407">
        <v>0.85719999999999996</v>
      </c>
      <c r="E12" s="408">
        <v>0.81420000000000003</v>
      </c>
      <c r="F12" s="407">
        <v>0.80259999999999998</v>
      </c>
      <c r="G12" s="408">
        <v>0.79400000000000004</v>
      </c>
      <c r="H12" s="407">
        <v>0.77549999999999997</v>
      </c>
      <c r="I12" s="408">
        <v>0.82140000000000002</v>
      </c>
      <c r="J12" s="407">
        <v>0.84319999999999995</v>
      </c>
      <c r="K12" s="408">
        <v>0.85509999999999997</v>
      </c>
      <c r="L12" s="407">
        <v>0.87080000000000002</v>
      </c>
      <c r="M12" s="408">
        <v>0.82399999999999995</v>
      </c>
      <c r="N12" s="407">
        <v>0.82340000000000002</v>
      </c>
      <c r="O12" s="408">
        <v>0.83720000000000006</v>
      </c>
      <c r="P12" s="407">
        <v>0.79200000000000004</v>
      </c>
      <c r="Q12" s="409">
        <v>0.83889999999999998</v>
      </c>
      <c r="R12" s="410">
        <v>0.84230000000000005</v>
      </c>
      <c r="S12" s="409">
        <v>0.83320000000000005</v>
      </c>
      <c r="T12" s="407">
        <v>0.76500000000000001</v>
      </c>
      <c r="U12" s="408">
        <v>0.75490000000000002</v>
      </c>
      <c r="V12" s="407">
        <v>0.76900000000000002</v>
      </c>
      <c r="W12" s="408">
        <v>0.78029999999999999</v>
      </c>
      <c r="X12" s="407">
        <v>0.79869999999999997</v>
      </c>
      <c r="Y12" s="408">
        <v>0.81469999999999998</v>
      </c>
      <c r="Z12" s="407">
        <v>0.86709999999999998</v>
      </c>
      <c r="AA12" s="408">
        <v>0.87350000000000005</v>
      </c>
      <c r="AB12" s="407">
        <v>0.9</v>
      </c>
      <c r="AC12" s="408">
        <v>0.92779999999999996</v>
      </c>
      <c r="AD12" s="407">
        <v>0.97450000000000003</v>
      </c>
      <c r="AE12" s="407">
        <v>0.97899999999999998</v>
      </c>
      <c r="AF12" s="407">
        <v>0.9577</v>
      </c>
      <c r="AG12" s="413">
        <v>0.84260000000000002</v>
      </c>
    </row>
    <row r="13" spans="1:34" s="143" customFormat="1" ht="15.75" x14ac:dyDescent="0.25">
      <c r="A13" s="303" t="s">
        <v>315</v>
      </c>
      <c r="B13" s="407">
        <v>0.84050000000000002</v>
      </c>
      <c r="C13" s="408">
        <v>0.85840000000000005</v>
      </c>
      <c r="D13" s="407">
        <v>0.81589999999999996</v>
      </c>
      <c r="E13" s="408">
        <v>0.79500000000000004</v>
      </c>
      <c r="F13" s="407">
        <v>0.76470000000000005</v>
      </c>
      <c r="G13" s="408">
        <v>0.76690000000000003</v>
      </c>
      <c r="H13" s="407">
        <v>0.78990000000000005</v>
      </c>
      <c r="I13" s="408">
        <v>0.81100000000000005</v>
      </c>
      <c r="J13" s="407">
        <v>0.80979999999999996</v>
      </c>
      <c r="K13" s="408">
        <v>0.81220000000000003</v>
      </c>
      <c r="L13" s="407">
        <v>0.76500000000000001</v>
      </c>
      <c r="M13" s="408">
        <v>0.74209999999999998</v>
      </c>
      <c r="N13" s="407">
        <v>0.747</v>
      </c>
      <c r="O13" s="408">
        <v>0.75590000000000002</v>
      </c>
      <c r="P13" s="407">
        <v>0.78500000000000003</v>
      </c>
      <c r="Q13" s="409">
        <v>0.82840000000000003</v>
      </c>
      <c r="R13" s="410">
        <v>0.85609999999999997</v>
      </c>
      <c r="S13" s="409">
        <v>0.81910000000000005</v>
      </c>
      <c r="T13" s="407">
        <v>0.75680000000000003</v>
      </c>
      <c r="U13" s="408">
        <v>0.74490000000000001</v>
      </c>
      <c r="V13" s="407">
        <v>0.751</v>
      </c>
      <c r="W13" s="408">
        <v>0.77210000000000001</v>
      </c>
      <c r="X13" s="407">
        <v>0.80779999999999996</v>
      </c>
      <c r="Y13" s="408">
        <v>0.81989999999999996</v>
      </c>
      <c r="Z13" s="407">
        <v>0.83189999999999997</v>
      </c>
      <c r="AA13" s="408">
        <v>0.85760000000000003</v>
      </c>
      <c r="AB13" s="407">
        <v>0.87470000000000003</v>
      </c>
      <c r="AC13" s="408">
        <v>0.91120000000000001</v>
      </c>
      <c r="AD13" s="407">
        <v>0.93659999999999999</v>
      </c>
      <c r="AE13" s="407">
        <v>0.92959999999999998</v>
      </c>
      <c r="AF13" s="407">
        <v>0.90049999999999997</v>
      </c>
      <c r="AG13" s="413">
        <v>0.81479999999999997</v>
      </c>
    </row>
    <row r="14" spans="1:34" s="143" customFormat="1" ht="15.75" x14ac:dyDescent="0.25">
      <c r="A14" s="304" t="s">
        <v>316</v>
      </c>
      <c r="B14" s="407">
        <v>0.92010000000000003</v>
      </c>
      <c r="C14" s="408">
        <v>0.91739999999999999</v>
      </c>
      <c r="D14" s="407">
        <v>0.90080000000000005</v>
      </c>
      <c r="E14" s="408">
        <v>0.87029999999999996</v>
      </c>
      <c r="F14" s="407">
        <v>0.87539999999999996</v>
      </c>
      <c r="G14" s="408">
        <v>0.86699999999999999</v>
      </c>
      <c r="H14" s="407">
        <v>0.87990000000000002</v>
      </c>
      <c r="I14" s="408">
        <v>0.88949999999999996</v>
      </c>
      <c r="J14" s="407">
        <v>0.89739999999999998</v>
      </c>
      <c r="K14" s="408">
        <v>0.89249999999999996</v>
      </c>
      <c r="L14" s="407">
        <v>0.89190000000000003</v>
      </c>
      <c r="M14" s="408">
        <v>0.88190000000000002</v>
      </c>
      <c r="N14" s="407">
        <v>0.87609999999999999</v>
      </c>
      <c r="O14" s="408">
        <v>0.88480000000000003</v>
      </c>
      <c r="P14" s="407">
        <v>0.87839999999999996</v>
      </c>
      <c r="Q14" s="409">
        <v>0.8992</v>
      </c>
      <c r="R14" s="410">
        <v>0.90480000000000005</v>
      </c>
      <c r="S14" s="409">
        <v>0.89049999999999996</v>
      </c>
      <c r="T14" s="407">
        <v>0.85340000000000005</v>
      </c>
      <c r="U14" s="408">
        <v>0.85029999999999994</v>
      </c>
      <c r="V14" s="407">
        <v>0.86299999999999999</v>
      </c>
      <c r="W14" s="408">
        <v>0.87209999999999999</v>
      </c>
      <c r="X14" s="407">
        <v>0.8831</v>
      </c>
      <c r="Y14" s="408">
        <v>0.91</v>
      </c>
      <c r="Z14" s="407">
        <v>0.93430000000000002</v>
      </c>
      <c r="AA14" s="408">
        <v>0.94520000000000004</v>
      </c>
      <c r="AB14" s="407">
        <v>0.95279999999999998</v>
      </c>
      <c r="AC14" s="408">
        <v>0.96350000000000002</v>
      </c>
      <c r="AD14" s="407">
        <v>0.98080000000000001</v>
      </c>
      <c r="AE14" s="407">
        <v>0.97750000000000004</v>
      </c>
      <c r="AF14" s="407">
        <v>0.9526</v>
      </c>
      <c r="AG14" s="413">
        <v>0.90259999999999996</v>
      </c>
    </row>
    <row r="15" spans="1:34" s="143" customFormat="1" ht="15.75" x14ac:dyDescent="0.25">
      <c r="A15" s="305" t="s">
        <v>317</v>
      </c>
      <c r="B15" s="407">
        <v>0.76</v>
      </c>
      <c r="C15" s="408">
        <v>0.81489999999999996</v>
      </c>
      <c r="D15" s="407">
        <v>0.81799999999999995</v>
      </c>
      <c r="E15" s="408">
        <v>0.77590000000000003</v>
      </c>
      <c r="F15" s="407">
        <v>0.71950000000000003</v>
      </c>
      <c r="G15" s="408">
        <v>0.71299999999999997</v>
      </c>
      <c r="H15" s="407">
        <v>0.72089999999999999</v>
      </c>
      <c r="I15" s="408">
        <v>0.7661</v>
      </c>
      <c r="J15" s="407">
        <v>0.7954</v>
      </c>
      <c r="K15" s="408">
        <v>0.79479999999999995</v>
      </c>
      <c r="L15" s="407">
        <v>0.72789999999999999</v>
      </c>
      <c r="M15" s="408">
        <v>0.66339999999999999</v>
      </c>
      <c r="N15" s="407">
        <v>0.65869999999999995</v>
      </c>
      <c r="O15" s="408">
        <v>0.66249999999999998</v>
      </c>
      <c r="P15" s="407">
        <v>0.70330000000000004</v>
      </c>
      <c r="Q15" s="409">
        <v>0.78100000000000003</v>
      </c>
      <c r="R15" s="410">
        <v>0.82840000000000003</v>
      </c>
      <c r="S15" s="409">
        <v>0.78269999999999995</v>
      </c>
      <c r="T15" s="407">
        <v>0.68820000000000003</v>
      </c>
      <c r="U15" s="408">
        <v>0.66700000000000004</v>
      </c>
      <c r="V15" s="407">
        <v>0.66539999999999999</v>
      </c>
      <c r="W15" s="408">
        <v>0.6845</v>
      </c>
      <c r="X15" s="407">
        <v>0.73229999999999995</v>
      </c>
      <c r="Y15" s="408">
        <v>0.74280000000000002</v>
      </c>
      <c r="Z15" s="407">
        <v>0.73240000000000005</v>
      </c>
      <c r="AA15" s="408">
        <v>0.76319999999999999</v>
      </c>
      <c r="AB15" s="407">
        <v>0.79800000000000004</v>
      </c>
      <c r="AC15" s="408">
        <v>0.85370000000000001</v>
      </c>
      <c r="AD15" s="407">
        <v>0.9204</v>
      </c>
      <c r="AE15" s="407">
        <v>0.9365</v>
      </c>
      <c r="AF15" s="407">
        <v>0.8972</v>
      </c>
      <c r="AG15" s="413">
        <v>0.76029999999999998</v>
      </c>
    </row>
    <row r="16" spans="1:34" s="131" customFormat="1" ht="14.85" customHeight="1" x14ac:dyDescent="0.25">
      <c r="A16" s="129"/>
      <c r="B16" s="130"/>
      <c r="C16" s="128"/>
      <c r="D16" s="130"/>
      <c r="E16" s="115"/>
      <c r="F16" s="130"/>
      <c r="G16" s="130"/>
      <c r="H16" s="130"/>
      <c r="I16" s="130"/>
      <c r="J16" s="130"/>
      <c r="K16" s="130"/>
      <c r="L16" s="130"/>
      <c r="M16" s="127"/>
      <c r="N16" s="130"/>
      <c r="O16" s="130"/>
      <c r="P16" s="130"/>
      <c r="Q16" s="130"/>
      <c r="R16" s="130"/>
      <c r="S16" s="130"/>
      <c r="T16" s="130"/>
      <c r="U16" s="130"/>
      <c r="V16" s="130"/>
      <c r="W16" s="127"/>
      <c r="X16" s="130"/>
      <c r="Y16" s="130"/>
      <c r="Z16" s="130"/>
      <c r="AA16" s="130"/>
      <c r="AB16" s="130"/>
      <c r="AC16" s="130"/>
      <c r="AD16" s="130"/>
    </row>
    <row r="17" spans="3:24" ht="14.85" customHeight="1" x14ac:dyDescent="0.2">
      <c r="C17" s="115"/>
      <c r="G17" s="115"/>
      <c r="X17" s="116"/>
    </row>
    <row r="18" spans="3:24" ht="14.25" x14ac:dyDescent="0.2">
      <c r="C18" s="115"/>
    </row>
    <row r="40" spans="1:31" s="1" customFormat="1" x14ac:dyDescent="0.2">
      <c r="A40" s="132"/>
      <c r="AE40" s="133"/>
    </row>
    <row r="41" spans="1:31" s="1" customFormat="1" x14ac:dyDescent="0.2">
      <c r="A41" s="132"/>
      <c r="AE41" s="133"/>
    </row>
    <row r="42" spans="1:31" s="1" customFormat="1" x14ac:dyDescent="0.2">
      <c r="A42" s="132"/>
      <c r="AE42" s="133"/>
    </row>
    <row r="43" spans="1:31" s="1" customFormat="1" x14ac:dyDescent="0.2">
      <c r="A43" s="132"/>
      <c r="AE43" s="133"/>
    </row>
    <row r="44" spans="1:31" s="1" customFormat="1" x14ac:dyDescent="0.2">
      <c r="A44" s="132"/>
      <c r="AE44" s="133"/>
    </row>
    <row r="45" spans="1:31" s="1" customFormat="1" x14ac:dyDescent="0.2">
      <c r="A45" s="132"/>
      <c r="AE45" s="133"/>
    </row>
    <row r="46" spans="1:31" s="1" customFormat="1" x14ac:dyDescent="0.2">
      <c r="A46" s="132"/>
      <c r="AE46" s="133"/>
    </row>
    <row r="47" spans="1:31" s="1" customFormat="1" x14ac:dyDescent="0.2">
      <c r="A47" s="132"/>
      <c r="AE47" s="133"/>
    </row>
    <row r="48" spans="1:31" s="1" customFormat="1" x14ac:dyDescent="0.2">
      <c r="A48" s="132"/>
      <c r="AE48" s="133"/>
    </row>
    <row r="49" spans="1:31" s="1" customFormat="1" x14ac:dyDescent="0.2">
      <c r="A49" s="132"/>
      <c r="AE49" s="133"/>
    </row>
    <row r="50" spans="1:31" s="1" customFormat="1" x14ac:dyDescent="0.2">
      <c r="A50" s="132"/>
      <c r="AE50" s="133"/>
    </row>
    <row r="51" spans="1:31" s="1" customFormat="1" x14ac:dyDescent="0.2">
      <c r="A51" s="132"/>
      <c r="AE51" s="133"/>
    </row>
    <row r="52" spans="1:31" s="1" customFormat="1" x14ac:dyDescent="0.2">
      <c r="A52" s="132"/>
      <c r="AE52" s="133"/>
    </row>
    <row r="53" spans="1:31" s="1" customFormat="1" x14ac:dyDescent="0.2">
      <c r="A53" s="132"/>
      <c r="AE53" s="133"/>
    </row>
    <row r="54" spans="1:31" s="1" customFormat="1" x14ac:dyDescent="0.2">
      <c r="A54" s="132"/>
      <c r="AE54" s="133"/>
    </row>
    <row r="55" spans="1:31" s="1" customFormat="1" x14ac:dyDescent="0.2">
      <c r="A55" s="132"/>
      <c r="AE55" s="133"/>
    </row>
    <row r="56" spans="1:31" s="1" customFormat="1" x14ac:dyDescent="0.2">
      <c r="A56" s="132"/>
      <c r="AE56" s="133"/>
    </row>
    <row r="57" spans="1:31" s="1" customFormat="1" x14ac:dyDescent="0.2">
      <c r="A57" s="132"/>
      <c r="AE57" s="133"/>
    </row>
    <row r="58" spans="1:31" s="1" customFormat="1" x14ac:dyDescent="0.2">
      <c r="A58" s="132"/>
      <c r="AE58" s="133"/>
    </row>
    <row r="59" spans="1:31" s="1" customFormat="1" x14ac:dyDescent="0.2">
      <c r="A59" s="132"/>
      <c r="AE59" s="133"/>
    </row>
    <row r="60" spans="1:31" s="1" customFormat="1" x14ac:dyDescent="0.2">
      <c r="A60" s="132"/>
      <c r="AE60" s="133"/>
    </row>
    <row r="61" spans="1:31" s="1" customFormat="1" x14ac:dyDescent="0.2">
      <c r="A61" s="132"/>
      <c r="AE61" s="133"/>
    </row>
    <row r="62" spans="1:31" s="1" customFormat="1" x14ac:dyDescent="0.2">
      <c r="A62" s="132"/>
      <c r="AE62" s="133"/>
    </row>
    <row r="63" spans="1:31" s="1" customFormat="1" x14ac:dyDescent="0.2">
      <c r="A63" s="132"/>
      <c r="AE63" s="133"/>
    </row>
    <row r="64" spans="1:31" s="1" customFormat="1" x14ac:dyDescent="0.2">
      <c r="A64" s="132"/>
      <c r="AE64" s="133"/>
    </row>
    <row r="65" spans="1:31" s="1" customFormat="1" x14ac:dyDescent="0.2">
      <c r="A65" s="132"/>
      <c r="AE65" s="133"/>
    </row>
    <row r="66" spans="1:31" s="1" customFormat="1" x14ac:dyDescent="0.2">
      <c r="A66" s="132"/>
      <c r="AE66" s="133"/>
    </row>
    <row r="67" spans="1:31" s="1" customFormat="1" x14ac:dyDescent="0.2">
      <c r="A67" s="132"/>
      <c r="AE67" s="133"/>
    </row>
    <row r="68" spans="1:31" s="1" customFormat="1" x14ac:dyDescent="0.2">
      <c r="A68" s="132"/>
      <c r="AE68" s="133"/>
    </row>
    <row r="69" spans="1:31" s="1" customFormat="1" x14ac:dyDescent="0.2">
      <c r="A69" s="132"/>
      <c r="AE69" s="133"/>
    </row>
    <row r="70" spans="1:31" s="1" customFormat="1" x14ac:dyDescent="0.2">
      <c r="A70" s="132"/>
      <c r="AE70" s="133"/>
    </row>
    <row r="71" spans="1:31" s="1" customFormat="1" x14ac:dyDescent="0.2">
      <c r="A71" s="132"/>
      <c r="AE71" s="133"/>
    </row>
    <row r="72" spans="1:31" s="1" customFormat="1" x14ac:dyDescent="0.2">
      <c r="A72" s="132"/>
      <c r="AE72" s="133"/>
    </row>
    <row r="73" spans="1:31" s="1" customFormat="1" x14ac:dyDescent="0.2">
      <c r="A73" s="132"/>
      <c r="AE73" s="133"/>
    </row>
  </sheetData>
  <mergeCells count="2">
    <mergeCell ref="Q6:S7"/>
    <mergeCell ref="AA6:AE6"/>
  </mergeCells>
  <phoneticPr fontId="0" type="noConversion"/>
  <pageMargins left="0.31496062992125984" right="0.55118110236220474" top="0" bottom="0.55118110236220474" header="0" footer="0.6692913385826772"/>
  <pageSetup scale="39" orientation="landscape" r:id="rId1"/>
  <headerFooter alignWithMargins="0">
    <oddFooter>&amp;C&amp;12BARÓMETRO TURÍSTICO DE LA RIVIERA MAYA
FIDEICOMISO DE PROMOCIÓN TURÍSTICA DE LA RIVIERA MAYA&amp;R&amp;12 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P33"/>
  <sheetViews>
    <sheetView zoomScaleNormal="100" workbookViewId="0">
      <selection activeCell="O40" sqref="O40"/>
    </sheetView>
  </sheetViews>
  <sheetFormatPr baseColWidth="10" defaultRowHeight="12.75" x14ac:dyDescent="0.2"/>
  <cols>
    <col min="1" max="1" width="4.7109375" style="7" customWidth="1"/>
    <col min="2" max="2" width="16.7109375" style="7" customWidth="1"/>
    <col min="3" max="4" width="9.140625" style="7" customWidth="1"/>
    <col min="5" max="5" width="9" style="7" bestFit="1" customWidth="1"/>
    <col min="6" max="6" width="9.140625" style="7" customWidth="1"/>
    <col min="7" max="7" width="8.42578125" style="7" bestFit="1" customWidth="1"/>
    <col min="8" max="8" width="9.140625" style="7" customWidth="1"/>
    <col min="9" max="9" width="7.5703125" style="7" bestFit="1" customWidth="1"/>
    <col min="10" max="10" width="8.85546875" style="7" customWidth="1"/>
    <col min="11" max="11" width="9.140625" style="7" bestFit="1" customWidth="1"/>
    <col min="12" max="12" width="9.140625" style="7" customWidth="1"/>
    <col min="13" max="16384" width="11.42578125" style="7"/>
  </cols>
  <sheetData>
    <row r="1" spans="1:16" ht="31.5" x14ac:dyDescent="0.5">
      <c r="A1" s="38"/>
      <c r="F1" s="255" t="s">
        <v>40</v>
      </c>
      <c r="G1" s="39"/>
      <c r="H1" s="39"/>
      <c r="I1" s="39"/>
      <c r="J1" s="39"/>
      <c r="K1" s="39"/>
      <c r="L1" s="39"/>
      <c r="M1" s="39"/>
      <c r="N1" s="39"/>
    </row>
    <row r="2" spans="1:16" ht="9" customHeight="1" x14ac:dyDescent="0.3">
      <c r="A2" s="38"/>
      <c r="B2" s="40"/>
      <c r="C2" s="40"/>
      <c r="D2" s="40"/>
      <c r="E2" s="40"/>
      <c r="F2" s="40"/>
      <c r="G2" s="40"/>
      <c r="H2" s="40"/>
      <c r="I2" s="40"/>
      <c r="J2" s="40"/>
    </row>
    <row r="3" spans="1:16" ht="20.25" customHeight="1" x14ac:dyDescent="0.25">
      <c r="G3" s="41"/>
      <c r="H3" s="276" t="s">
        <v>382</v>
      </c>
      <c r="I3" s="41"/>
      <c r="J3" s="41"/>
      <c r="K3" s="41"/>
      <c r="L3" s="41"/>
      <c r="M3" s="41"/>
      <c r="N3" s="41"/>
    </row>
    <row r="5" spans="1:16" ht="15" customHeight="1" x14ac:dyDescent="0.25">
      <c r="B5" s="443" t="s">
        <v>38</v>
      </c>
      <c r="C5" s="426">
        <v>2008</v>
      </c>
      <c r="D5" s="426"/>
      <c r="E5" s="426">
        <v>2010</v>
      </c>
      <c r="F5" s="426"/>
      <c r="G5" s="426">
        <v>2011</v>
      </c>
      <c r="H5" s="426"/>
      <c r="I5" s="426">
        <v>2012</v>
      </c>
      <c r="J5" s="426"/>
      <c r="K5" s="426">
        <v>2013</v>
      </c>
      <c r="L5" s="426"/>
      <c r="M5" s="426" t="s">
        <v>170</v>
      </c>
      <c r="N5" s="426"/>
      <c r="O5" s="426"/>
      <c r="P5" s="426"/>
    </row>
    <row r="6" spans="1:16" ht="15" x14ac:dyDescent="0.25">
      <c r="B6" s="445"/>
      <c r="C6" s="289" t="s">
        <v>59</v>
      </c>
      <c r="D6" s="289" t="s">
        <v>36</v>
      </c>
      <c r="E6" s="289" t="s">
        <v>59</v>
      </c>
      <c r="F6" s="289" t="s">
        <v>36</v>
      </c>
      <c r="G6" s="289" t="s">
        <v>59</v>
      </c>
      <c r="H6" s="289" t="s">
        <v>36</v>
      </c>
      <c r="I6" s="289" t="s">
        <v>59</v>
      </c>
      <c r="J6" s="289" t="s">
        <v>36</v>
      </c>
      <c r="K6" s="289" t="s">
        <v>59</v>
      </c>
      <c r="L6" s="289" t="s">
        <v>36</v>
      </c>
      <c r="M6" s="289" t="s">
        <v>352</v>
      </c>
      <c r="N6" s="289" t="s">
        <v>353</v>
      </c>
      <c r="O6" s="289" t="s">
        <v>354</v>
      </c>
      <c r="P6" s="289" t="s">
        <v>355</v>
      </c>
    </row>
    <row r="7" spans="1:16" ht="15" x14ac:dyDescent="0.25">
      <c r="B7" s="42" t="s">
        <v>6</v>
      </c>
      <c r="C7" s="151">
        <v>329235</v>
      </c>
      <c r="D7" s="251">
        <f>SUM(D8:D9)</f>
        <v>1</v>
      </c>
      <c r="E7" s="151">
        <v>327551</v>
      </c>
      <c r="F7" s="251">
        <f>SUM(F8:F9)</f>
        <v>1</v>
      </c>
      <c r="G7" s="151">
        <v>332838</v>
      </c>
      <c r="H7" s="251">
        <f>SUM(H8:H9)</f>
        <v>1</v>
      </c>
      <c r="I7" s="151">
        <f>SUM('RESUMEN MARZO'!C25)</f>
        <v>349647</v>
      </c>
      <c r="J7" s="251">
        <f>SUM(J8:J9)</f>
        <v>1</v>
      </c>
      <c r="K7" s="151">
        <f>SUM('RESUMEN MARZO'!D25)</f>
        <v>392852</v>
      </c>
      <c r="L7" s="251">
        <f>SUM(L8:L9)</f>
        <v>1</v>
      </c>
      <c r="M7" s="182">
        <f>(K7/C7)-100%</f>
        <v>0.19322672255379891</v>
      </c>
      <c r="N7" s="182">
        <f>(K7/E7)-100%</f>
        <v>0.19936132083248115</v>
      </c>
      <c r="O7" s="182">
        <f>(K7/G7)-100%</f>
        <v>0.18030994057168948</v>
      </c>
      <c r="P7" s="182">
        <f>(K7/I7)-100%</f>
        <v>0.12356748377649462</v>
      </c>
    </row>
    <row r="8" spans="1:16" ht="15" x14ac:dyDescent="0.25">
      <c r="B8" s="42" t="s">
        <v>7</v>
      </c>
      <c r="C8" s="148">
        <v>29343</v>
      </c>
      <c r="D8" s="251">
        <f>C8/$C$7</f>
        <v>8.9124789284249856E-2</v>
      </c>
      <c r="E8" s="148">
        <v>35554</v>
      </c>
      <c r="F8" s="251">
        <f>E8/$E$7</f>
        <v>0.10854492888130399</v>
      </c>
      <c r="G8" s="148">
        <v>33932</v>
      </c>
      <c r="H8" s="251">
        <f>G8/$G$7</f>
        <v>0.10194749397604841</v>
      </c>
      <c r="I8" s="148">
        <f>SUM('RESUMEN MARZO'!C26)</f>
        <v>39716</v>
      </c>
      <c r="J8" s="251">
        <f>I8/$I$7</f>
        <v>0.11358884818116557</v>
      </c>
      <c r="K8" s="148">
        <f>SUM('RESUMEN MARZO'!D26)</f>
        <v>58678</v>
      </c>
      <c r="L8" s="251">
        <f>K8/$K$7</f>
        <v>0.14936413713052243</v>
      </c>
      <c r="M8" s="182">
        <f>(K8/C8)-100%</f>
        <v>0.99972736257369732</v>
      </c>
      <c r="N8" s="182">
        <f>(K8/E8)-100%</f>
        <v>0.65039095460426388</v>
      </c>
      <c r="O8" s="182">
        <f>(K8/G8)-100%</f>
        <v>0.72928209359896257</v>
      </c>
      <c r="P8" s="182">
        <f>(K8/I8)-100%</f>
        <v>0.47743982274146446</v>
      </c>
    </row>
    <row r="9" spans="1:16" ht="15" x14ac:dyDescent="0.25">
      <c r="B9" s="42" t="s">
        <v>8</v>
      </c>
      <c r="C9" s="148">
        <v>299892</v>
      </c>
      <c r="D9" s="251">
        <f>C9/$C$7</f>
        <v>0.91087521071575017</v>
      </c>
      <c r="E9" s="148">
        <v>291997</v>
      </c>
      <c r="F9" s="251">
        <f>E9/$E$7</f>
        <v>0.89145507111869604</v>
      </c>
      <c r="G9" s="148">
        <v>298906</v>
      </c>
      <c r="H9" s="251">
        <f>G9/$G$7</f>
        <v>0.89805250602395159</v>
      </c>
      <c r="I9" s="148">
        <f>SUM('RESUMEN MARZO'!C27)</f>
        <v>309931</v>
      </c>
      <c r="J9" s="251">
        <f>I9/$I$7</f>
        <v>0.88641115181883445</v>
      </c>
      <c r="K9" s="148">
        <f>SUM('RESUMEN MARZO'!D27)</f>
        <v>334174</v>
      </c>
      <c r="L9" s="251">
        <f>K9/$K$7</f>
        <v>0.85063586286947757</v>
      </c>
      <c r="M9" s="182">
        <f>(K9/C9)-100%</f>
        <v>0.11431448654849086</v>
      </c>
      <c r="N9" s="182">
        <f>(K9/E9)-100%</f>
        <v>0.14444326482806336</v>
      </c>
      <c r="O9" s="182">
        <f>(K9/G9)-100%</f>
        <v>0.11799027118893557</v>
      </c>
      <c r="P9" s="182">
        <f>(K9/I9)-100%</f>
        <v>7.8220636206123295E-2</v>
      </c>
    </row>
    <row r="10" spans="1:16" x14ac:dyDescent="0.2">
      <c r="E10" s="44"/>
    </row>
    <row r="12" spans="1:16" x14ac:dyDescent="0.2">
      <c r="G12" s="44"/>
    </row>
    <row r="27" spans="2:16" ht="19.5" customHeight="1" x14ac:dyDescent="0.2">
      <c r="H27" s="276" t="s">
        <v>387</v>
      </c>
      <c r="N27" s="277"/>
    </row>
    <row r="29" spans="2:16" ht="15" customHeight="1" x14ac:dyDescent="0.25">
      <c r="B29" s="443" t="s">
        <v>38</v>
      </c>
      <c r="C29" s="426">
        <v>2008</v>
      </c>
      <c r="D29" s="426"/>
      <c r="E29" s="426">
        <v>2010</v>
      </c>
      <c r="F29" s="426"/>
      <c r="G29" s="426">
        <v>2011</v>
      </c>
      <c r="H29" s="426"/>
      <c r="I29" s="426">
        <v>2012</v>
      </c>
      <c r="J29" s="426"/>
      <c r="K29" s="426">
        <v>2013</v>
      </c>
      <c r="L29" s="426"/>
      <c r="M29" s="426" t="s">
        <v>170</v>
      </c>
      <c r="N29" s="426"/>
      <c r="O29" s="426"/>
      <c r="P29" s="426"/>
    </row>
    <row r="30" spans="2:16" ht="15" x14ac:dyDescent="0.25">
      <c r="B30" s="444"/>
      <c r="C30" s="289" t="s">
        <v>59</v>
      </c>
      <c r="D30" s="289" t="s">
        <v>36</v>
      </c>
      <c r="E30" s="289" t="s">
        <v>59</v>
      </c>
      <c r="F30" s="289" t="s">
        <v>36</v>
      </c>
      <c r="G30" s="289" t="s">
        <v>59</v>
      </c>
      <c r="H30" s="289" t="s">
        <v>36</v>
      </c>
      <c r="I30" s="289" t="s">
        <v>59</v>
      </c>
      <c r="J30" s="289" t="s">
        <v>36</v>
      </c>
      <c r="K30" s="289" t="s">
        <v>59</v>
      </c>
      <c r="L30" s="289" t="s">
        <v>36</v>
      </c>
      <c r="M30" s="289" t="s">
        <v>352</v>
      </c>
      <c r="N30" s="289" t="s">
        <v>353</v>
      </c>
      <c r="O30" s="289" t="s">
        <v>354</v>
      </c>
      <c r="P30" s="289" t="s">
        <v>355</v>
      </c>
    </row>
    <row r="31" spans="2:16" ht="15" x14ac:dyDescent="0.25">
      <c r="B31" s="42" t="s">
        <v>6</v>
      </c>
      <c r="C31" s="151">
        <v>898603</v>
      </c>
      <c r="D31" s="251">
        <f>SUM(D32:D33)</f>
        <v>1</v>
      </c>
      <c r="E31" s="151">
        <v>901029</v>
      </c>
      <c r="F31" s="251">
        <f>SUM(F32:F33)</f>
        <v>1</v>
      </c>
      <c r="G31" s="151">
        <v>932474</v>
      </c>
      <c r="H31" s="251">
        <f>SUM(H32:H33)</f>
        <v>1</v>
      </c>
      <c r="I31" s="151">
        <f>SUM('RESUMEN ENERO-MARZO'!C25)</f>
        <v>995505</v>
      </c>
      <c r="J31" s="251">
        <f>SUM(J32:J33)</f>
        <v>1</v>
      </c>
      <c r="K31" s="151">
        <f>SUM('RESUMEN ENERO-MARZO'!D25)</f>
        <v>1051567</v>
      </c>
      <c r="L31" s="251">
        <f>SUM(L32:L33)</f>
        <v>1</v>
      </c>
      <c r="M31" s="182">
        <f>(K31/C31)-100%</f>
        <v>0.17022422582608776</v>
      </c>
      <c r="N31" s="182">
        <f>(K31/E31)-100%</f>
        <v>0.16707342382986567</v>
      </c>
      <c r="O31" s="182">
        <f>(K31/G31)-100%</f>
        <v>0.12771723393896228</v>
      </c>
      <c r="P31" s="182">
        <f>(K31/I31)-100%</f>
        <v>5.6315136538741539E-2</v>
      </c>
    </row>
    <row r="32" spans="2:16" ht="15" x14ac:dyDescent="0.25">
      <c r="B32" s="42" t="s">
        <v>7</v>
      </c>
      <c r="C32" s="148">
        <v>66547</v>
      </c>
      <c r="D32" s="251">
        <f>C32/$C$31</f>
        <v>7.4056062577133611E-2</v>
      </c>
      <c r="E32" s="148">
        <v>85634</v>
      </c>
      <c r="F32" s="251">
        <f>E32/$E$31</f>
        <v>9.5040226230232325E-2</v>
      </c>
      <c r="G32" s="148">
        <v>88012</v>
      </c>
      <c r="H32" s="251">
        <f>G32/$G$31</f>
        <v>9.4385473482370558E-2</v>
      </c>
      <c r="I32" s="148">
        <f>SUM('RESUMEN ENERO-MARZO'!C26)</f>
        <v>108098</v>
      </c>
      <c r="J32" s="251">
        <f>I32/$I$31</f>
        <v>0.10858609449475391</v>
      </c>
      <c r="K32" s="148">
        <f>SUM('RESUMEN ENERO-MARZO'!D26)</f>
        <v>142996</v>
      </c>
      <c r="L32" s="251">
        <f>K32/$K$31</f>
        <v>0.1359837271424455</v>
      </c>
      <c r="M32" s="182">
        <f>(K32/C32)-100%</f>
        <v>1.1487970907779466</v>
      </c>
      <c r="N32" s="182">
        <f>(K32/E32)-100%</f>
        <v>0.66985076021206535</v>
      </c>
      <c r="O32" s="182">
        <f>(K32/G32)-100%</f>
        <v>0.62473299095577883</v>
      </c>
      <c r="P32" s="182">
        <f>(K32/I32)-100%</f>
        <v>0.32283668523006903</v>
      </c>
    </row>
    <row r="33" spans="2:16" ht="15" x14ac:dyDescent="0.25">
      <c r="B33" s="42" t="s">
        <v>8</v>
      </c>
      <c r="C33" s="148">
        <v>832056</v>
      </c>
      <c r="D33" s="251">
        <f>C33/$C$31</f>
        <v>0.9259439374228664</v>
      </c>
      <c r="E33" s="148">
        <v>815395</v>
      </c>
      <c r="F33" s="251">
        <f>E33/$E$31</f>
        <v>0.90495977376976766</v>
      </c>
      <c r="G33" s="148">
        <v>844462</v>
      </c>
      <c r="H33" s="251">
        <f>G33/$G$31</f>
        <v>0.90561452651762941</v>
      </c>
      <c r="I33" s="148">
        <f>SUM('RESUMEN ENERO-MARZO'!C27)</f>
        <v>887407</v>
      </c>
      <c r="J33" s="251">
        <f>I33/$I$31</f>
        <v>0.89141390550524613</v>
      </c>
      <c r="K33" s="148">
        <f>SUM('RESUMEN ENERO-MARZO'!D27)</f>
        <v>908571</v>
      </c>
      <c r="L33" s="251">
        <f>K33/$K$31</f>
        <v>0.86401627285755445</v>
      </c>
      <c r="M33" s="182">
        <f>(K33/C33)-100%</f>
        <v>9.1958954685742222E-2</v>
      </c>
      <c r="N33" s="182">
        <f>(K33/E33)-100%</f>
        <v>0.11427099749201308</v>
      </c>
      <c r="O33" s="182">
        <f>(K33/G33)-100%</f>
        <v>7.5916974357638445E-2</v>
      </c>
      <c r="P33" s="182">
        <f>(K33/I33)-100%</f>
        <v>2.3849259697072522E-2</v>
      </c>
    </row>
  </sheetData>
  <mergeCells count="14">
    <mergeCell ref="M5:P5"/>
    <mergeCell ref="I5:J5"/>
    <mergeCell ref="C5:D5"/>
    <mergeCell ref="B5:B6"/>
    <mergeCell ref="G5:H5"/>
    <mergeCell ref="E5:F5"/>
    <mergeCell ref="K5:L5"/>
    <mergeCell ref="K29:L29"/>
    <mergeCell ref="M29:P29"/>
    <mergeCell ref="B29:B30"/>
    <mergeCell ref="C29:D29"/>
    <mergeCell ref="E29:F29"/>
    <mergeCell ref="G29:H29"/>
    <mergeCell ref="I29:J29"/>
  </mergeCells>
  <phoneticPr fontId="0" type="noConversion"/>
  <printOptions horizontalCentered="1"/>
  <pageMargins left="0" right="0" top="0.19685039370078741" bottom="1.4173228346456694" header="0" footer="0.94488188976377963"/>
  <pageSetup scale="70" orientation="landscape" r:id="rId1"/>
  <headerFooter alignWithMargins="0">
    <oddFooter>&amp;CBARÓMETRO TURÍSTICO DE LA RIVIERA MAYA
FIDEICOMISO DE PROMOCIÓN TURÍSTICA DE LA RIVIERA MAYA&amp;R7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2:Q62"/>
  <sheetViews>
    <sheetView workbookViewId="0">
      <selection activeCell="N16" sqref="N16"/>
    </sheetView>
  </sheetViews>
  <sheetFormatPr baseColWidth="10" defaultRowHeight="12.75" x14ac:dyDescent="0.2"/>
  <cols>
    <col min="1" max="1" width="0.5703125" style="7" customWidth="1"/>
    <col min="2" max="2" width="14.140625" style="7" bestFit="1" customWidth="1"/>
    <col min="3" max="3" width="11.28515625" style="7" bestFit="1" customWidth="1"/>
    <col min="4" max="4" width="7.28515625" style="7" bestFit="1" customWidth="1"/>
    <col min="5" max="5" width="1" style="7" customWidth="1"/>
    <col min="6" max="6" width="16.7109375" style="7" customWidth="1"/>
    <col min="7" max="7" width="11.28515625" style="7" bestFit="1" customWidth="1"/>
    <col min="8" max="8" width="7.28515625" style="7" bestFit="1" customWidth="1"/>
    <col min="9" max="9" width="1.140625" style="7" customWidth="1"/>
    <col min="10" max="10" width="12" style="7" customWidth="1"/>
    <col min="11" max="11" width="11.28515625" style="7" bestFit="1" customWidth="1"/>
    <col min="12" max="12" width="8.42578125" style="7" customWidth="1"/>
    <col min="13" max="16384" width="11.42578125" style="7"/>
  </cols>
  <sheetData>
    <row r="2" spans="2:17" ht="18.75" x14ac:dyDescent="0.3">
      <c r="G2" s="30" t="s">
        <v>148</v>
      </c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7" ht="18.75" x14ac:dyDescent="0.3">
      <c r="C3" s="113"/>
      <c r="D3" s="113"/>
      <c r="E3" s="113"/>
      <c r="F3" s="113"/>
      <c r="G3" s="30" t="s">
        <v>149</v>
      </c>
      <c r="H3" s="113"/>
      <c r="I3" s="113"/>
      <c r="J3" s="113"/>
      <c r="K3" s="113"/>
      <c r="L3" s="113"/>
    </row>
    <row r="4" spans="2:17" ht="18.75" x14ac:dyDescent="0.3">
      <c r="C4" s="45"/>
      <c r="D4" s="45"/>
      <c r="E4" s="45"/>
      <c r="F4" s="45"/>
      <c r="G4" s="46" t="s">
        <v>388</v>
      </c>
      <c r="H4" s="45"/>
      <c r="I4" s="45"/>
      <c r="J4" s="45"/>
      <c r="K4" s="45"/>
      <c r="L4" s="113"/>
    </row>
    <row r="5" spans="2:17" ht="18.75" x14ac:dyDescent="0.3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2:17" ht="15" customHeight="1" x14ac:dyDescent="0.2">
      <c r="B6" s="456" t="s">
        <v>34</v>
      </c>
      <c r="C6" s="457" t="s">
        <v>286</v>
      </c>
      <c r="D6" s="456" t="s">
        <v>36</v>
      </c>
      <c r="E6" s="5"/>
      <c r="F6" s="456" t="s">
        <v>34</v>
      </c>
      <c r="G6" s="457" t="s">
        <v>286</v>
      </c>
      <c r="H6" s="456" t="s">
        <v>36</v>
      </c>
      <c r="I6" s="47"/>
      <c r="J6" s="456" t="s">
        <v>34</v>
      </c>
      <c r="K6" s="457" t="s">
        <v>286</v>
      </c>
      <c r="L6" s="456" t="s">
        <v>36</v>
      </c>
    </row>
    <row r="7" spans="2:17" ht="15" customHeight="1" x14ac:dyDescent="0.2">
      <c r="B7" s="456"/>
      <c r="C7" s="457"/>
      <c r="D7" s="456"/>
      <c r="E7" s="5"/>
      <c r="F7" s="456"/>
      <c r="G7" s="457"/>
      <c r="H7" s="456"/>
      <c r="I7" s="47"/>
      <c r="J7" s="456"/>
      <c r="K7" s="457"/>
      <c r="L7" s="456"/>
    </row>
    <row r="8" spans="2:17" s="15" customFormat="1" ht="15" customHeight="1" x14ac:dyDescent="0.25">
      <c r="C8" s="48"/>
      <c r="D8" s="48"/>
      <c r="G8" s="48"/>
      <c r="H8" s="48"/>
      <c r="I8" s="48"/>
      <c r="K8" s="48"/>
      <c r="L8" s="48"/>
    </row>
    <row r="9" spans="2:17" s="15" customFormat="1" ht="15" customHeight="1" x14ac:dyDescent="0.25">
      <c r="B9" s="452" t="s">
        <v>78</v>
      </c>
      <c r="C9" s="453"/>
      <c r="D9" s="454"/>
      <c r="E9" s="37"/>
      <c r="F9" s="449" t="s">
        <v>332</v>
      </c>
      <c r="G9" s="450"/>
      <c r="H9" s="455"/>
      <c r="I9" s="49"/>
      <c r="J9" s="449" t="s">
        <v>336</v>
      </c>
      <c r="K9" s="450"/>
      <c r="L9" s="451"/>
    </row>
    <row r="10" spans="2:17" s="15" customFormat="1" ht="15" customHeight="1" x14ac:dyDescent="0.25">
      <c r="B10" s="146"/>
      <c r="C10" s="147"/>
      <c r="D10" s="147"/>
      <c r="F10" s="167" t="s">
        <v>79</v>
      </c>
      <c r="G10" s="167">
        <v>33</v>
      </c>
      <c r="H10" s="168">
        <f>(G10/$K$42)*100</f>
        <v>8.4001099650759057E-3</v>
      </c>
      <c r="I10" s="37"/>
      <c r="J10" s="167" t="s">
        <v>21</v>
      </c>
      <c r="K10" s="170">
        <v>13284</v>
      </c>
      <c r="L10" s="168">
        <f>(K10/$K$42)*100</f>
        <v>3.3814260841232833</v>
      </c>
      <c r="N10" s="135"/>
    </row>
    <row r="11" spans="2:17" s="15" customFormat="1" ht="15" customHeight="1" x14ac:dyDescent="0.25">
      <c r="B11" s="147" t="s">
        <v>153</v>
      </c>
      <c r="C11" s="148">
        <v>100975</v>
      </c>
      <c r="D11" s="149">
        <f>(C11/$K$42)*100</f>
        <v>25.703063749198172</v>
      </c>
      <c r="E11" s="49"/>
      <c r="F11" s="167" t="s">
        <v>80</v>
      </c>
      <c r="G11" s="167">
        <v>4</v>
      </c>
      <c r="H11" s="168">
        <f t="shared" ref="H11:H19" si="0">(G11/$K$42)*100</f>
        <v>1.0181951472819281E-3</v>
      </c>
      <c r="I11" s="37"/>
      <c r="J11" s="167" t="s">
        <v>22</v>
      </c>
      <c r="K11" s="170">
        <v>587</v>
      </c>
      <c r="L11" s="168">
        <f t="shared" ref="L11:L37" si="1">(K11/$K$42)*100</f>
        <v>0.14942013786362296</v>
      </c>
      <c r="N11" s="135"/>
    </row>
    <row r="12" spans="2:17" s="15" customFormat="1" ht="15" customHeight="1" x14ac:dyDescent="0.25">
      <c r="B12" s="150" t="s">
        <v>81</v>
      </c>
      <c r="C12" s="148">
        <v>134892</v>
      </c>
      <c r="D12" s="149">
        <f>(C12/$K$42)*100</f>
        <v>34.336594951788456</v>
      </c>
      <c r="E12" s="37"/>
      <c r="F12" s="167" t="s">
        <v>82</v>
      </c>
      <c r="G12" s="167">
        <v>4</v>
      </c>
      <c r="H12" s="168">
        <f t="shared" si="0"/>
        <v>1.0181951472819281E-3</v>
      </c>
      <c r="I12" s="37"/>
      <c r="J12" s="167" t="s">
        <v>152</v>
      </c>
      <c r="K12" s="170">
        <v>1152</v>
      </c>
      <c r="L12" s="168">
        <f t="shared" si="1"/>
        <v>0.29324020241719528</v>
      </c>
      <c r="N12" s="135"/>
    </row>
    <row r="13" spans="2:17" s="15" customFormat="1" ht="15" customHeight="1" x14ac:dyDescent="0.25">
      <c r="B13" s="147" t="s">
        <v>83</v>
      </c>
      <c r="C13" s="148">
        <v>58678</v>
      </c>
      <c r="D13" s="149">
        <f>(C13/$K$42)*100</f>
        <v>14.936413713052243</v>
      </c>
      <c r="E13" s="37"/>
      <c r="F13" s="167" t="s">
        <v>84</v>
      </c>
      <c r="G13" s="167"/>
      <c r="H13" s="168">
        <f t="shared" si="0"/>
        <v>0</v>
      </c>
      <c r="I13" s="37"/>
      <c r="J13" s="167" t="s">
        <v>85</v>
      </c>
      <c r="K13" s="170">
        <v>7</v>
      </c>
      <c r="L13" s="168">
        <f t="shared" si="1"/>
        <v>1.7818415077433742E-3</v>
      </c>
      <c r="N13" s="135"/>
    </row>
    <row r="14" spans="2:17" s="15" customFormat="1" ht="15" customHeight="1" x14ac:dyDescent="0.25">
      <c r="B14" s="146" t="s">
        <v>37</v>
      </c>
      <c r="C14" s="151">
        <f>SUM(C11:C13)</f>
        <v>294545</v>
      </c>
      <c r="D14" s="152">
        <f>(C14/$K$42)*100</f>
        <v>74.976072414038867</v>
      </c>
      <c r="E14" s="37"/>
      <c r="F14" s="167" t="s">
        <v>86</v>
      </c>
      <c r="G14" s="167">
        <v>1</v>
      </c>
      <c r="H14" s="168">
        <f t="shared" si="0"/>
        <v>2.5454878682048204E-4</v>
      </c>
      <c r="I14" s="37"/>
      <c r="J14" s="167" t="s">
        <v>23</v>
      </c>
      <c r="K14" s="170">
        <v>373</v>
      </c>
      <c r="L14" s="168">
        <f t="shared" si="1"/>
        <v>9.4946697484039791E-2</v>
      </c>
      <c r="N14" s="135"/>
    </row>
    <row r="15" spans="2:17" s="15" customFormat="1" ht="15" customHeight="1" x14ac:dyDescent="0.25">
      <c r="D15" s="37"/>
      <c r="E15" s="37"/>
      <c r="F15" s="167" t="s">
        <v>87</v>
      </c>
      <c r="G15" s="167">
        <v>1</v>
      </c>
      <c r="H15" s="168">
        <f t="shared" si="0"/>
        <v>2.5454878682048204E-4</v>
      </c>
      <c r="I15" s="37"/>
      <c r="J15" s="167" t="s">
        <v>24</v>
      </c>
      <c r="K15" s="170">
        <v>9896</v>
      </c>
      <c r="L15" s="168">
        <f t="shared" si="1"/>
        <v>2.5190147943754901</v>
      </c>
      <c r="N15" s="135"/>
    </row>
    <row r="16" spans="2:17" s="15" customFormat="1" ht="15" customHeight="1" x14ac:dyDescent="0.25">
      <c r="D16" s="37"/>
      <c r="E16" s="37"/>
      <c r="F16" s="167" t="s">
        <v>88</v>
      </c>
      <c r="G16" s="167">
        <v>53</v>
      </c>
      <c r="H16" s="168">
        <f t="shared" si="0"/>
        <v>1.3491085701485548E-2</v>
      </c>
      <c r="I16" s="37"/>
      <c r="J16" s="167" t="s">
        <v>25</v>
      </c>
      <c r="K16" s="170">
        <v>252</v>
      </c>
      <c r="L16" s="168">
        <f t="shared" si="1"/>
        <v>6.4146294278761465E-2</v>
      </c>
      <c r="N16" s="135"/>
    </row>
    <row r="17" spans="2:14" s="15" customFormat="1" ht="15" customHeight="1" x14ac:dyDescent="0.25">
      <c r="D17" s="37"/>
      <c r="E17" s="37"/>
      <c r="F17" s="167" t="s">
        <v>89</v>
      </c>
      <c r="G17" s="167">
        <v>30</v>
      </c>
      <c r="H17" s="168">
        <f t="shared" si="0"/>
        <v>7.6364636046144605E-3</v>
      </c>
      <c r="I17" s="37"/>
      <c r="J17" s="167" t="s">
        <v>26</v>
      </c>
      <c r="K17" s="170">
        <v>9608</v>
      </c>
      <c r="L17" s="168">
        <f t="shared" si="1"/>
        <v>2.445704743771191</v>
      </c>
      <c r="N17" s="135"/>
    </row>
    <row r="18" spans="2:14" s="15" customFormat="1" ht="15" customHeight="1" x14ac:dyDescent="0.25">
      <c r="B18" s="449" t="s">
        <v>90</v>
      </c>
      <c r="C18" s="450"/>
      <c r="D18" s="451"/>
      <c r="E18" s="37"/>
      <c r="F18" s="167" t="s">
        <v>91</v>
      </c>
      <c r="G18" s="167">
        <v>10</v>
      </c>
      <c r="H18" s="168">
        <f t="shared" si="0"/>
        <v>2.54548786820482E-3</v>
      </c>
      <c r="I18" s="37"/>
      <c r="J18" s="154" t="s">
        <v>27</v>
      </c>
      <c r="K18" s="170">
        <v>17864</v>
      </c>
      <c r="L18" s="168">
        <f t="shared" si="1"/>
        <v>4.5472595277610903</v>
      </c>
      <c r="N18" s="135"/>
    </row>
    <row r="19" spans="2:14" s="15" customFormat="1" ht="15" customHeight="1" x14ac:dyDescent="0.25">
      <c r="B19" s="167" t="s">
        <v>92</v>
      </c>
      <c r="C19" s="167">
        <v>43</v>
      </c>
      <c r="D19" s="168">
        <f>(C19/$K$42)*100</f>
        <v>1.0945597833280727E-2</v>
      </c>
      <c r="E19" s="37"/>
      <c r="F19" s="161" t="s">
        <v>37</v>
      </c>
      <c r="G19" s="161">
        <f>SUM(G10:G18)</f>
        <v>136</v>
      </c>
      <c r="H19" s="169">
        <f t="shared" si="0"/>
        <v>3.4618635007585552E-2</v>
      </c>
      <c r="I19" s="37"/>
      <c r="J19" s="167" t="s">
        <v>61</v>
      </c>
      <c r="K19" s="170">
        <v>22</v>
      </c>
      <c r="L19" s="168">
        <f t="shared" si="1"/>
        <v>5.6000733100506038E-3</v>
      </c>
      <c r="N19" s="135"/>
    </row>
    <row r="20" spans="2:14" s="15" customFormat="1" ht="15" customHeight="1" x14ac:dyDescent="0.25">
      <c r="B20" s="167" t="s">
        <v>93</v>
      </c>
      <c r="C20" s="167">
        <v>63</v>
      </c>
      <c r="D20" s="168">
        <f t="shared" ref="D20:D26" si="2">(C20/$K$42)*100</f>
        <v>1.6036573569690366E-2</v>
      </c>
      <c r="H20" s="37"/>
      <c r="I20" s="37"/>
      <c r="J20" s="167" t="s">
        <v>28</v>
      </c>
      <c r="K20" s="170">
        <v>2016</v>
      </c>
      <c r="L20" s="168">
        <f t="shared" si="1"/>
        <v>0.51317035423009172</v>
      </c>
      <c r="N20" s="135"/>
    </row>
    <row r="21" spans="2:14" s="15" customFormat="1" ht="15" customHeight="1" x14ac:dyDescent="0.25">
      <c r="B21" s="167" t="s">
        <v>94</v>
      </c>
      <c r="C21" s="167">
        <v>44</v>
      </c>
      <c r="D21" s="168">
        <f t="shared" si="2"/>
        <v>1.1200146620101208E-2</v>
      </c>
      <c r="E21" s="49"/>
      <c r="F21" s="449" t="s">
        <v>333</v>
      </c>
      <c r="G21" s="450"/>
      <c r="H21" s="451"/>
      <c r="I21" s="37"/>
      <c r="J21" s="167" t="s">
        <v>95</v>
      </c>
      <c r="K21" s="170">
        <v>113</v>
      </c>
      <c r="L21" s="168">
        <f t="shared" si="1"/>
        <v>2.8764012910714464E-2</v>
      </c>
      <c r="N21" s="135"/>
    </row>
    <row r="22" spans="2:14" s="15" customFormat="1" ht="15" customHeight="1" x14ac:dyDescent="0.25">
      <c r="B22" s="167" t="s">
        <v>96</v>
      </c>
      <c r="C22" s="167">
        <v>274</v>
      </c>
      <c r="D22" s="168">
        <f t="shared" si="2"/>
        <v>6.9746367588812072E-2</v>
      </c>
      <c r="E22" s="37"/>
      <c r="F22" s="167" t="s">
        <v>97</v>
      </c>
      <c r="G22" s="167">
        <v>546</v>
      </c>
      <c r="H22" s="168">
        <f>(G22/$K$42)*100</f>
        <v>0.13898363760398319</v>
      </c>
      <c r="J22" s="167" t="s">
        <v>46</v>
      </c>
      <c r="K22" s="170">
        <v>253</v>
      </c>
      <c r="L22" s="168">
        <f t="shared" si="1"/>
        <v>6.4400843065581942E-2</v>
      </c>
      <c r="N22" s="135"/>
    </row>
    <row r="23" spans="2:14" s="15" customFormat="1" ht="15" customHeight="1" x14ac:dyDescent="0.25">
      <c r="B23" s="167" t="s">
        <v>98</v>
      </c>
      <c r="C23" s="167">
        <v>5</v>
      </c>
      <c r="D23" s="168">
        <f t="shared" si="2"/>
        <v>1.27274393410241E-3</v>
      </c>
      <c r="E23" s="37"/>
      <c r="F23" s="167" t="s">
        <v>99</v>
      </c>
      <c r="G23" s="167">
        <v>18</v>
      </c>
      <c r="H23" s="168">
        <f>(G23/$K$42)*100</f>
        <v>4.5818781627686763E-3</v>
      </c>
      <c r="I23" s="49"/>
      <c r="J23" s="167" t="s">
        <v>100</v>
      </c>
      <c r="K23" s="170">
        <v>26</v>
      </c>
      <c r="L23" s="168">
        <f t="shared" si="1"/>
        <v>6.6182684573325322E-3</v>
      </c>
      <c r="N23" s="135"/>
    </row>
    <row r="24" spans="2:14" s="15" customFormat="1" ht="15" customHeight="1" x14ac:dyDescent="0.25">
      <c r="B24" s="167" t="s">
        <v>253</v>
      </c>
      <c r="C24" s="167">
        <v>331</v>
      </c>
      <c r="D24" s="168">
        <f t="shared" si="2"/>
        <v>8.4255648437579544E-2</v>
      </c>
      <c r="E24" s="37"/>
      <c r="F24" s="161" t="s">
        <v>37</v>
      </c>
      <c r="G24" s="161">
        <f>SUM(G22:G23)</f>
        <v>564</v>
      </c>
      <c r="H24" s="169">
        <f>(G24/$K$42)*100</f>
        <v>0.14356551576675183</v>
      </c>
      <c r="I24" s="37"/>
      <c r="J24" s="167" t="s">
        <v>29</v>
      </c>
      <c r="K24" s="170">
        <v>6191</v>
      </c>
      <c r="L24" s="168">
        <f t="shared" si="1"/>
        <v>1.575911539205604</v>
      </c>
      <c r="N24" s="135"/>
    </row>
    <row r="25" spans="2:14" s="15" customFormat="1" ht="15" customHeight="1" x14ac:dyDescent="0.25">
      <c r="B25" s="167" t="s">
        <v>91</v>
      </c>
      <c r="C25" s="167">
        <v>124</v>
      </c>
      <c r="D25" s="168">
        <f t="shared" si="2"/>
        <v>3.1564049565739764E-2</v>
      </c>
      <c r="E25" s="37"/>
      <c r="H25" s="37"/>
      <c r="I25" s="37"/>
      <c r="J25" s="154" t="s">
        <v>62</v>
      </c>
      <c r="K25" s="170">
        <v>40</v>
      </c>
      <c r="L25" s="168">
        <f t="shared" si="1"/>
        <v>1.018195147281928E-2</v>
      </c>
      <c r="N25" s="135"/>
    </row>
    <row r="26" spans="2:14" s="15" customFormat="1" ht="15" customHeight="1" x14ac:dyDescent="0.25">
      <c r="B26" s="161" t="s">
        <v>37</v>
      </c>
      <c r="C26" s="161">
        <f>SUM(C19:C25)</f>
        <v>884</v>
      </c>
      <c r="D26" s="169">
        <f t="shared" si="2"/>
        <v>0.22502112754930609</v>
      </c>
      <c r="E26" s="37"/>
      <c r="F26" s="449" t="s">
        <v>334</v>
      </c>
      <c r="G26" s="450"/>
      <c r="H26" s="451"/>
      <c r="I26" s="37"/>
      <c r="J26" s="167" t="s">
        <v>101</v>
      </c>
      <c r="K26" s="170">
        <v>9</v>
      </c>
      <c r="L26" s="168">
        <f t="shared" si="1"/>
        <v>2.2909390813843382E-3</v>
      </c>
      <c r="N26" s="135"/>
    </row>
    <row r="27" spans="2:14" s="15" customFormat="1" ht="15" customHeight="1" x14ac:dyDescent="0.25">
      <c r="D27" s="37"/>
      <c r="E27" s="37"/>
      <c r="F27" s="167" t="s">
        <v>104</v>
      </c>
      <c r="G27" s="167"/>
      <c r="H27" s="168">
        <f t="shared" ref="H27:H37" si="3">(G27/$K$42)*100</f>
        <v>0</v>
      </c>
      <c r="I27" s="37"/>
      <c r="J27" s="167" t="s">
        <v>30</v>
      </c>
      <c r="K27" s="170">
        <v>395</v>
      </c>
      <c r="L27" s="168">
        <f t="shared" si="1"/>
        <v>0.1005467707940904</v>
      </c>
      <c r="N27" s="135"/>
    </row>
    <row r="28" spans="2:14" s="15" customFormat="1" ht="15" customHeight="1" x14ac:dyDescent="0.25">
      <c r="D28" s="37"/>
      <c r="E28" s="37"/>
      <c r="F28" s="167" t="s">
        <v>102</v>
      </c>
      <c r="G28" s="167">
        <v>46</v>
      </c>
      <c r="H28" s="168">
        <f t="shared" si="3"/>
        <v>1.1709244193742172E-2</v>
      </c>
      <c r="I28" s="37"/>
      <c r="J28" s="167" t="s">
        <v>52</v>
      </c>
      <c r="K28" s="170">
        <v>130</v>
      </c>
      <c r="L28" s="168">
        <f t="shared" si="1"/>
        <v>3.3091342286662662E-2</v>
      </c>
      <c r="N28" s="135"/>
    </row>
    <row r="29" spans="2:14" s="15" customFormat="1" ht="15" customHeight="1" x14ac:dyDescent="0.25">
      <c r="B29" s="449" t="s">
        <v>331</v>
      </c>
      <c r="C29" s="450"/>
      <c r="D29" s="451"/>
      <c r="E29" s="37"/>
      <c r="F29" s="167" t="s">
        <v>403</v>
      </c>
      <c r="G29" s="167">
        <v>33</v>
      </c>
      <c r="H29" s="168">
        <f t="shared" si="3"/>
        <v>8.4001099650759057E-3</v>
      </c>
      <c r="I29" s="37"/>
      <c r="J29" s="167" t="s">
        <v>31</v>
      </c>
      <c r="K29" s="170">
        <v>142</v>
      </c>
      <c r="L29" s="168">
        <f t="shared" si="1"/>
        <v>3.6145927728508442E-2</v>
      </c>
      <c r="N29" s="135"/>
    </row>
    <row r="30" spans="2:14" s="15" customFormat="1" ht="15" customHeight="1" x14ac:dyDescent="0.25">
      <c r="B30" s="167" t="s">
        <v>105</v>
      </c>
      <c r="C30" s="170">
        <v>12769</v>
      </c>
      <c r="D30" s="168">
        <f t="shared" ref="D30:D41" si="4">(C30/$K$42)*100</f>
        <v>3.2503334589107347</v>
      </c>
      <c r="E30" s="37"/>
      <c r="F30" s="167" t="s">
        <v>103</v>
      </c>
      <c r="G30" s="167"/>
      <c r="H30" s="168">
        <f t="shared" si="3"/>
        <v>0</v>
      </c>
      <c r="I30" s="37"/>
      <c r="J30" s="167" t="s">
        <v>51</v>
      </c>
      <c r="K30" s="170">
        <v>377</v>
      </c>
      <c r="L30" s="168">
        <f t="shared" si="1"/>
        <v>9.5964892631321727E-2</v>
      </c>
      <c r="N30" s="135"/>
    </row>
    <row r="31" spans="2:14" s="15" customFormat="1" ht="15" customHeight="1" x14ac:dyDescent="0.25">
      <c r="B31" s="167" t="s">
        <v>107</v>
      </c>
      <c r="C31" s="170">
        <v>27</v>
      </c>
      <c r="D31" s="168">
        <f t="shared" si="4"/>
        <v>6.8728172441530145E-3</v>
      </c>
      <c r="E31" s="37"/>
      <c r="F31" s="167" t="s">
        <v>106</v>
      </c>
      <c r="G31" s="167">
        <v>68</v>
      </c>
      <c r="H31" s="168">
        <f t="shared" si="3"/>
        <v>1.7309317503792776E-2</v>
      </c>
      <c r="I31" s="37"/>
      <c r="J31" s="167" t="s">
        <v>109</v>
      </c>
      <c r="K31" s="170">
        <v>39</v>
      </c>
      <c r="L31" s="168">
        <f t="shared" si="1"/>
        <v>9.9274026859987995E-3</v>
      </c>
      <c r="N31" s="135"/>
    </row>
    <row r="32" spans="2:14" s="15" customFormat="1" ht="15" customHeight="1" x14ac:dyDescent="0.25">
      <c r="B32" s="167" t="s">
        <v>110</v>
      </c>
      <c r="C32" s="170">
        <v>537</v>
      </c>
      <c r="D32" s="168">
        <f t="shared" si="4"/>
        <v>0.13669269852259883</v>
      </c>
      <c r="E32" s="37"/>
      <c r="F32" s="167" t="s">
        <v>117</v>
      </c>
      <c r="G32" s="167">
        <v>185</v>
      </c>
      <c r="H32" s="168">
        <f t="shared" si="3"/>
        <v>4.7091525561789173E-2</v>
      </c>
      <c r="I32" s="37"/>
      <c r="J32" s="167" t="s">
        <v>112</v>
      </c>
      <c r="K32" s="170">
        <v>6613</v>
      </c>
      <c r="L32" s="168">
        <f t="shared" si="1"/>
        <v>1.6833311272438474</v>
      </c>
      <c r="N32" s="135"/>
    </row>
    <row r="33" spans="2:14" s="15" customFormat="1" ht="15" customHeight="1" x14ac:dyDescent="0.25">
      <c r="B33" s="167" t="s">
        <v>113</v>
      </c>
      <c r="C33" s="170">
        <v>1284</v>
      </c>
      <c r="D33" s="168">
        <f t="shared" si="4"/>
        <v>0.32684064227749893</v>
      </c>
      <c r="E33" s="37"/>
      <c r="F33" s="167" t="s">
        <v>108</v>
      </c>
      <c r="G33" s="167">
        <v>59</v>
      </c>
      <c r="H33" s="168">
        <f t="shared" si="3"/>
        <v>1.5018378422408437E-2</v>
      </c>
      <c r="I33" s="37"/>
      <c r="J33" s="167" t="s">
        <v>115</v>
      </c>
      <c r="K33" s="170">
        <v>13</v>
      </c>
      <c r="L33" s="168">
        <f t="shared" si="1"/>
        <v>3.3091342286662661E-3</v>
      </c>
      <c r="N33" s="135"/>
    </row>
    <row r="34" spans="2:14" s="15" customFormat="1" ht="15" customHeight="1" x14ac:dyDescent="0.25">
      <c r="B34" s="167" t="s">
        <v>116</v>
      </c>
      <c r="C34" s="170">
        <v>703</v>
      </c>
      <c r="D34" s="168">
        <f t="shared" si="4"/>
        <v>0.17894779713479886</v>
      </c>
      <c r="E34" s="37"/>
      <c r="F34" s="167" t="s">
        <v>111</v>
      </c>
      <c r="G34" s="167"/>
      <c r="H34" s="168">
        <f t="shared" si="3"/>
        <v>0</v>
      </c>
      <c r="J34" s="167" t="s">
        <v>32</v>
      </c>
      <c r="K34" s="170">
        <v>5823</v>
      </c>
      <c r="L34" s="168">
        <f t="shared" si="1"/>
        <v>1.4822375856556669</v>
      </c>
      <c r="N34" s="135"/>
    </row>
    <row r="35" spans="2:14" s="15" customFormat="1" ht="15" customHeight="1" x14ac:dyDescent="0.25">
      <c r="B35" s="167" t="s">
        <v>118</v>
      </c>
      <c r="C35" s="170">
        <v>77</v>
      </c>
      <c r="D35" s="168">
        <f t="shared" si="4"/>
        <v>1.9600256585177115E-2</v>
      </c>
      <c r="E35" s="37"/>
      <c r="F35" s="167" t="s">
        <v>114</v>
      </c>
      <c r="G35" s="167">
        <v>17</v>
      </c>
      <c r="H35" s="168">
        <f t="shared" si="3"/>
        <v>4.327329375948194E-3</v>
      </c>
      <c r="I35" s="49"/>
      <c r="J35" s="167" t="s">
        <v>33</v>
      </c>
      <c r="K35" s="170">
        <v>1110</v>
      </c>
      <c r="L35" s="168">
        <f t="shared" si="1"/>
        <v>0.28254915337073505</v>
      </c>
      <c r="N35" s="135"/>
    </row>
    <row r="36" spans="2:14" s="15" customFormat="1" ht="15" customHeight="1" x14ac:dyDescent="0.25">
      <c r="B36" s="167" t="s">
        <v>119</v>
      </c>
      <c r="C36" s="170">
        <v>57</v>
      </c>
      <c r="D36" s="168">
        <f t="shared" si="4"/>
        <v>1.4509280848767474E-2</v>
      </c>
      <c r="E36" s="37"/>
      <c r="F36" s="167" t="s">
        <v>91</v>
      </c>
      <c r="G36" s="167">
        <v>126</v>
      </c>
      <c r="H36" s="168">
        <f t="shared" si="3"/>
        <v>3.2073147139380732E-2</v>
      </c>
      <c r="I36" s="37"/>
      <c r="J36" s="167" t="s">
        <v>91</v>
      </c>
      <c r="K36" s="170">
        <v>1994</v>
      </c>
      <c r="L36" s="168">
        <f t="shared" si="1"/>
        <v>0.50757028092004108</v>
      </c>
      <c r="N36" s="135"/>
    </row>
    <row r="37" spans="2:14" s="15" customFormat="1" ht="15" customHeight="1" x14ac:dyDescent="0.25">
      <c r="B37" s="167" t="s">
        <v>284</v>
      </c>
      <c r="C37" s="170">
        <v>785</v>
      </c>
      <c r="D37" s="168">
        <f t="shared" si="4"/>
        <v>0.19982079765407837</v>
      </c>
      <c r="E37" s="37"/>
      <c r="F37" s="161" t="s">
        <v>37</v>
      </c>
      <c r="G37" s="161">
        <f>SUM(G27:G36)</f>
        <v>534</v>
      </c>
      <c r="H37" s="169">
        <f t="shared" si="3"/>
        <v>0.13592905216213738</v>
      </c>
      <c r="I37" s="37"/>
      <c r="J37" s="161" t="s">
        <v>37</v>
      </c>
      <c r="K37" s="171">
        <f>SUM(K10:K36)</f>
        <v>78329</v>
      </c>
      <c r="L37" s="169">
        <f t="shared" si="1"/>
        <v>19.938551922861535</v>
      </c>
      <c r="N37" s="135"/>
    </row>
    <row r="38" spans="2:14" s="15" customFormat="1" ht="15" customHeight="1" x14ac:dyDescent="0.25">
      <c r="B38" s="167" t="s">
        <v>121</v>
      </c>
      <c r="C38" s="170">
        <v>841</v>
      </c>
      <c r="D38" s="168">
        <f t="shared" si="4"/>
        <v>0.21407552971602536</v>
      </c>
      <c r="E38" s="37"/>
      <c r="H38" s="37"/>
      <c r="I38" s="37"/>
      <c r="K38" s="17"/>
    </row>
    <row r="39" spans="2:14" s="15" customFormat="1" ht="15" customHeight="1" x14ac:dyDescent="0.25">
      <c r="B39" s="167" t="s">
        <v>122</v>
      </c>
      <c r="C39" s="170">
        <v>594</v>
      </c>
      <c r="D39" s="168">
        <f t="shared" si="4"/>
        <v>0.15120197937136631</v>
      </c>
      <c r="E39" s="37"/>
      <c r="F39" s="396" t="s">
        <v>335</v>
      </c>
      <c r="G39" s="397"/>
      <c r="H39" s="398"/>
    </row>
    <row r="40" spans="2:14" s="15" customFormat="1" ht="15" customHeight="1" x14ac:dyDescent="0.25">
      <c r="B40" s="167" t="s">
        <v>91</v>
      </c>
      <c r="C40" s="170">
        <v>89</v>
      </c>
      <c r="D40" s="168">
        <f t="shared" si="4"/>
        <v>2.2654842027022899E-2</v>
      </c>
      <c r="E40" s="37"/>
      <c r="F40" s="167" t="s">
        <v>123</v>
      </c>
      <c r="G40" s="167">
        <v>51</v>
      </c>
      <c r="H40" s="168">
        <f>(G40/$K$42)*100</f>
        <v>1.2981988127844582E-2</v>
      </c>
      <c r="I40" s="49"/>
    </row>
    <row r="41" spans="2:14" s="15" customFormat="1" ht="15" customHeight="1" x14ac:dyDescent="0.25">
      <c r="B41" s="161" t="s">
        <v>37</v>
      </c>
      <c r="C41" s="171">
        <f>SUM(C30:C40)</f>
        <v>17763</v>
      </c>
      <c r="D41" s="169">
        <f t="shared" si="4"/>
        <v>4.521550100292222</v>
      </c>
      <c r="E41" s="37"/>
      <c r="F41" s="167" t="s">
        <v>124</v>
      </c>
      <c r="G41" s="167">
        <v>3</v>
      </c>
      <c r="H41" s="168">
        <f>(G41/$K$42)*100</f>
        <v>7.6364636046144594E-4</v>
      </c>
      <c r="I41" s="37"/>
      <c r="J41" s="446" t="s">
        <v>126</v>
      </c>
      <c r="K41" s="447"/>
      <c r="L41" s="448"/>
    </row>
    <row r="42" spans="2:14" s="15" customFormat="1" ht="15" customHeight="1" x14ac:dyDescent="0.25">
      <c r="D42" s="37"/>
      <c r="E42" s="37"/>
      <c r="F42" s="167" t="s">
        <v>125</v>
      </c>
      <c r="G42" s="167">
        <v>4</v>
      </c>
      <c r="H42" s="168">
        <f>(G42/$K$42)*100</f>
        <v>1.0181951472819281E-3</v>
      </c>
      <c r="I42" s="37"/>
      <c r="J42" s="167"/>
      <c r="K42" s="171">
        <f>K37+G44+G37+G24+G19+C41+C26+C14</f>
        <v>392852</v>
      </c>
      <c r="L42" s="169">
        <f>(K42/$K$42)*100</f>
        <v>100</v>
      </c>
    </row>
    <row r="43" spans="2:14" s="15" customFormat="1" ht="15" customHeight="1" x14ac:dyDescent="0.25">
      <c r="D43" s="37"/>
      <c r="E43" s="37"/>
      <c r="F43" s="167" t="s">
        <v>91</v>
      </c>
      <c r="G43" s="167">
        <v>39</v>
      </c>
      <c r="H43" s="168">
        <f>(G43/$K$42)*100</f>
        <v>9.9274026859987995E-3</v>
      </c>
      <c r="I43" s="37"/>
    </row>
    <row r="44" spans="2:14" ht="15" x14ac:dyDescent="0.25">
      <c r="D44" s="5"/>
      <c r="E44" s="5"/>
      <c r="F44" s="161" t="s">
        <v>37</v>
      </c>
      <c r="G44" s="161">
        <f>SUM(G40:G43)</f>
        <v>97</v>
      </c>
      <c r="H44" s="169">
        <f>(G44/$K$42)*100</f>
        <v>2.4691232321586754E-2</v>
      </c>
      <c r="I44" s="5"/>
    </row>
    <row r="45" spans="2:14" ht="18.75" x14ac:dyDescent="0.3">
      <c r="D45" s="5"/>
      <c r="E45" s="5"/>
      <c r="F45" s="113"/>
      <c r="G45" s="113"/>
      <c r="H45" s="5"/>
      <c r="I45" s="5"/>
    </row>
    <row r="46" spans="2:14" ht="18.75" x14ac:dyDescent="0.3">
      <c r="D46" s="5"/>
      <c r="E46" s="5"/>
      <c r="F46" s="113"/>
      <c r="G46" s="113"/>
      <c r="H46" s="5"/>
      <c r="I46" s="5"/>
    </row>
    <row r="47" spans="2:14" ht="11.25" customHeight="1" x14ac:dyDescent="0.25">
      <c r="D47" s="5"/>
      <c r="E47" s="5"/>
      <c r="F47" s="10"/>
      <c r="G47" s="10"/>
      <c r="H47" s="5"/>
      <c r="I47" s="5"/>
    </row>
    <row r="48" spans="2:14" ht="11.25" customHeight="1" x14ac:dyDescent="0.25">
      <c r="D48" s="5"/>
      <c r="E48" s="5"/>
      <c r="F48" s="10"/>
      <c r="G48" s="10"/>
      <c r="H48" s="5"/>
      <c r="I48" s="5"/>
    </row>
    <row r="49" spans="4:9" ht="11.25" customHeight="1" x14ac:dyDescent="0.2">
      <c r="D49" s="5"/>
      <c r="E49" s="5"/>
      <c r="H49" s="5"/>
      <c r="I49" s="5"/>
    </row>
    <row r="50" spans="4:9" x14ac:dyDescent="0.2">
      <c r="D50" s="5"/>
      <c r="E50" s="5"/>
      <c r="H50" s="5"/>
      <c r="I50" s="5"/>
    </row>
    <row r="51" spans="4:9" x14ac:dyDescent="0.2">
      <c r="D51" s="5"/>
      <c r="E51" s="5"/>
    </row>
    <row r="52" spans="4:9" ht="15" x14ac:dyDescent="0.25">
      <c r="D52" s="5"/>
      <c r="E52" s="5"/>
      <c r="H52" s="49"/>
      <c r="I52" s="49"/>
    </row>
    <row r="53" spans="4:9" ht="11.25" customHeight="1" x14ac:dyDescent="0.2">
      <c r="D53" s="5"/>
      <c r="E53" s="5"/>
      <c r="H53" s="5"/>
      <c r="I53" s="5"/>
    </row>
    <row r="54" spans="4:9" ht="11.25" customHeight="1" x14ac:dyDescent="0.2">
      <c r="D54" s="5"/>
      <c r="E54" s="5"/>
      <c r="H54" s="5"/>
      <c r="I54" s="5"/>
    </row>
    <row r="55" spans="4:9" ht="11.25" customHeight="1" x14ac:dyDescent="0.2">
      <c r="D55" s="5"/>
      <c r="H55" s="5"/>
      <c r="I55" s="5"/>
    </row>
    <row r="56" spans="4:9" ht="11.25" customHeight="1" x14ac:dyDescent="0.2">
      <c r="D56" s="5"/>
      <c r="H56" s="5"/>
      <c r="I56" s="5"/>
    </row>
    <row r="57" spans="4:9" ht="11.25" customHeight="1" x14ac:dyDescent="0.2">
      <c r="D57" s="5"/>
      <c r="H57" s="5"/>
      <c r="I57" s="5"/>
    </row>
    <row r="58" spans="4:9" x14ac:dyDescent="0.2">
      <c r="D58" s="5"/>
    </row>
    <row r="59" spans="4:9" ht="18.75" x14ac:dyDescent="0.3">
      <c r="D59" s="5"/>
      <c r="E59" s="113"/>
    </row>
    <row r="60" spans="4:9" ht="11.25" customHeight="1" x14ac:dyDescent="0.3">
      <c r="D60" s="5"/>
      <c r="E60" s="113"/>
    </row>
    <row r="61" spans="4:9" ht="12.75" customHeight="1" x14ac:dyDescent="0.25">
      <c r="D61" s="5"/>
      <c r="E61" s="10"/>
    </row>
    <row r="62" spans="4:9" ht="11.25" customHeight="1" x14ac:dyDescent="0.25">
      <c r="D62" s="5"/>
      <c r="E62" s="10"/>
    </row>
  </sheetData>
  <mergeCells count="17">
    <mergeCell ref="L6:L7"/>
    <mergeCell ref="H6:H7"/>
    <mergeCell ref="J6:J7"/>
    <mergeCell ref="K6:K7"/>
    <mergeCell ref="J9:L9"/>
    <mergeCell ref="B6:B7"/>
    <mergeCell ref="C6:C7"/>
    <mergeCell ref="D6:D7"/>
    <mergeCell ref="F6:F7"/>
    <mergeCell ref="G6:G7"/>
    <mergeCell ref="J41:L41"/>
    <mergeCell ref="B29:D29"/>
    <mergeCell ref="F26:H26"/>
    <mergeCell ref="F21:H21"/>
    <mergeCell ref="B9:D9"/>
    <mergeCell ref="B18:D18"/>
    <mergeCell ref="F9:H9"/>
  </mergeCells>
  <phoneticPr fontId="0" type="noConversion"/>
  <pageMargins left="0.39370078740157483" right="0" top="0.59055118110236227" bottom="1.2204724409448819" header="0" footer="0.9055118110236221"/>
  <pageSetup scale="90" orientation="portrait" r:id="rId1"/>
  <headerFooter alignWithMargins="0">
    <oddFooter>&amp;CBARÓMETRO TURÍSTICO DE LA RIVIERA MAYA
FIDEICOMISO DE PROMOCIÓN TURÍSTICA DE LA RIVIERA MAYA&amp;R8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1</vt:i4>
      </vt:variant>
    </vt:vector>
  </HeadingPairs>
  <TitlesOfParts>
    <vt:vector size="25" baseType="lpstr">
      <vt:lpstr>PORTADA</vt:lpstr>
      <vt:lpstr>RESUMEN MARZO</vt:lpstr>
      <vt:lpstr>RESUMEN ENERO-MARZO</vt:lpstr>
      <vt:lpstr>COMPART. OCUP. AFLU. 2008-2013</vt:lpstr>
      <vt:lpstr>COMP.CTOS.NOCHE OCUP. 2008-2013</vt:lpstr>
      <vt:lpstr>ANUAL OCUPACIÓN</vt:lpstr>
      <vt:lpstr>RESUMEN OCUP. DIARIA MARZO</vt:lpstr>
      <vt:lpstr>PROCEDENCIA</vt:lpstr>
      <vt:lpstr>PROCEDENCIA MARZO</vt:lpstr>
      <vt:lpstr>PROCEDENCIA ENERO - MARZO</vt:lpstr>
      <vt:lpstr>REGIONES MARZO</vt:lpstr>
      <vt:lpstr>REGIONES ANUAL</vt:lpstr>
      <vt:lpstr>GRAFICA REGIONES </vt:lpstr>
      <vt:lpstr>EUROPA MARZO</vt:lpstr>
      <vt:lpstr>EUROPA ENERO-MARZO</vt:lpstr>
      <vt:lpstr>DESGLOSE EUROPA I</vt:lpstr>
      <vt:lpstr>PRINCIPALES MERCADOS I</vt:lpstr>
      <vt:lpstr>GRAFICA PRINC. MERCADOS</vt:lpstr>
      <vt:lpstr>PRINC. MDOS. PROD.CTOS. NOCH.I</vt:lpstr>
      <vt:lpstr>GRAFICA CTOS. NOCH.</vt:lpstr>
      <vt:lpstr>COMPARATIVO PAISES MARZO</vt:lpstr>
      <vt:lpstr>COMPARATIVO PAÍSES ENE-MAR</vt:lpstr>
      <vt:lpstr>CUARTOS POR PLAN</vt:lpstr>
      <vt:lpstr>CUARTOS POR LOCALIDAD</vt:lpstr>
      <vt:lpstr>PORTADA!OLE_LINK1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Jacobo González</dc:creator>
  <cp:lastModifiedBy>ELIZABETH</cp:lastModifiedBy>
  <cp:lastPrinted>2013-05-09T19:41:25Z</cp:lastPrinted>
  <dcterms:created xsi:type="dcterms:W3CDTF">1999-09-30T00:30:26Z</dcterms:created>
  <dcterms:modified xsi:type="dcterms:W3CDTF">2013-05-17T20:49:48Z</dcterms:modified>
</cp:coreProperties>
</file>