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960" yWindow="-180" windowWidth="10155" windowHeight="7485" tabRatio="858"/>
  </bookViews>
  <sheets>
    <sheet name="PORTADA" sheetId="23" r:id="rId1"/>
    <sheet name="RESUMEN MAYO" sheetId="1" r:id="rId2"/>
    <sheet name="RESUMEN ENERO-MAYO" sheetId="47" r:id="rId3"/>
    <sheet name="COMPART. OCUP. AFLU. 2010-2014" sheetId="27" r:id="rId4"/>
    <sheet name="COMP.CTOS.NOCHE OCUP. 2010-2014" sheetId="46" r:id="rId5"/>
    <sheet name="ANUAL OCUPACIÓN" sheetId="2" r:id="rId6"/>
    <sheet name="RESUMEN OCUP. DIARIA MAYO" sheetId="3" r:id="rId7"/>
    <sheet name="RESUMEN OCUP. ANUAL" sheetId="51" r:id="rId8"/>
    <sheet name="PROCEDENCIA" sheetId="4" r:id="rId9"/>
    <sheet name="PROCEDENCIA MAYO" sheetId="5" r:id="rId10"/>
    <sheet name="PROCEDENCIA ENERO - MAYO" sheetId="48" r:id="rId11"/>
    <sheet name="REGIONES MAYO" sheetId="7" r:id="rId12"/>
    <sheet name="REGIONES ANUAL" sheetId="8" r:id="rId13"/>
    <sheet name="GRAFICA REGIONES " sheetId="9" r:id="rId14"/>
    <sheet name="EUROPA MAYO" sheetId="10" r:id="rId15"/>
    <sheet name="EUROPA ENERO-MAYO" sheetId="49" r:id="rId16"/>
    <sheet name="DESGLOSE EUROPA I" sheetId="11" r:id="rId17"/>
    <sheet name="PRINCIPALES MERCADOS I" sheetId="14" r:id="rId18"/>
    <sheet name="GRAFICA PRINC. MERCADOS" sheetId="41" r:id="rId19"/>
    <sheet name="PRINC. MDOS. PROD.CTOS. NOCH.I" sheetId="25" r:id="rId20"/>
    <sheet name="GRAFICA CTOS. NOCH." sheetId="35" r:id="rId21"/>
    <sheet name="COMPARATIVO PAISES MAYO" sheetId="45" r:id="rId22"/>
    <sheet name="COMPARATIVO PAÍSES ENE-MAY" sheetId="50" r:id="rId23"/>
    <sheet name="CUARTOS POR PLAN" sheetId="17" r:id="rId24"/>
    <sheet name="CUARTOS POR LOCALIDAD" sheetId="18" r:id="rId25"/>
  </sheets>
  <externalReferences>
    <externalReference r:id="rId26"/>
    <externalReference r:id="rId27"/>
    <externalReference r:id="rId28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K35" i="25"/>
  <c r="K33"/>
  <c r="K27"/>
  <c r="K14"/>
  <c r="F57" i="50" l="1"/>
  <c r="E57"/>
  <c r="D57"/>
  <c r="E28" i="8"/>
  <c r="O28"/>
  <c r="D28" s="1"/>
  <c r="O11" i="51"/>
  <c r="D28" i="46"/>
  <c r="E28"/>
  <c r="F28"/>
  <c r="G28"/>
  <c r="C28"/>
  <c r="L38" i="25" l="1"/>
  <c r="J38"/>
  <c r="L31"/>
  <c r="L32"/>
  <c r="L30"/>
  <c r="L18"/>
  <c r="L19"/>
  <c r="L20"/>
  <c r="L21"/>
  <c r="L22"/>
  <c r="L23"/>
  <c r="L24"/>
  <c r="L25"/>
  <c r="L26"/>
  <c r="L17"/>
  <c r="L33"/>
  <c r="L12"/>
  <c r="L13"/>
  <c r="L11"/>
  <c r="L14" s="1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C28"/>
  <c r="L27" i="25" l="1"/>
  <c r="L35" s="1"/>
  <c r="K28" i="8"/>
  <c r="I28"/>
  <c r="G28"/>
  <c r="O14"/>
  <c r="N14" s="1"/>
  <c r="L32" i="2"/>
  <c r="I32"/>
  <c r="G32"/>
  <c r="K32" s="1"/>
  <c r="H32" s="1"/>
  <c r="E32"/>
  <c r="D32"/>
  <c r="F32"/>
  <c r="K17"/>
  <c r="J17" s="1"/>
  <c r="F17"/>
  <c r="H28" i="46"/>
  <c r="I28"/>
  <c r="J28"/>
  <c r="K28"/>
  <c r="H14"/>
  <c r="I14"/>
  <c r="J14"/>
  <c r="K14"/>
  <c r="Q14" i="27"/>
  <c r="R14"/>
  <c r="S14"/>
  <c r="T14"/>
  <c r="H14"/>
  <c r="I14"/>
  <c r="J14"/>
  <c r="K14"/>
  <c r="I14" i="25"/>
  <c r="I27"/>
  <c r="I33"/>
  <c r="I35"/>
  <c r="J17"/>
  <c r="J18"/>
  <c r="J19"/>
  <c r="J20"/>
  <c r="J21"/>
  <c r="J22"/>
  <c r="J23"/>
  <c r="J24"/>
  <c r="J25"/>
  <c r="J26"/>
  <c r="J27"/>
  <c r="J11"/>
  <c r="J12"/>
  <c r="J13"/>
  <c r="J14"/>
  <c r="J30"/>
  <c r="J31"/>
  <c r="J32"/>
  <c r="J33"/>
  <c r="J35"/>
  <c r="H33"/>
  <c r="H27"/>
  <c r="H35"/>
  <c r="F35"/>
  <c r="D27" i="46"/>
  <c r="E27"/>
  <c r="F27"/>
  <c r="G27"/>
  <c r="C27"/>
  <c r="M27" i="8"/>
  <c r="K27"/>
  <c r="I27"/>
  <c r="G27"/>
  <c r="E27"/>
  <c r="C27"/>
  <c r="O27"/>
  <c r="D27"/>
  <c r="F27"/>
  <c r="H27"/>
  <c r="J27"/>
  <c r="L27"/>
  <c r="N27"/>
  <c r="P27"/>
  <c r="O13"/>
  <c r="D13"/>
  <c r="F13"/>
  <c r="H13"/>
  <c r="J13"/>
  <c r="L13"/>
  <c r="N13"/>
  <c r="P13"/>
  <c r="L31" i="2"/>
  <c r="G31"/>
  <c r="I31"/>
  <c r="K31"/>
  <c r="D31"/>
  <c r="E31"/>
  <c r="F31"/>
  <c r="H31"/>
  <c r="J31"/>
  <c r="C31"/>
  <c r="K16"/>
  <c r="J16"/>
  <c r="H16"/>
  <c r="F16"/>
  <c r="H27" i="46"/>
  <c r="I27"/>
  <c r="J27"/>
  <c r="K27"/>
  <c r="H13"/>
  <c r="I13"/>
  <c r="J13"/>
  <c r="K13"/>
  <c r="Q13" i="27"/>
  <c r="R13"/>
  <c r="S13"/>
  <c r="T13"/>
  <c r="H13"/>
  <c r="I13"/>
  <c r="J13"/>
  <c r="K13"/>
  <c r="H38" i="25"/>
  <c r="K12" i="14"/>
  <c r="K13"/>
  <c r="K14"/>
  <c r="K15"/>
  <c r="K16"/>
  <c r="K17"/>
  <c r="K18"/>
  <c r="K19"/>
  <c r="K20"/>
  <c r="K21"/>
  <c r="K22"/>
  <c r="K23"/>
  <c r="K24"/>
  <c r="K25"/>
  <c r="K26"/>
  <c r="K11"/>
  <c r="I37" i="11"/>
  <c r="J35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6"/>
  <c r="J10"/>
  <c r="H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/>
  <c r="E54" i="45"/>
  <c r="E33" i="10" s="1"/>
  <c r="E55" i="45"/>
  <c r="E34" i="10" s="1"/>
  <c r="E56" i="45"/>
  <c r="E35" i="10" s="1"/>
  <c r="E52" i="45"/>
  <c r="E31" i="10" s="1"/>
  <c r="O22" i="27"/>
  <c r="H31" i="25"/>
  <c r="H32"/>
  <c r="H30"/>
  <c r="H18"/>
  <c r="H19"/>
  <c r="H20"/>
  <c r="H21"/>
  <c r="H22"/>
  <c r="H23"/>
  <c r="H24"/>
  <c r="H25"/>
  <c r="H26"/>
  <c r="H17"/>
  <c r="H12"/>
  <c r="H13"/>
  <c r="H11"/>
  <c r="D13" i="47"/>
  <c r="L30" i="2"/>
  <c r="D30"/>
  <c r="C30"/>
  <c r="C26" i="8"/>
  <c r="I30" i="2"/>
  <c r="G30"/>
  <c r="E30"/>
  <c r="F30"/>
  <c r="G26" i="46"/>
  <c r="H26"/>
  <c r="D26"/>
  <c r="E26"/>
  <c r="F26"/>
  <c r="C26"/>
  <c r="Q12" i="27"/>
  <c r="R12"/>
  <c r="S12"/>
  <c r="T12"/>
  <c r="H12"/>
  <c r="I12"/>
  <c r="J12"/>
  <c r="K12"/>
  <c r="K30" i="2"/>
  <c r="J30"/>
  <c r="E31" i="45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3"/>
  <c r="E30"/>
  <c r="E17"/>
  <c r="E18"/>
  <c r="E19"/>
  <c r="E20"/>
  <c r="E21"/>
  <c r="E22"/>
  <c r="E23"/>
  <c r="E24"/>
  <c r="E25"/>
  <c r="E26"/>
  <c r="E16"/>
  <c r="E11"/>
  <c r="E12"/>
  <c r="E10"/>
  <c r="G33" i="25"/>
  <c r="G27"/>
  <c r="G14"/>
  <c r="G35"/>
  <c r="I12" i="14"/>
  <c r="I13"/>
  <c r="I14"/>
  <c r="I15"/>
  <c r="I16"/>
  <c r="I17"/>
  <c r="I18"/>
  <c r="I19"/>
  <c r="I20"/>
  <c r="I21"/>
  <c r="I22"/>
  <c r="I23"/>
  <c r="I24"/>
  <c r="I25"/>
  <c r="I26"/>
  <c r="I11"/>
  <c r="M26" i="8"/>
  <c r="K26"/>
  <c r="I26"/>
  <c r="G26"/>
  <c r="E26"/>
  <c r="O12"/>
  <c r="N12"/>
  <c r="H12"/>
  <c r="K15" i="2"/>
  <c r="J15"/>
  <c r="F15"/>
  <c r="H12" i="46"/>
  <c r="I26"/>
  <c r="J26"/>
  <c r="K26"/>
  <c r="I12"/>
  <c r="J12"/>
  <c r="K12"/>
  <c r="C14" i="25"/>
  <c r="G26" i="14"/>
  <c r="G25"/>
  <c r="G24"/>
  <c r="G23"/>
  <c r="G22"/>
  <c r="G21"/>
  <c r="G20"/>
  <c r="G19"/>
  <c r="G18"/>
  <c r="G17"/>
  <c r="G16"/>
  <c r="G15"/>
  <c r="G14"/>
  <c r="G13"/>
  <c r="G12"/>
  <c r="G34"/>
  <c r="G11"/>
  <c r="D12" i="8"/>
  <c r="L12"/>
  <c r="O26"/>
  <c r="D26"/>
  <c r="F12"/>
  <c r="J12"/>
  <c r="H15" i="2"/>
  <c r="H30"/>
  <c r="H14" i="25"/>
  <c r="J26" i="8"/>
  <c r="L26"/>
  <c r="E33" i="25"/>
  <c r="E27"/>
  <c r="E14"/>
  <c r="O25"/>
  <c r="H26" i="8"/>
  <c r="F26"/>
  <c r="P26"/>
  <c r="N26"/>
  <c r="P12"/>
  <c r="P22" i="14"/>
  <c r="E22"/>
  <c r="E37" i="11"/>
  <c r="F12"/>
  <c r="E35" i="4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H11"/>
  <c r="I11"/>
  <c r="J11"/>
  <c r="K11"/>
  <c r="E29" i="18"/>
  <c r="F27" s="1"/>
  <c r="C29"/>
  <c r="D28" s="1"/>
  <c r="F28"/>
  <c r="D27"/>
  <c r="D26"/>
  <c r="D25"/>
  <c r="D24"/>
  <c r="D23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J65" i="17"/>
  <c r="I65"/>
  <c r="K64"/>
  <c r="J39"/>
  <c r="I39"/>
  <c r="K38"/>
  <c r="J9"/>
  <c r="D79"/>
  <c r="I7"/>
  <c r="I9"/>
  <c r="K7" s="1"/>
  <c r="K31"/>
  <c r="K35"/>
  <c r="K63"/>
  <c r="K65"/>
  <c r="K33"/>
  <c r="K37"/>
  <c r="K32"/>
  <c r="K39" s="1"/>
  <c r="K34"/>
  <c r="K36"/>
  <c r="O38" i="25"/>
  <c r="E35"/>
  <c r="F38"/>
  <c r="C33"/>
  <c r="O32"/>
  <c r="O31"/>
  <c r="O30"/>
  <c r="C27"/>
  <c r="O26"/>
  <c r="O24"/>
  <c r="O23"/>
  <c r="O22"/>
  <c r="O21"/>
  <c r="O20"/>
  <c r="O19"/>
  <c r="O18"/>
  <c r="O17"/>
  <c r="C35"/>
  <c r="O13"/>
  <c r="O12"/>
  <c r="O11"/>
  <c r="D25"/>
  <c r="D38"/>
  <c r="F31"/>
  <c r="F30"/>
  <c r="F19"/>
  <c r="F21"/>
  <c r="F23"/>
  <c r="F25"/>
  <c r="F17"/>
  <c r="F13"/>
  <c r="F32"/>
  <c r="F18"/>
  <c r="F20"/>
  <c r="F22"/>
  <c r="F24"/>
  <c r="F26"/>
  <c r="F12"/>
  <c r="F11"/>
  <c r="D31"/>
  <c r="D26"/>
  <c r="D23"/>
  <c r="D21"/>
  <c r="D19"/>
  <c r="D17"/>
  <c r="D12"/>
  <c r="D32"/>
  <c r="D30"/>
  <c r="D24"/>
  <c r="D22"/>
  <c r="D20"/>
  <c r="D18"/>
  <c r="D13"/>
  <c r="D11"/>
  <c r="F14"/>
  <c r="F33"/>
  <c r="F27"/>
  <c r="D14"/>
  <c r="D33"/>
  <c r="D27"/>
  <c r="D35"/>
  <c r="P34" i="14"/>
  <c r="Q22" s="1"/>
  <c r="P26"/>
  <c r="E26"/>
  <c r="P25"/>
  <c r="E25"/>
  <c r="P24"/>
  <c r="E24"/>
  <c r="P23"/>
  <c r="E23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N37" i="11"/>
  <c r="M37"/>
  <c r="K37"/>
  <c r="J37"/>
  <c r="G37"/>
  <c r="F37"/>
  <c r="C37"/>
  <c r="O10" i="8"/>
  <c r="N10"/>
  <c r="H10"/>
  <c r="G44" i="5"/>
  <c r="G37"/>
  <c r="I31" i="4"/>
  <c r="I32"/>
  <c r="I33"/>
  <c r="H9"/>
  <c r="H8"/>
  <c r="F9"/>
  <c r="F8"/>
  <c r="D9"/>
  <c r="D8"/>
  <c r="H12" i="11"/>
  <c r="H14"/>
  <c r="H16"/>
  <c r="H18"/>
  <c r="H20"/>
  <c r="H24"/>
  <c r="H28"/>
  <c r="H32"/>
  <c r="H36"/>
  <c r="H11"/>
  <c r="H13"/>
  <c r="H15"/>
  <c r="H17"/>
  <c r="H19"/>
  <c r="H21"/>
  <c r="H23"/>
  <c r="H25"/>
  <c r="H27"/>
  <c r="H29"/>
  <c r="H31"/>
  <c r="H33"/>
  <c r="H35"/>
  <c r="H22"/>
  <c r="H26"/>
  <c r="H30"/>
  <c r="H34"/>
  <c r="D10" i="8"/>
  <c r="L10"/>
  <c r="H7" i="4"/>
  <c r="F7"/>
  <c r="D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O37"/>
  <c r="P11" s="1"/>
  <c r="F10" i="8"/>
  <c r="P10"/>
  <c r="J10"/>
  <c r="O12" i="51"/>
  <c r="O13"/>
  <c r="O14"/>
  <c r="O15"/>
  <c r="O16"/>
  <c r="F14" i="2"/>
  <c r="H37" i="11"/>
  <c r="P36"/>
  <c r="P34"/>
  <c r="P26"/>
  <c r="P18"/>
  <c r="P10"/>
  <c r="P29"/>
  <c r="P21"/>
  <c r="P13"/>
  <c r="D37"/>
  <c r="P24"/>
  <c r="P16"/>
  <c r="P35"/>
  <c r="P27"/>
  <c r="P19"/>
  <c r="L29" i="2"/>
  <c r="K13"/>
  <c r="J13"/>
  <c r="H13"/>
  <c r="F13"/>
  <c r="C25" i="46"/>
  <c r="K10"/>
  <c r="J10"/>
  <c r="I10"/>
  <c r="H10"/>
  <c r="P22" i="27"/>
  <c r="T22" s="1"/>
  <c r="N22"/>
  <c r="M22"/>
  <c r="L22"/>
  <c r="I22"/>
  <c r="H22"/>
  <c r="J22"/>
  <c r="T10"/>
  <c r="S10"/>
  <c r="R10"/>
  <c r="Q10"/>
  <c r="K10"/>
  <c r="J10"/>
  <c r="I10"/>
  <c r="H10"/>
  <c r="O11" i="8"/>
  <c r="D11"/>
  <c r="S22" i="27"/>
  <c r="L11" i="8"/>
  <c r="F11"/>
  <c r="J11"/>
  <c r="N11"/>
  <c r="H11"/>
  <c r="R22" i="27"/>
  <c r="P11" i="8"/>
  <c r="K14" i="2"/>
  <c r="J14"/>
  <c r="K11" i="46"/>
  <c r="J11"/>
  <c r="H11"/>
  <c r="H14" i="2"/>
  <c r="M25" i="8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9"/>
  <c r="C7" i="7"/>
  <c r="E7"/>
  <c r="G7" s="1"/>
  <c r="C8"/>
  <c r="E8"/>
  <c r="C9"/>
  <c r="E9"/>
  <c r="G9" s="1"/>
  <c r="C10"/>
  <c r="E10"/>
  <c r="G10"/>
  <c r="C11"/>
  <c r="E11"/>
  <c r="C12"/>
  <c r="E12"/>
  <c r="G12" s="1"/>
  <c r="C13"/>
  <c r="D8" s="1"/>
  <c r="D13" s="1"/>
  <c r="N9" i="4"/>
  <c r="P8"/>
  <c r="G25" i="46"/>
  <c r="I11"/>
  <c r="E31" i="50"/>
  <c r="E10" i="49" s="1"/>
  <c r="E32" i="50"/>
  <c r="E11" i="49"/>
  <c r="E33" i="50"/>
  <c r="E12" i="49"/>
  <c r="E34" i="50"/>
  <c r="E13" i="49"/>
  <c r="E35" i="50"/>
  <c r="E14" i="49"/>
  <c r="E36" i="50"/>
  <c r="E15" i="49"/>
  <c r="E37" i="50"/>
  <c r="E16" i="49"/>
  <c r="E38" i="50"/>
  <c r="E17" i="49"/>
  <c r="E39" i="50"/>
  <c r="E18" i="49"/>
  <c r="E40" i="50"/>
  <c r="E19" i="49"/>
  <c r="E41" i="50"/>
  <c r="E20" i="49"/>
  <c r="E42" i="50"/>
  <c r="E21" i="49"/>
  <c r="E43" i="50"/>
  <c r="E22" i="49"/>
  <c r="E44" i="50"/>
  <c r="E23" i="49"/>
  <c r="E45" i="50"/>
  <c r="E24" i="49"/>
  <c r="E46" i="50"/>
  <c r="E25" i="49"/>
  <c r="E47" i="50"/>
  <c r="E26" i="49"/>
  <c r="E48" i="50"/>
  <c r="E27" i="49"/>
  <c r="E49" i="50"/>
  <c r="E28" i="49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O9" i="4"/>
  <c r="G11" i="7"/>
  <c r="J8" i="4"/>
  <c r="J9"/>
  <c r="P7"/>
  <c r="L9"/>
  <c r="L8"/>
  <c r="C36" i="10"/>
  <c r="D35" s="1"/>
  <c r="O25" i="8"/>
  <c r="L25"/>
  <c r="D9" i="7"/>
  <c r="D7"/>
  <c r="D11"/>
  <c r="G8"/>
  <c r="D25" i="8"/>
  <c r="J25" i="46"/>
  <c r="H25"/>
  <c r="K25"/>
  <c r="I25"/>
  <c r="M7" i="4"/>
  <c r="O7"/>
  <c r="N7"/>
  <c r="K29" i="2"/>
  <c r="J29"/>
  <c r="F29"/>
  <c r="D34" i="10"/>
  <c r="D12" i="7"/>
  <c r="D10"/>
  <c r="O8" i="4"/>
  <c r="P9"/>
  <c r="N8"/>
  <c r="C14" i="48"/>
  <c r="G19"/>
  <c r="G24"/>
  <c r="C26"/>
  <c r="G37"/>
  <c r="K37"/>
  <c r="C41"/>
  <c r="G44"/>
  <c r="D22" i="10"/>
  <c r="J7" i="4"/>
  <c r="D18" i="10"/>
  <c r="D32"/>
  <c r="D28"/>
  <c r="D24"/>
  <c r="D20"/>
  <c r="D16"/>
  <c r="D12"/>
  <c r="D10"/>
  <c r="H25" i="8"/>
  <c r="F25"/>
  <c r="L7" i="4"/>
  <c r="D33" i="10"/>
  <c r="D31"/>
  <c r="D29"/>
  <c r="D27"/>
  <c r="D25"/>
  <c r="D23"/>
  <c r="D21"/>
  <c r="D19"/>
  <c r="D17"/>
  <c r="D15"/>
  <c r="D13"/>
  <c r="D11"/>
  <c r="D9"/>
  <c r="N25" i="8"/>
  <c r="J25"/>
  <c r="H29" i="2"/>
  <c r="P25" i="8"/>
  <c r="G59" i="50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G36" s="1"/>
  <c r="C35"/>
  <c r="C33"/>
  <c r="G33" s="1"/>
  <c r="C34"/>
  <c r="C32"/>
  <c r="G35"/>
  <c r="H33" i="4"/>
  <c r="H32"/>
  <c r="F33"/>
  <c r="F32"/>
  <c r="D33"/>
  <c r="D32"/>
  <c r="K32"/>
  <c r="P32" s="1"/>
  <c r="K33"/>
  <c r="K31"/>
  <c r="L32" s="1"/>
  <c r="J33"/>
  <c r="F31"/>
  <c r="C38" i="7"/>
  <c r="D35" s="1"/>
  <c r="G37"/>
  <c r="G34"/>
  <c r="J32" i="4"/>
  <c r="J31" s="1"/>
  <c r="P31"/>
  <c r="N31"/>
  <c r="O31"/>
  <c r="C61" i="50"/>
  <c r="D27" s="1"/>
  <c r="G13"/>
  <c r="H13" s="1"/>
  <c r="G11"/>
  <c r="H11" s="1"/>
  <c r="G18"/>
  <c r="H18" s="1"/>
  <c r="G20"/>
  <c r="H20" s="1"/>
  <c r="G22"/>
  <c r="H22" s="1"/>
  <c r="G24"/>
  <c r="H24" s="1"/>
  <c r="G26"/>
  <c r="H26" s="1"/>
  <c r="E27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D17" i="50"/>
  <c r="D12"/>
  <c r="D21"/>
  <c r="D32"/>
  <c r="D42"/>
  <c r="D36"/>
  <c r="D50"/>
  <c r="D20"/>
  <c r="D31"/>
  <c r="D39"/>
  <c r="D10"/>
  <c r="D19"/>
  <c r="D23"/>
  <c r="D30"/>
  <c r="D34"/>
  <c r="D38"/>
  <c r="D46"/>
  <c r="D54"/>
  <c r="D16"/>
  <c r="D24"/>
  <c r="D35"/>
  <c r="D43"/>
  <c r="D36" i="7"/>
  <c r="D37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G27"/>
  <c r="H27" s="1"/>
  <c r="D33" i="49"/>
  <c r="D29"/>
  <c r="D25"/>
  <c r="D21"/>
  <c r="D17"/>
  <c r="D13"/>
  <c r="D9"/>
  <c r="D34"/>
  <c r="D32"/>
  <c r="D30"/>
  <c r="D28"/>
  <c r="D26"/>
  <c r="D24"/>
  <c r="D22"/>
  <c r="D20"/>
  <c r="D18"/>
  <c r="D16"/>
  <c r="D14"/>
  <c r="D12"/>
  <c r="O33" i="4"/>
  <c r="H31"/>
  <c r="D31"/>
  <c r="N33"/>
  <c r="P33"/>
  <c r="M33"/>
  <c r="E48" i="47"/>
  <c r="F47" s="1"/>
  <c r="C48"/>
  <c r="D47" s="1"/>
  <c r="F40"/>
  <c r="E40"/>
  <c r="F39"/>
  <c r="E39"/>
  <c r="F38"/>
  <c r="E38"/>
  <c r="F34"/>
  <c r="C35"/>
  <c r="D34"/>
  <c r="F27"/>
  <c r="E27"/>
  <c r="F26"/>
  <c r="E26"/>
  <c r="F25"/>
  <c r="E25"/>
  <c r="F22"/>
  <c r="E22"/>
  <c r="E20"/>
  <c r="E19"/>
  <c r="E18"/>
  <c r="E15"/>
  <c r="C13"/>
  <c r="F12"/>
  <c r="E12"/>
  <c r="F11"/>
  <c r="E11"/>
  <c r="F9"/>
  <c r="E9"/>
  <c r="D30"/>
  <c r="D31"/>
  <c r="G22" i="27"/>
  <c r="K22" s="1"/>
  <c r="D44" i="47"/>
  <c r="F30"/>
  <c r="D33"/>
  <c r="D43"/>
  <c r="D45"/>
  <c r="D32"/>
  <c r="E13"/>
  <c r="F31"/>
  <c r="F32"/>
  <c r="F33"/>
  <c r="D35"/>
  <c r="F35"/>
  <c r="E35" i="1"/>
  <c r="F30" s="1"/>
  <c r="E18"/>
  <c r="F25"/>
  <c r="G19" i="5"/>
  <c r="G32" i="45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/>
  <c r="H10" s="1"/>
  <c r="E27"/>
  <c r="E13"/>
  <c r="G13" s="1"/>
  <c r="H13" s="1"/>
  <c r="C61"/>
  <c r="D46" s="1"/>
  <c r="G30"/>
  <c r="H30" s="1"/>
  <c r="G16"/>
  <c r="H16" s="1"/>
  <c r="G59"/>
  <c r="H59" s="1"/>
  <c r="D31"/>
  <c r="D20"/>
  <c r="D13"/>
  <c r="D35"/>
  <c r="D50"/>
  <c r="D19"/>
  <c r="D53"/>
  <c r="D18"/>
  <c r="D26"/>
  <c r="D37"/>
  <c r="D44"/>
  <c r="D52"/>
  <c r="D12"/>
  <c r="D21"/>
  <c r="D40"/>
  <c r="D56"/>
  <c r="D30"/>
  <c r="D38"/>
  <c r="D47"/>
  <c r="D54"/>
  <c r="I34" i="14"/>
  <c r="K34"/>
  <c r="O34"/>
  <c r="M34"/>
  <c r="Q26"/>
  <c r="Q21"/>
  <c r="Q17"/>
  <c r="Q13"/>
  <c r="Q24"/>
  <c r="Q19"/>
  <c r="Q15"/>
  <c r="Q11"/>
  <c r="Q12"/>
  <c r="Q20"/>
  <c r="Q14"/>
  <c r="Q23"/>
  <c r="Q16"/>
  <c r="Q25"/>
  <c r="Q18"/>
  <c r="E34"/>
  <c r="C41" i="5"/>
  <c r="K37"/>
  <c r="C26"/>
  <c r="G24"/>
  <c r="C14"/>
  <c r="E48" i="1"/>
  <c r="F47" s="1"/>
  <c r="C48"/>
  <c r="D46" s="1"/>
  <c r="F40"/>
  <c r="E40"/>
  <c r="F39"/>
  <c r="E39"/>
  <c r="F38"/>
  <c r="E38"/>
  <c r="C35"/>
  <c r="D34" s="1"/>
  <c r="F27"/>
  <c r="E27"/>
  <c r="F26"/>
  <c r="E26"/>
  <c r="E25"/>
  <c r="F22"/>
  <c r="E22"/>
  <c r="E20"/>
  <c r="E19"/>
  <c r="E15"/>
  <c r="D13"/>
  <c r="C13"/>
  <c r="F12"/>
  <c r="E12"/>
  <c r="E11"/>
  <c r="F9"/>
  <c r="E9"/>
  <c r="E13"/>
  <c r="D43"/>
  <c r="D44"/>
  <c r="D32"/>
  <c r="D31"/>
  <c r="D33"/>
  <c r="D47"/>
  <c r="D30"/>
  <c r="D35" s="1"/>
  <c r="F32"/>
  <c r="O32" i="4"/>
  <c r="N32"/>
  <c r="M32"/>
  <c r="F46" i="47" l="1"/>
  <c r="F44"/>
  <c r="F46" i="1"/>
  <c r="F44"/>
  <c r="O33" i="25"/>
  <c r="O27"/>
  <c r="O14"/>
  <c r="F22" i="18"/>
  <c r="F29" s="1"/>
  <c r="F23"/>
  <c r="F24"/>
  <c r="F25"/>
  <c r="F26"/>
  <c r="D11"/>
  <c r="D29" s="1"/>
  <c r="K8" i="17"/>
  <c r="K9" s="1"/>
  <c r="Q34" i="14"/>
  <c r="P15" i="11"/>
  <c r="P23"/>
  <c r="P31"/>
  <c r="P12"/>
  <c r="P20"/>
  <c r="P17"/>
  <c r="P25"/>
  <c r="P33"/>
  <c r="P14"/>
  <c r="P22"/>
  <c r="P30"/>
  <c r="P28"/>
  <c r="P32"/>
  <c r="L11"/>
  <c r="L13"/>
  <c r="L15"/>
  <c r="L17"/>
  <c r="L19"/>
  <c r="L21"/>
  <c r="L23"/>
  <c r="L25"/>
  <c r="L27"/>
  <c r="L29"/>
  <c r="L31"/>
  <c r="L33"/>
  <c r="L35"/>
  <c r="L10"/>
  <c r="L12"/>
  <c r="L14"/>
  <c r="L16"/>
  <c r="L18"/>
  <c r="L20"/>
  <c r="L22"/>
  <c r="L24"/>
  <c r="L26"/>
  <c r="L28"/>
  <c r="L30"/>
  <c r="L32"/>
  <c r="L34"/>
  <c r="L36"/>
  <c r="H14" i="8"/>
  <c r="D14"/>
  <c r="L14"/>
  <c r="F14"/>
  <c r="J14"/>
  <c r="Q22" i="27"/>
  <c r="E38" i="7"/>
  <c r="F37" s="1"/>
  <c r="G38"/>
  <c r="M31" i="4"/>
  <c r="L33"/>
  <c r="L31" s="1"/>
  <c r="E13" i="7"/>
  <c r="G57" i="50"/>
  <c r="H57" s="1"/>
  <c r="K42" i="48"/>
  <c r="H30" s="1"/>
  <c r="H19"/>
  <c r="L26"/>
  <c r="H31"/>
  <c r="D33"/>
  <c r="L35"/>
  <c r="H41"/>
  <c r="H44"/>
  <c r="H12"/>
  <c r="L15"/>
  <c r="L19"/>
  <c r="D23"/>
  <c r="H27"/>
  <c r="H32"/>
  <c r="D34"/>
  <c r="D37"/>
  <c r="D40"/>
  <c r="H37"/>
  <c r="H13"/>
  <c r="H18"/>
  <c r="D21"/>
  <c r="D24"/>
  <c r="D25"/>
  <c r="L27"/>
  <c r="L29"/>
  <c r="D31"/>
  <c r="H33"/>
  <c r="L33"/>
  <c r="D35"/>
  <c r="L36"/>
  <c r="H40"/>
  <c r="D41"/>
  <c r="L42"/>
  <c r="H10"/>
  <c r="L11"/>
  <c r="D13"/>
  <c r="L14"/>
  <c r="L16"/>
  <c r="L18"/>
  <c r="L20"/>
  <c r="H22"/>
  <c r="L23"/>
  <c r="L25"/>
  <c r="H28"/>
  <c r="L30"/>
  <c r="D32"/>
  <c r="H34"/>
  <c r="L34"/>
  <c r="D36"/>
  <c r="D39"/>
  <c r="H42"/>
  <c r="L37"/>
  <c r="H23"/>
  <c r="D22"/>
  <c r="D20"/>
  <c r="D19"/>
  <c r="H17"/>
  <c r="H15"/>
  <c r="D12"/>
  <c r="L10"/>
  <c r="D26"/>
  <c r="H14"/>
  <c r="L12"/>
  <c r="H11"/>
  <c r="D14"/>
  <c r="G55" i="45"/>
  <c r="H55" s="1"/>
  <c r="E57"/>
  <c r="G57" s="1"/>
  <c r="H57" s="1"/>
  <c r="D46" i="47"/>
  <c r="D48" s="1"/>
  <c r="G32" i="7"/>
  <c r="D32"/>
  <c r="D45" i="1"/>
  <c r="D48" s="1"/>
  <c r="D25" i="50"/>
  <c r="D30" i="10"/>
  <c r="D51" i="45"/>
  <c r="D42"/>
  <c r="D34"/>
  <c r="D23"/>
  <c r="D49"/>
  <c r="D32"/>
  <c r="D17"/>
  <c r="D59"/>
  <c r="D48"/>
  <c r="D41"/>
  <c r="D33"/>
  <c r="D22"/>
  <c r="D11"/>
  <c r="D45"/>
  <c r="D36"/>
  <c r="D25"/>
  <c r="D43"/>
  <c r="D24"/>
  <c r="D55"/>
  <c r="D10"/>
  <c r="G27"/>
  <c r="H27" s="1"/>
  <c r="D39"/>
  <c r="D57"/>
  <c r="D27"/>
  <c r="D13" i="50"/>
  <c r="D61" s="1"/>
  <c r="D26" i="10"/>
  <c r="D16" i="45"/>
  <c r="K42" i="5"/>
  <c r="H35" s="1"/>
  <c r="J32" i="2"/>
  <c r="H17"/>
  <c r="D36" i="49"/>
  <c r="D14" i="10"/>
  <c r="D36" s="1"/>
  <c r="E36" i="49"/>
  <c r="F34"/>
  <c r="F32"/>
  <c r="F30"/>
  <c r="F10"/>
  <c r="F35"/>
  <c r="F33"/>
  <c r="F31"/>
  <c r="F29"/>
  <c r="E61" i="50"/>
  <c r="F27" s="1"/>
  <c r="F45" i="47"/>
  <c r="F43"/>
  <c r="D34" i="7"/>
  <c r="D33"/>
  <c r="F45" i="1"/>
  <c r="F43"/>
  <c r="F33"/>
  <c r="F31"/>
  <c r="F35" s="1"/>
  <c r="F34"/>
  <c r="E36" i="10"/>
  <c r="F33" s="1"/>
  <c r="F48" i="47" l="1"/>
  <c r="F48" i="1"/>
  <c r="O35" i="25"/>
  <c r="P25" s="1"/>
  <c r="P38"/>
  <c r="P26"/>
  <c r="P20"/>
  <c r="P17"/>
  <c r="P13"/>
  <c r="P12"/>
  <c r="P31"/>
  <c r="P21"/>
  <c r="P11"/>
  <c r="P19"/>
  <c r="P37" i="11"/>
  <c r="L37"/>
  <c r="P14" i="8"/>
  <c r="F36" i="7"/>
  <c r="F32"/>
  <c r="F33"/>
  <c r="F34"/>
  <c r="F35"/>
  <c r="F8"/>
  <c r="F10"/>
  <c r="F7"/>
  <c r="F9"/>
  <c r="F12"/>
  <c r="F11"/>
  <c r="G13"/>
  <c r="F13" i="50"/>
  <c r="H36" i="48"/>
  <c r="L32"/>
  <c r="D30"/>
  <c r="L24"/>
  <c r="L21"/>
  <c r="L17"/>
  <c r="L13"/>
  <c r="D11"/>
  <c r="H43"/>
  <c r="D38"/>
  <c r="H35"/>
  <c r="L31"/>
  <c r="L28"/>
  <c r="H24"/>
  <c r="H29"/>
  <c r="L22"/>
  <c r="H16"/>
  <c r="E61" i="45"/>
  <c r="F34" s="1"/>
  <c r="F13"/>
  <c r="F31"/>
  <c r="F36"/>
  <c r="F37"/>
  <c r="F11"/>
  <c r="F19"/>
  <c r="F35"/>
  <c r="F40"/>
  <c r="F44"/>
  <c r="F43"/>
  <c r="D35" i="5"/>
  <c r="L22"/>
  <c r="L21"/>
  <c r="L30"/>
  <c r="L25"/>
  <c r="D33"/>
  <c r="H42"/>
  <c r="L29"/>
  <c r="L37"/>
  <c r="D22"/>
  <c r="L34"/>
  <c r="H33"/>
  <c r="D23"/>
  <c r="L35"/>
  <c r="D24"/>
  <c r="H16"/>
  <c r="D30"/>
  <c r="L13"/>
  <c r="H15"/>
  <c r="D13"/>
  <c r="D32"/>
  <c r="H30"/>
  <c r="L31"/>
  <c r="H23"/>
  <c r="D36"/>
  <c r="L11"/>
  <c r="L28"/>
  <c r="H24"/>
  <c r="H19"/>
  <c r="L12"/>
  <c r="D34"/>
  <c r="L24"/>
  <c r="L17"/>
  <c r="D11"/>
  <c r="D19"/>
  <c r="L42"/>
  <c r="L20"/>
  <c r="H13"/>
  <c r="L14"/>
  <c r="D37"/>
  <c r="H37"/>
  <c r="H41"/>
  <c r="H27"/>
  <c r="L36"/>
  <c r="L27"/>
  <c r="H11"/>
  <c r="D14"/>
  <c r="D41"/>
  <c r="H36"/>
  <c r="H34"/>
  <c r="H29"/>
  <c r="H40"/>
  <c r="D40"/>
  <c r="D39"/>
  <c r="L33"/>
  <c r="D31"/>
  <c r="D25"/>
  <c r="H18"/>
  <c r="L32"/>
  <c r="L15"/>
  <c r="H17"/>
  <c r="L16"/>
  <c r="L10"/>
  <c r="H28"/>
  <c r="H31"/>
  <c r="L26"/>
  <c r="D21"/>
  <c r="H14"/>
  <c r="D38"/>
  <c r="D26"/>
  <c r="L19"/>
  <c r="H12"/>
  <c r="D20"/>
  <c r="D12"/>
  <c r="L23"/>
  <c r="H10"/>
  <c r="H22"/>
  <c r="L18"/>
  <c r="H44"/>
  <c r="H32"/>
  <c r="H43"/>
  <c r="D38" i="7"/>
  <c r="D61" i="45"/>
  <c r="N28" i="8"/>
  <c r="F28"/>
  <c r="J28"/>
  <c r="H28"/>
  <c r="L28"/>
  <c r="F20" i="50"/>
  <c r="F53"/>
  <c r="F32"/>
  <c r="F24"/>
  <c r="F49"/>
  <c r="G61"/>
  <c r="H61" s="1"/>
  <c r="F33"/>
  <c r="F54"/>
  <c r="F23"/>
  <c r="F19"/>
  <c r="F12"/>
  <c r="F52"/>
  <c r="F48"/>
  <c r="F44"/>
  <c r="F40"/>
  <c r="F36"/>
  <c r="F26"/>
  <c r="F18"/>
  <c r="F51"/>
  <c r="F43"/>
  <c r="F35"/>
  <c r="F31"/>
  <c r="F45"/>
  <c r="F37"/>
  <c r="F30"/>
  <c r="F56"/>
  <c r="F16"/>
  <c r="F41"/>
  <c r="F59"/>
  <c r="F25"/>
  <c r="F21"/>
  <c r="F17"/>
  <c r="F10"/>
  <c r="F50"/>
  <c r="F46"/>
  <c r="F42"/>
  <c r="F38"/>
  <c r="F34"/>
  <c r="F22"/>
  <c r="F55"/>
  <c r="F47"/>
  <c r="F39"/>
  <c r="F11"/>
  <c r="F9" i="49"/>
  <c r="F28"/>
  <c r="F24"/>
  <c r="F20"/>
  <c r="F16"/>
  <c r="F12"/>
  <c r="F27"/>
  <c r="F23"/>
  <c r="F19"/>
  <c r="F15"/>
  <c r="F11"/>
  <c r="F26"/>
  <c r="F22"/>
  <c r="F18"/>
  <c r="F14"/>
  <c r="F25"/>
  <c r="F21"/>
  <c r="F17"/>
  <c r="F13"/>
  <c r="F32" i="10"/>
  <c r="F25"/>
  <c r="F34"/>
  <c r="F26"/>
  <c r="F29"/>
  <c r="F13"/>
  <c r="F22"/>
  <c r="F35"/>
  <c r="F27"/>
  <c r="F19"/>
  <c r="F11"/>
  <c r="F16"/>
  <c r="F24"/>
  <c r="F17"/>
  <c r="F18"/>
  <c r="F10"/>
  <c r="F9"/>
  <c r="F21"/>
  <c r="F14"/>
  <c r="F30"/>
  <c r="F31"/>
  <c r="F23"/>
  <c r="F15"/>
  <c r="F12"/>
  <c r="F20"/>
  <c r="F28"/>
  <c r="P18" i="25" l="1"/>
  <c r="P24"/>
  <c r="P22"/>
  <c r="P23"/>
  <c r="P32"/>
  <c r="P30"/>
  <c r="P33" s="1"/>
  <c r="P14"/>
  <c r="P27"/>
  <c r="P35" s="1"/>
  <c r="F48" i="45"/>
  <c r="F56"/>
  <c r="F21"/>
  <c r="F54"/>
  <c r="F18"/>
  <c r="F22"/>
  <c r="F53"/>
  <c r="F17"/>
  <c r="F47"/>
  <c r="F51"/>
  <c r="F38" i="7"/>
  <c r="F13"/>
  <c r="F55" i="45"/>
  <c r="F39"/>
  <c r="F24"/>
  <c r="F49"/>
  <c r="F32"/>
  <c r="F57"/>
  <c r="F41"/>
  <c r="F38"/>
  <c r="F50"/>
  <c r="F23"/>
  <c r="F59"/>
  <c r="F26"/>
  <c r="F16"/>
  <c r="F45"/>
  <c r="F25"/>
  <c r="F52"/>
  <c r="F20"/>
  <c r="F30"/>
  <c r="F46"/>
  <c r="F33"/>
  <c r="F42"/>
  <c r="F27"/>
  <c r="F12"/>
  <c r="G61"/>
  <c r="H61" s="1"/>
  <c r="F10"/>
  <c r="F61"/>
  <c r="F61" i="50"/>
  <c r="P28" i="8"/>
  <c r="F36" i="49"/>
  <c r="F36" i="10"/>
</calcChain>
</file>

<file path=xl/sharedStrings.xml><?xml version="1.0" encoding="utf-8"?>
<sst xmlns="http://schemas.openxmlformats.org/spreadsheetml/2006/main" count="1161" uniqueCount="423">
  <si>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</si>
  <si>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</si>
  <si>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</si>
  <si>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</si>
  <si>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</si>
  <si>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</si>
  <si>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</si>
  <si>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</si>
  <si>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</si>
  <si>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</si>
  <si>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</si>
  <si>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</si>
  <si>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</si>
  <si>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</si>
  <si>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</si>
  <si>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</si>
  <si>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</si>
  <si>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</si>
  <si>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</si>
  <si>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</si>
  <si>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</si>
  <si>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</si>
  <si>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</si>
  <si>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</si>
  <si>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</si>
  <si>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</si>
  <si>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</si>
  <si>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</si>
  <si>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</si>
  <si>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</si>
  <si>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</si>
  <si>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</si>
  <si>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</si>
  <si>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</si>
  <si>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</si>
  <si>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</si>
  <si>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</si>
  <si>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</si>
  <si>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</si>
  <si>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</si>
  <si>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</si>
  <si>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</si>
  <si>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</si>
  <si>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</si>
  <si>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</si>
  <si>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</si>
  <si>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</si>
  <si>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</si>
  <si>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</si>
  <si>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</si>
  <si>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</si>
  <si>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</si>
  <si>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</si>
  <si>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</si>
  <si>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</si>
  <si>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</si>
  <si>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</si>
  <si>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</si>
  <si>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</si>
  <si>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</si>
  <si>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</si>
  <si>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</si>
  <si>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</si>
  <si>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</si>
  <si>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</si>
  <si>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</si>
  <si>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</si>
  <si>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</si>
  <si>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</si>
  <si>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</si>
  <si>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</si>
  <si>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</si>
  <si>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</si>
  <si>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</si>
  <si>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</si>
  <si>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</si>
  <si>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</si>
  <si>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</si>
  <si>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</si>
  <si>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</si>
  <si>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</si>
  <si>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</si>
  <si>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</si>
  <si>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</si>
  <si>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</si>
  <si>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</si>
  <si>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</si>
  <si>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</si>
  <si>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</si>
  <si>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</si>
  <si>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</si>
  <si>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</si>
  <si>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</si>
  <si>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</si>
  <si>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</si>
  <si>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</si>
  <si>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</si>
  <si>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</si>
  <si>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</si>
  <si>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</si>
  <si>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</si>
  <si>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</si>
  <si>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</si>
  <si>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</si>
  <si>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</si>
  <si>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</si>
  <si>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</si>
  <si>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</si>
  <si>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</si>
  <si>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</si>
  <si>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</si>
  <si>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</si>
  <si>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</si>
  <si>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</si>
  <si>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</si>
  <si>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</si>
  <si>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</si>
  <si>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</si>
  <si>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</si>
  <si>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</si>
  <si>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</si>
  <si>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</si>
  <si>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</si>
  <si>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</si>
  <si>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</si>
  <si>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</si>
  <si>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</si>
  <si>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</si>
  <si>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</si>
  <si>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</si>
  <si>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</si>
  <si>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</si>
  <si>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</si>
  <si>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</si>
  <si>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</si>
  <si>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</si>
  <si>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</si>
  <si>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</si>
  <si>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</si>
  <si>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</si>
  <si>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</si>
  <si>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</si>
  <si>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</si>
  <si>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</si>
  <si>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</si>
  <si>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</si>
  <si>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</si>
  <si>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</si>
  <si>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</si>
  <si>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</si>
  <si>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</si>
  <si>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</si>
  <si>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</si>
  <si>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</si>
  <si>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</si>
  <si>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</si>
  <si>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</si>
  <si>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</si>
  <si>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</si>
  <si>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</si>
  <si>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</si>
  <si>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</si>
  <si>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</si>
  <si>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OCUPACIÓN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</si>
  <si>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</si>
  <si>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</si>
  <si>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</si>
  <si>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</si>
  <si>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</si>
  <si>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</si>
  <si>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</si>
  <si>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</si>
  <si>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</si>
  <si>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</si>
  <si>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</si>
  <si>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</si>
  <si>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</si>
  <si>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</si>
  <si>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AKUMAL BEACH RESORT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</si>
  <si>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</si>
  <si>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</si>
  <si>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</si>
  <si>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</si>
  <si>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</si>
  <si>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</si>
  <si>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</si>
  <si>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</si>
  <si>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</si>
  <si>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</si>
  <si>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</si>
  <si>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</si>
  <si>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</si>
  <si>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</si>
  <si>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</si>
  <si>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</si>
  <si>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</si>
  <si>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</si>
  <si>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</si>
  <si>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</si>
  <si>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</si>
  <si>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</si>
  <si>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</si>
  <si>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</si>
  <si>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</si>
  <si>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</si>
  <si>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</si>
  <si>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</si>
  <si>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</si>
  <si>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</si>
  <si>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</si>
  <si>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</si>
  <si>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</si>
  <si>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</si>
  <si>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</si>
  <si>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</si>
  <si>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</si>
  <si>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</si>
  <si>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</si>
  <si>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</si>
  <si>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</si>
  <si>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</si>
  <si>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</si>
  <si>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</si>
  <si>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</si>
  <si>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</si>
  <si>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</si>
  <si>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</si>
  <si>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</si>
  <si>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</si>
  <si>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</si>
  <si>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</si>
  <si>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</si>
  <si>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</si>
  <si>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</si>
  <si>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</si>
  <si>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</si>
  <si>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</si>
  <si>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</si>
  <si>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</si>
  <si>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</si>
  <si>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</si>
  <si>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</si>
  <si>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</si>
  <si>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</si>
  <si>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</si>
  <si>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</si>
  <si>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</si>
  <si>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</si>
  <si>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</si>
  <si>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</si>
  <si>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</si>
  <si>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</si>
  <si>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</si>
  <si>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</si>
  <si>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</si>
  <si>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</si>
  <si>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</si>
  <si>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</si>
  <si>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</si>
  <si>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</si>
  <si>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</si>
  <si>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</si>
  <si>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</si>
  <si>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</si>
  <si>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</si>
  <si>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</si>
  <si>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</si>
  <si>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</si>
  <si>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</si>
  <si>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</si>
  <si>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</si>
  <si>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</si>
  <si>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</si>
  <si>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</si>
  <si>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</si>
  <si>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</si>
  <si>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</si>
  <si>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</si>
  <si>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</si>
  <si>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</si>
  <si>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</si>
  <si>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</si>
  <si>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</si>
  <si>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</si>
  <si>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</si>
  <si>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</si>
  <si>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</si>
  <si>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</si>
  <si>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</si>
  <si>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</si>
  <si>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</si>
  <si>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</si>
  <si>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</si>
  <si>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</si>
  <si>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</si>
  <si>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</si>
  <si>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</si>
  <si>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</si>
  <si>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</si>
  <si>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</si>
  <si>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</si>
  <si>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</si>
  <si>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</si>
  <si>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</si>
  <si>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</si>
  <si>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</si>
  <si>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</si>
  <si>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</si>
  <si>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</si>
  <si>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</si>
  <si>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</si>
  <si>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</si>
  <si>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</si>
  <si>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</si>
  <si>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</si>
  <si>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</si>
  <si>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</si>
  <si>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</si>
  <si>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</si>
  <si>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</si>
  <si>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</si>
  <si>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</si>
  <si>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</si>
  <si>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</si>
  <si>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</si>
  <si>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</si>
  <si>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</si>
  <si>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</si>
  <si>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</si>
  <si>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</si>
  <si>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</si>
  <si>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</si>
  <si>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</si>
  <si>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</si>
  <si>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</si>
  <si>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</si>
  <si>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</si>
  <si>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Posición 2013</t>
  </si>
  <si>
    <t>OASIS TULUM (antes Be live Riviera Maya)</t>
  </si>
  <si>
    <t>PAVO REAL BEACH RESORT</t>
  </si>
  <si>
    <t>SANDOS CARACOL ECO RESORTS &amp; SPA</t>
  </si>
  <si>
    <t>SANDOS PLAYACAR BEACH RESORTS &amp; SPA</t>
  </si>
  <si>
    <t>2014-10</t>
  </si>
  <si>
    <t>2014-11</t>
  </si>
  <si>
    <t>2014-12</t>
  </si>
  <si>
    <t>2014-13</t>
  </si>
  <si>
    <t>COMPARATIVO OCUPACIÓN Y AFLUENCIA 2010-2014</t>
  </si>
  <si>
    <t>2010-2014</t>
  </si>
  <si>
    <t>TABLA DE OCUPACION HOTELERA AÑO 2014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</si>
  <si>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</si>
  <si>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</si>
  <si>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</si>
  <si>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</si>
  <si>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</si>
  <si>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</si>
  <si>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ENERO - DICIEMBRE      2 0 1 4</t>
  </si>
  <si>
    <t>Corea</t>
  </si>
  <si>
    <t>AÑO 2014</t>
  </si>
  <si>
    <t>DESGLOSE MENSUAL 2014</t>
  </si>
  <si>
    <t xml:space="preserve"> ENE 2014</t>
  </si>
  <si>
    <t xml:space="preserve"> FEB 2014</t>
  </si>
  <si>
    <t xml:space="preserve"> MAR 2014</t>
  </si>
  <si>
    <t xml:space="preserve"> ABR 2014</t>
  </si>
  <si>
    <t xml:space="preserve"> MAY 2014</t>
  </si>
  <si>
    <t xml:space="preserve"> JUN 2014</t>
  </si>
  <si>
    <t>PRIMER SEMESTRE 2014</t>
  </si>
  <si>
    <t>Posición 2014</t>
  </si>
  <si>
    <t>2 0 1 4</t>
  </si>
  <si>
    <t>PRIMER SEMESTRE AÑO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</si>
  <si>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</si>
  <si>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</si>
  <si>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</si>
  <si>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</si>
  <si>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</si>
  <si>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</si>
  <si>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</si>
  <si>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</si>
  <si>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</si>
  <si>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</si>
  <si>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</si>
  <si>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</si>
  <si>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</si>
  <si>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</si>
  <si>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</si>
  <si>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</si>
  <si>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COMPARATIVO POR PAISES DE LOS AÑOS 2014 VS 2013</t>
  </si>
  <si>
    <t>HARD ROCK RIVIERA MAYA</t>
  </si>
  <si>
    <t>OCCIDENTAL ALLEGRO PLAYACAR</t>
  </si>
  <si>
    <t>OCCIDENTAL GRAND XCARET</t>
  </si>
  <si>
    <t>SEN SERENITY (antes ADONIS TULUM)</t>
  </si>
  <si>
    <t xml:space="preserve">Acumulado </t>
  </si>
  <si>
    <t>GENERATIONS MAROMA</t>
  </si>
  <si>
    <t>GENERATIONS RIVIERA MAYA</t>
  </si>
  <si>
    <t>THE REEF COCO BEACH</t>
  </si>
  <si>
    <t>THE ROYAL IN PLAYA DEL CARMEN</t>
  </si>
  <si>
    <t>2014-2013</t>
  </si>
  <si>
    <t>ALEMANIA</t>
  </si>
  <si>
    <t>M A Y O         2   0   1   4</t>
  </si>
  <si>
    <r>
      <t xml:space="preserve">El Barómetro Turístico de la Riviera Maya en su </t>
    </r>
    <r>
      <rPr>
        <b/>
        <sz val="10"/>
        <rFont val="Calibri"/>
        <family val="2"/>
      </rPr>
      <t xml:space="preserve">Centésima Nonagésima Sexta </t>
    </r>
    <r>
      <rPr>
        <sz val="10"/>
        <rFont val="Calibri"/>
        <family val="2"/>
      </rPr>
      <t>edición correspondiente</t>
    </r>
  </si>
  <si>
    <t>MES  DE  MAYO  DE  2014</t>
  </si>
  <si>
    <t>M  A  Y  O</t>
  </si>
  <si>
    <t>ENERO - MAYO  DE  2014</t>
  </si>
  <si>
    <t>ENERO - MAYO</t>
  </si>
  <si>
    <t>M  A  Y  O      D E      2  0  1  4</t>
  </si>
  <si>
    <t>PUENTE FESTIVO DE MAYO</t>
  </si>
  <si>
    <t>E N E R O - M  A  Y  O</t>
  </si>
  <si>
    <t>M  A  Y  O      2 0 1 4</t>
  </si>
  <si>
    <t>E N E R O - M A Y O     2 0 1 4</t>
  </si>
  <si>
    <t xml:space="preserve"> MAYO  2013</t>
  </si>
  <si>
    <t xml:space="preserve"> MAYO  2014</t>
  </si>
  <si>
    <t>ENE - MAY  2013</t>
  </si>
  <si>
    <t>ENE - MAY  2014</t>
  </si>
  <si>
    <t>M  A  Y  O       2  0  1  4</t>
  </si>
  <si>
    <t>E N E R O - M A Y O</t>
  </si>
  <si>
    <t>MAYO  2014  VS  2013</t>
  </si>
  <si>
    <t>ENERO - MAYO  2014  VS  2013</t>
  </si>
  <si>
    <t>ENE-MAY  2013</t>
  </si>
  <si>
    <t>ENE-MAY  2014</t>
  </si>
  <si>
    <t>E  N  E  R  O     -     M  A  Y  O</t>
  </si>
  <si>
    <r>
      <t>al</t>
    </r>
    <r>
      <rPr>
        <sz val="10"/>
        <rFont val="Calibri"/>
        <family val="2"/>
      </rPr>
      <t xml:space="preserve"> 82.17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40,939 </t>
    </r>
    <r>
      <rPr>
        <sz val="10"/>
        <rFont val="Calibri"/>
        <family val="2"/>
      </rPr>
      <t>de acuerdo al inventario</t>
    </r>
  </si>
  <si>
    <r>
      <t>al mes de Mayo del año 2014, fue elaborado con un muestreo de</t>
    </r>
    <r>
      <rPr>
        <b/>
        <sz val="10"/>
        <rFont val="Calibri"/>
        <family val="2"/>
      </rPr>
      <t xml:space="preserve"> 33,639 </t>
    </r>
    <r>
      <rPr>
        <sz val="10"/>
        <rFont val="Calibri"/>
        <family val="2"/>
      </rPr>
      <t>cuartos, que corresponde</t>
    </r>
  </si>
  <si>
    <r>
      <t>Nota: Los principales mercados para Riviera Maya de Enero-Mayo representan el</t>
    </r>
    <r>
      <rPr>
        <b/>
        <sz val="9"/>
        <rFont val="Calibri"/>
        <family val="2"/>
      </rPr>
      <t xml:space="preserve"> 96.76% del total de turistas que visitaron el destino.</t>
    </r>
  </si>
  <si>
    <t>388 Hoteles distribuidos en los direrentes Microdestinos de la Riviera Maya a lo largo de 120 kms. de costa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</si>
</sst>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7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6" fillId="0" borderId="0"/>
  </cellStyleXfs>
  <cellXfs count="535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5" fillId="0" borderId="0" xfId="0" applyFont="1" applyAlignment="1">
      <alignment horizontal="center"/>
    </xf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/>
    <xf numFmtId="17" fontId="17" fillId="0" borderId="0" xfId="0" applyNumberFormat="1" applyFont="1"/>
    <xf numFmtId="0" fontId="16" fillId="0" borderId="0" xfId="0" applyFont="1" applyFill="1"/>
    <xf numFmtId="0" fontId="18" fillId="0" borderId="0" xfId="0" applyFont="1" applyAlignment="1">
      <alignment horizontal="center"/>
    </xf>
    <xf numFmtId="17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20" fillId="0" borderId="0" xfId="0" applyFont="1"/>
    <xf numFmtId="10" fontId="20" fillId="0" borderId="0" xfId="0" applyNumberFormat="1" applyFont="1"/>
    <xf numFmtId="3" fontId="20" fillId="0" borderId="0" xfId="0" applyNumberFormat="1" applyFont="1"/>
    <xf numFmtId="0" fontId="17" fillId="0" borderId="0" xfId="0" applyFont="1" applyAlignment="1">
      <alignment horizontal="center"/>
    </xf>
    <xf numFmtId="10" fontId="20" fillId="0" borderId="0" xfId="0" applyNumberFormat="1" applyFont="1" applyAlignment="1">
      <alignment horizontal="center"/>
    </xf>
    <xf numFmtId="10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Border="1" applyAlignment="1">
      <alignment horizontal="left"/>
    </xf>
    <xf numFmtId="17" fontId="22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1" fillId="0" borderId="0" xfId="0" applyFont="1"/>
    <xf numFmtId="0" fontId="24" fillId="0" borderId="0" xfId="0" applyFont="1" applyFill="1" applyBorder="1" applyAlignment="1">
      <alignment horizontal="left"/>
    </xf>
    <xf numFmtId="10" fontId="17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10" fontId="16" fillId="0" borderId="0" xfId="0" applyNumberFormat="1" applyFont="1" applyFill="1" applyBorder="1"/>
    <xf numFmtId="166" fontId="16" fillId="0" borderId="0" xfId="0" applyNumberFormat="1" applyFont="1" applyFill="1" applyBorder="1"/>
    <xf numFmtId="0" fontId="17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Border="1"/>
    <xf numFmtId="17" fontId="16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72" fontId="21" fillId="0" borderId="0" xfId="0" applyNumberFormat="1" applyFont="1" applyAlignment="1">
      <alignment horizontal="left"/>
    </xf>
    <xf numFmtId="0" fontId="21" fillId="0" borderId="11" xfId="0" applyFont="1" applyBorder="1"/>
    <xf numFmtId="3" fontId="20" fillId="0" borderId="11" xfId="0" applyNumberFormat="1" applyFont="1" applyBorder="1"/>
    <xf numFmtId="3" fontId="16" fillId="0" borderId="0" xfId="0" applyNumberFormat="1" applyFont="1"/>
    <xf numFmtId="17" fontId="22" fillId="0" borderId="0" xfId="0" applyNumberFormat="1" applyFont="1" applyAlignment="1">
      <alignment horizontal="center"/>
    </xf>
    <xf numFmtId="17" fontId="22" fillId="0" borderId="0" xfId="0" applyNumberFormat="1" applyFont="1" applyAlignment="1">
      <alignment horizontal="left"/>
    </xf>
    <xf numFmtId="0" fontId="17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6" fillId="0" borderId="0" xfId="0" applyFont="1" applyAlignment="1"/>
    <xf numFmtId="0" fontId="15" fillId="0" borderId="0" xfId="0" applyFont="1" applyAlignment="1">
      <alignment horizontal="left"/>
    </xf>
    <xf numFmtId="3" fontId="16" fillId="0" borderId="0" xfId="0" applyNumberFormat="1" applyFont="1" applyBorder="1"/>
    <xf numFmtId="10" fontId="16" fillId="0" borderId="0" xfId="0" applyNumberFormat="1" applyFont="1" applyFill="1" applyBorder="1" applyAlignment="1"/>
    <xf numFmtId="1" fontId="16" fillId="0" borderId="0" xfId="0" applyNumberFormat="1" applyFont="1"/>
    <xf numFmtId="0" fontId="17" fillId="0" borderId="0" xfId="0" applyFont="1" applyFill="1" applyBorder="1" applyAlignment="1">
      <alignment horizontal="left"/>
    </xf>
    <xf numFmtId="1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1" fontId="17" fillId="0" borderId="0" xfId="0" applyNumberFormat="1" applyFont="1" applyFill="1" applyBorder="1" applyAlignment="1"/>
    <xf numFmtId="10" fontId="17" fillId="0" borderId="0" xfId="0" applyNumberFormat="1" applyFont="1" applyFill="1" applyBorder="1" applyAlignment="1"/>
    <xf numFmtId="0" fontId="26" fillId="0" borderId="0" xfId="0" applyFont="1"/>
    <xf numFmtId="0" fontId="19" fillId="0" borderId="0" xfId="0" applyFont="1" applyFill="1" applyBorder="1" applyAlignment="1">
      <alignment horizontal="left"/>
    </xf>
    <xf numFmtId="3" fontId="17" fillId="0" borderId="0" xfId="0" applyNumberFormat="1" applyFont="1" applyFill="1" applyBorder="1" applyAlignment="1"/>
    <xf numFmtId="167" fontId="16" fillId="0" borderId="0" xfId="0" applyNumberFormat="1" applyFont="1" applyFill="1" applyBorder="1" applyAlignment="1"/>
    <xf numFmtId="3" fontId="16" fillId="0" borderId="0" xfId="0" applyNumberFormat="1" applyFont="1" applyFill="1" applyBorder="1" applyAlignment="1"/>
    <xf numFmtId="0" fontId="28" fillId="0" borderId="0" xfId="2" applyFont="1" applyAlignment="1" applyProtection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3" fontId="16" fillId="0" borderId="17" xfId="0" applyNumberFormat="1" applyFont="1" applyBorder="1"/>
    <xf numFmtId="3" fontId="16" fillId="0" borderId="16" xfId="0" applyNumberFormat="1" applyFont="1" applyBorder="1"/>
    <xf numFmtId="0" fontId="16" fillId="0" borderId="18" xfId="0" applyFont="1" applyBorder="1"/>
    <xf numFmtId="3" fontId="16" fillId="0" borderId="18" xfId="0" applyNumberFormat="1" applyFont="1" applyBorder="1"/>
    <xf numFmtId="10" fontId="16" fillId="0" borderId="18" xfId="0" applyNumberFormat="1" applyFont="1" applyBorder="1"/>
    <xf numFmtId="0" fontId="17" fillId="0" borderId="18" xfId="0" applyFont="1" applyBorder="1"/>
    <xf numFmtId="3" fontId="17" fillId="0" borderId="18" xfId="0" applyNumberFormat="1" applyFont="1" applyBorder="1"/>
    <xf numFmtId="10" fontId="17" fillId="0" borderId="18" xfId="0" applyNumberFormat="1" applyFont="1" applyBorder="1"/>
    <xf numFmtId="10" fontId="16" fillId="0" borderId="0" xfId="0" applyNumberFormat="1" applyFont="1"/>
    <xf numFmtId="0" fontId="16" fillId="0" borderId="17" xfId="0" applyFont="1" applyBorder="1"/>
    <xf numFmtId="10" fontId="16" fillId="0" borderId="17" xfId="0" applyNumberFormat="1" applyFont="1" applyBorder="1"/>
    <xf numFmtId="3" fontId="21" fillId="0" borderId="0" xfId="0" applyNumberFormat="1" applyFont="1" applyFill="1"/>
    <xf numFmtId="17" fontId="2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7" fillId="0" borderId="0" xfId="0" applyNumberFormat="1" applyFont="1" applyFill="1" applyBorder="1" applyAlignment="1"/>
    <xf numFmtId="3" fontId="33" fillId="0" borderId="0" xfId="0" applyNumberFormat="1" applyFont="1" applyFill="1" applyBorder="1" applyAlignment="1">
      <alignment horizontal="right"/>
    </xf>
    <xf numFmtId="37" fontId="33" fillId="0" borderId="0" xfId="0" applyNumberFormat="1" applyFont="1" applyFill="1" applyBorder="1" applyAlignment="1"/>
    <xf numFmtId="0" fontId="33" fillId="0" borderId="0" xfId="0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left"/>
    </xf>
    <xf numFmtId="37" fontId="34" fillId="0" borderId="0" xfId="0" applyNumberFormat="1" applyFont="1" applyFill="1" applyBorder="1"/>
    <xf numFmtId="167" fontId="34" fillId="0" borderId="0" xfId="0" applyNumberFormat="1" applyFont="1" applyFill="1" applyBorder="1"/>
    <xf numFmtId="167" fontId="17" fillId="0" borderId="0" xfId="0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right"/>
    </xf>
    <xf numFmtId="37" fontId="17" fillId="0" borderId="0" xfId="0" applyNumberFormat="1" applyFont="1" applyFill="1" applyBorder="1"/>
    <xf numFmtId="1" fontId="16" fillId="0" borderId="0" xfId="0" applyNumberFormat="1" applyFont="1" applyFill="1" applyBorder="1"/>
    <xf numFmtId="37" fontId="16" fillId="0" borderId="0" xfId="0" applyNumberFormat="1" applyFont="1" applyFill="1"/>
    <xf numFmtId="167" fontId="17" fillId="0" borderId="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32" fillId="0" borderId="0" xfId="0" applyFont="1" applyFill="1" applyBorder="1"/>
    <xf numFmtId="1" fontId="36" fillId="0" borderId="0" xfId="0" applyNumberFormat="1" applyFont="1" applyFill="1" applyBorder="1" applyAlignment="1"/>
    <xf numFmtId="0" fontId="37" fillId="0" borderId="0" xfId="0" applyFont="1" applyFill="1" applyBorder="1"/>
    <xf numFmtId="0" fontId="32" fillId="0" borderId="0" xfId="0" applyFont="1" applyFill="1" applyBorder="1" applyAlignment="1">
      <alignment horizontal="left"/>
    </xf>
    <xf numFmtId="0" fontId="37" fillId="0" borderId="0" xfId="0" applyFont="1" applyFill="1"/>
    <xf numFmtId="0" fontId="38" fillId="0" borderId="0" xfId="0" applyFont="1" applyFill="1"/>
    <xf numFmtId="166" fontId="21" fillId="2" borderId="0" xfId="0" applyNumberFormat="1" applyFont="1" applyFill="1" applyBorder="1"/>
    <xf numFmtId="166" fontId="20" fillId="2" borderId="0" xfId="0" applyNumberFormat="1" applyFont="1" applyFill="1" applyBorder="1"/>
    <xf numFmtId="3" fontId="21" fillId="2" borderId="0" xfId="0" applyNumberFormat="1" applyFont="1" applyFill="1" applyBorder="1"/>
    <xf numFmtId="3" fontId="20" fillId="2" borderId="0" xfId="0" applyNumberFormat="1" applyFont="1" applyFill="1" applyBorder="1"/>
    <xf numFmtId="10" fontId="20" fillId="2" borderId="0" xfId="0" applyNumberFormat="1" applyFont="1" applyFill="1" applyBorder="1"/>
    <xf numFmtId="167" fontId="20" fillId="2" borderId="0" xfId="0" applyNumberFormat="1" applyFont="1" applyFill="1" applyBorder="1"/>
    <xf numFmtId="0" fontId="22" fillId="0" borderId="0" xfId="0" applyFont="1" applyAlignment="1">
      <alignment horizontal="center"/>
    </xf>
    <xf numFmtId="167" fontId="13" fillId="0" borderId="0" xfId="0" applyNumberFormat="1" applyFont="1" applyFill="1" applyBorder="1"/>
    <xf numFmtId="37" fontId="14" fillId="0" borderId="0" xfId="0" applyNumberFormat="1" applyFont="1" applyFill="1" applyBorder="1" applyAlignment="1"/>
    <xf numFmtId="10" fontId="20" fillId="0" borderId="0" xfId="0" applyNumberFormat="1" applyFont="1" applyBorder="1"/>
    <xf numFmtId="0" fontId="1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41" fillId="0" borderId="0" xfId="0" applyFont="1" applyBorder="1"/>
    <xf numFmtId="0" fontId="13" fillId="0" borderId="0" xfId="0" applyFont="1" applyBorder="1"/>
    <xf numFmtId="0" fontId="1" fillId="0" borderId="0" xfId="0" applyFont="1" applyBorder="1"/>
    <xf numFmtId="1" fontId="20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44" fillId="0" borderId="0" xfId="0" applyFont="1"/>
    <xf numFmtId="0" fontId="45" fillId="0" borderId="0" xfId="0" applyFont="1" applyFill="1"/>
    <xf numFmtId="0" fontId="46" fillId="0" borderId="0" xfId="0" applyFont="1" applyFill="1"/>
    <xf numFmtId="3" fontId="20" fillId="0" borderId="22" xfId="0" applyNumberFormat="1" applyFont="1" applyBorder="1"/>
    <xf numFmtId="0" fontId="16" fillId="0" borderId="22" xfId="0" applyFont="1" applyBorder="1"/>
    <xf numFmtId="3" fontId="21" fillId="0" borderId="22" xfId="0" applyNumberFormat="1" applyFont="1" applyBorder="1"/>
    <xf numFmtId="10" fontId="20" fillId="0" borderId="10" xfId="2" applyNumberFormat="1" applyFont="1" applyFill="1" applyBorder="1" applyAlignment="1" applyProtection="1">
      <alignment horizontal="center"/>
    </xf>
    <xf numFmtId="0" fontId="16" fillId="0" borderId="10" xfId="0" applyFont="1" applyBorder="1"/>
    <xf numFmtId="10" fontId="21" fillId="0" borderId="10" xfId="0" applyNumberFormat="1" applyFont="1" applyFill="1" applyBorder="1"/>
    <xf numFmtId="3" fontId="20" fillId="0" borderId="10" xfId="0" applyNumberFormat="1" applyFont="1" applyFill="1" applyBorder="1"/>
    <xf numFmtId="10" fontId="21" fillId="0" borderId="10" xfId="0" applyNumberFormat="1" applyFont="1" applyFill="1" applyBorder="1" applyAlignment="1"/>
    <xf numFmtId="10" fontId="20" fillId="0" borderId="10" xfId="0" applyNumberFormat="1" applyFont="1" applyBorder="1" applyAlignment="1">
      <alignment horizontal="center"/>
    </xf>
    <xf numFmtId="10" fontId="20" fillId="0" borderId="10" xfId="0" applyNumberFormat="1" applyFont="1" applyFill="1" applyBorder="1" applyAlignment="1">
      <alignment horizontal="center"/>
    </xf>
    <xf numFmtId="10" fontId="21" fillId="0" borderId="10" xfId="0" applyNumberFormat="1" applyFont="1" applyFill="1" applyBorder="1" applyAlignment="1">
      <alignment horizontal="right"/>
    </xf>
    <xf numFmtId="0" fontId="21" fillId="0" borderId="10" xfId="0" applyFont="1" applyBorder="1"/>
    <xf numFmtId="0" fontId="20" fillId="0" borderId="10" xfId="0" applyFont="1" applyBorder="1"/>
    <xf numFmtId="2" fontId="20" fillId="0" borderId="10" xfId="0" applyNumberFormat="1" applyFont="1" applyBorder="1"/>
    <xf numFmtId="2" fontId="21" fillId="0" borderId="10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3" fontId="16" fillId="0" borderId="10" xfId="0" applyNumberFormat="1" applyFont="1" applyFill="1" applyBorder="1" applyAlignment="1"/>
    <xf numFmtId="10" fontId="16" fillId="0" borderId="10" xfId="0" applyNumberFormat="1" applyFont="1" applyFill="1" applyBorder="1" applyAlignment="1"/>
    <xf numFmtId="0" fontId="16" fillId="0" borderId="10" xfId="0" applyFont="1" applyFill="1" applyBorder="1" applyAlignment="1"/>
    <xf numFmtId="3" fontId="16" fillId="0" borderId="0" xfId="0" applyNumberFormat="1" applyFont="1" applyFill="1" applyBorder="1"/>
    <xf numFmtId="0" fontId="5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22" xfId="0" applyFont="1" applyFill="1" applyBorder="1" applyAlignment="1">
      <alignment horizontal="left"/>
    </xf>
    <xf numFmtId="3" fontId="20" fillId="0" borderId="22" xfId="0" applyNumberFormat="1" applyFont="1" applyFill="1" applyBorder="1"/>
    <xf numFmtId="10" fontId="21" fillId="0" borderId="22" xfId="0" applyNumberFormat="1" applyFont="1" applyFill="1" applyBorder="1" applyAlignment="1"/>
    <xf numFmtId="10" fontId="20" fillId="0" borderId="22" xfId="2" applyNumberFormat="1" applyFont="1" applyFill="1" applyBorder="1" applyAlignment="1" applyProtection="1">
      <alignment horizontal="center"/>
    </xf>
    <xf numFmtId="10" fontId="20" fillId="0" borderId="22" xfId="0" applyNumberFormat="1" applyFont="1" applyFill="1" applyBorder="1" applyAlignment="1">
      <alignment horizontal="center"/>
    </xf>
    <xf numFmtId="10" fontId="21" fillId="0" borderId="22" xfId="0" applyNumberFormat="1" applyFont="1" applyFill="1" applyBorder="1"/>
    <xf numFmtId="3" fontId="20" fillId="0" borderId="11" xfId="0" applyNumberFormat="1" applyFont="1" applyFill="1" applyBorder="1"/>
    <xf numFmtId="10" fontId="21" fillId="0" borderId="13" xfId="0" applyNumberFormat="1" applyFont="1" applyFill="1" applyBorder="1" applyAlignment="1"/>
    <xf numFmtId="10" fontId="20" fillId="0" borderId="27" xfId="2" applyNumberFormat="1" applyFont="1" applyFill="1" applyBorder="1" applyAlignment="1" applyProtection="1">
      <alignment horizontal="center"/>
    </xf>
    <xf numFmtId="0" fontId="53" fillId="0" borderId="0" xfId="0" applyFont="1" applyAlignment="1"/>
    <xf numFmtId="0" fontId="22" fillId="0" borderId="0" xfId="0" applyFont="1" applyAlignment="1"/>
    <xf numFmtId="17" fontId="22" fillId="0" borderId="0" xfId="0" applyNumberFormat="1" applyFont="1" applyBorder="1" applyAlignment="1">
      <alignment horizontal="center"/>
    </xf>
    <xf numFmtId="0" fontId="21" fillId="2" borderId="28" xfId="0" applyFont="1" applyFill="1" applyBorder="1"/>
    <xf numFmtId="0" fontId="20" fillId="2" borderId="29" xfId="0" applyFont="1" applyFill="1" applyBorder="1"/>
    <xf numFmtId="0" fontId="20" fillId="2" borderId="30" xfId="0" applyFont="1" applyFill="1" applyBorder="1"/>
    <xf numFmtId="0" fontId="20" fillId="2" borderId="31" xfId="0" applyFont="1" applyFill="1" applyBorder="1"/>
    <xf numFmtId="3" fontId="21" fillId="2" borderId="32" xfId="0" applyNumberFormat="1" applyFont="1" applyFill="1" applyBorder="1"/>
    <xf numFmtId="3" fontId="20" fillId="2" borderId="32" xfId="0" applyNumberFormat="1" applyFont="1" applyFill="1" applyBorder="1"/>
    <xf numFmtId="10" fontId="20" fillId="2" borderId="33" xfId="0" applyNumberFormat="1" applyFont="1" applyFill="1" applyBorder="1"/>
    <xf numFmtId="0" fontId="20" fillId="2" borderId="28" xfId="0" applyFont="1" applyFill="1" applyBorder="1"/>
    <xf numFmtId="3" fontId="20" fillId="2" borderId="29" xfId="0" applyNumberFormat="1" applyFont="1" applyFill="1" applyBorder="1"/>
    <xf numFmtId="10" fontId="20" fillId="2" borderId="30" xfId="0" applyNumberFormat="1" applyFont="1" applyFill="1" applyBorder="1"/>
    <xf numFmtId="0" fontId="20" fillId="2" borderId="14" xfId="0" applyFont="1" applyFill="1" applyBorder="1"/>
    <xf numFmtId="10" fontId="20" fillId="2" borderId="34" xfId="0" applyNumberFormat="1" applyFont="1" applyFill="1" applyBorder="1"/>
    <xf numFmtId="10" fontId="20" fillId="2" borderId="32" xfId="0" applyNumberFormat="1" applyFont="1" applyFill="1" applyBorder="1"/>
    <xf numFmtId="10" fontId="21" fillId="2" borderId="32" xfId="0" applyNumberFormat="1" applyFont="1" applyFill="1" applyBorder="1"/>
    <xf numFmtId="0" fontId="20" fillId="2" borderId="11" xfId="0" applyFont="1" applyFill="1" applyBorder="1"/>
    <xf numFmtId="10" fontId="20" fillId="2" borderId="12" xfId="0" applyNumberFormat="1" applyFont="1" applyFill="1" applyBorder="1"/>
    <xf numFmtId="10" fontId="21" fillId="2" borderId="12" xfId="0" applyNumberFormat="1" applyFont="1" applyFill="1" applyBorder="1"/>
    <xf numFmtId="10" fontId="20" fillId="2" borderId="13" xfId="0" applyNumberFormat="1" applyFont="1" applyFill="1" applyBorder="1"/>
    <xf numFmtId="169" fontId="20" fillId="2" borderId="34" xfId="0" applyNumberFormat="1" applyFont="1" applyFill="1" applyBorder="1"/>
    <xf numFmtId="166" fontId="20" fillId="2" borderId="32" xfId="0" applyNumberFormat="1" applyFont="1" applyFill="1" applyBorder="1"/>
    <xf numFmtId="169" fontId="20" fillId="2" borderId="33" xfId="0" applyNumberFormat="1" applyFont="1" applyFill="1" applyBorder="1"/>
    <xf numFmtId="0" fontId="21" fillId="2" borderId="11" xfId="0" applyFont="1" applyFill="1" applyBorder="1"/>
    <xf numFmtId="168" fontId="20" fillId="2" borderId="12" xfId="0" applyNumberFormat="1" applyFont="1" applyFill="1" applyBorder="1"/>
    <xf numFmtId="168" fontId="21" fillId="2" borderId="12" xfId="0" applyNumberFormat="1" applyFont="1" applyFill="1" applyBorder="1"/>
    <xf numFmtId="170" fontId="20" fillId="2" borderId="12" xfId="0" applyNumberFormat="1" applyFont="1" applyFill="1" applyBorder="1"/>
    <xf numFmtId="0" fontId="21" fillId="2" borderId="29" xfId="0" applyFont="1" applyFill="1" applyBorder="1" applyAlignment="1">
      <alignment horizontal="center" vertical="center"/>
    </xf>
    <xf numFmtId="0" fontId="17" fillId="2" borderId="28" xfId="0" applyFont="1" applyFill="1" applyBorder="1"/>
    <xf numFmtId="0" fontId="21" fillId="2" borderId="30" xfId="0" applyFont="1" applyFill="1" applyBorder="1" applyAlignment="1">
      <alignment horizontal="center"/>
    </xf>
    <xf numFmtId="0" fontId="24" fillId="2" borderId="28" xfId="0" applyFont="1" applyFill="1" applyBorder="1"/>
    <xf numFmtId="0" fontId="21" fillId="2" borderId="29" xfId="0" applyFont="1" applyFill="1" applyBorder="1"/>
    <xf numFmtId="0" fontId="20" fillId="2" borderId="29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167" fontId="20" fillId="2" borderId="34" xfId="0" applyNumberFormat="1" applyFont="1" applyFill="1" applyBorder="1"/>
    <xf numFmtId="0" fontId="20" fillId="0" borderId="14" xfId="0" applyFont="1" applyBorder="1"/>
    <xf numFmtId="3" fontId="20" fillId="2" borderId="31" xfId="0" applyNumberFormat="1" applyFont="1" applyFill="1" applyBorder="1"/>
    <xf numFmtId="0" fontId="31" fillId="0" borderId="22" xfId="0" applyFont="1" applyFill="1" applyBorder="1" applyAlignment="1">
      <alignment horizontal="right" wrapText="1"/>
    </xf>
    <xf numFmtId="0" fontId="55" fillId="0" borderId="22" xfId="0" applyFont="1" applyFill="1" applyBorder="1" applyAlignment="1">
      <alignment horizontal="left" wrapText="1"/>
    </xf>
    <xf numFmtId="1" fontId="55" fillId="0" borderId="22" xfId="0" applyNumberFormat="1" applyFont="1" applyFill="1" applyBorder="1" applyAlignment="1">
      <alignment wrapText="1"/>
    </xf>
    <xf numFmtId="1" fontId="55" fillId="0" borderId="22" xfId="0" applyNumberFormat="1" applyFont="1" applyFill="1" applyBorder="1" applyAlignment="1"/>
    <xf numFmtId="0" fontId="55" fillId="0" borderId="22" xfId="0" applyFont="1" applyFill="1" applyBorder="1"/>
    <xf numFmtId="0" fontId="39" fillId="0" borderId="22" xfId="0" applyFont="1" applyFill="1" applyBorder="1" applyAlignment="1">
      <alignment horizontal="left"/>
    </xf>
    <xf numFmtId="167" fontId="55" fillId="0" borderId="22" xfId="0" applyNumberFormat="1" applyFont="1" applyFill="1" applyBorder="1" applyAlignment="1"/>
    <xf numFmtId="0" fontId="39" fillId="0" borderId="0" xfId="0" applyFont="1" applyFill="1" applyBorder="1"/>
    <xf numFmtId="37" fontId="39" fillId="0" borderId="0" xfId="0" applyNumberFormat="1" applyFont="1" applyFill="1" applyBorder="1"/>
    <xf numFmtId="167" fontId="39" fillId="0" borderId="0" xfId="0" applyNumberFormat="1" applyFont="1" applyFill="1" applyBorder="1"/>
    <xf numFmtId="37" fontId="55" fillId="0" borderId="22" xfId="0" applyNumberFormat="1" applyFont="1" applyFill="1" applyBorder="1" applyAlignment="1">
      <alignment horizontal="right"/>
    </xf>
    <xf numFmtId="3" fontId="55" fillId="0" borderId="22" xfId="0" applyNumberFormat="1" applyFont="1" applyFill="1" applyBorder="1" applyAlignment="1">
      <alignment horizontal="right"/>
    </xf>
    <xf numFmtId="0" fontId="55" fillId="0" borderId="22" xfId="0" applyFont="1" applyFill="1" applyBorder="1" applyAlignment="1">
      <alignment horizontal="right"/>
    </xf>
    <xf numFmtId="0" fontId="44" fillId="0" borderId="22" xfId="0" applyFont="1" applyFill="1" applyBorder="1" applyAlignment="1">
      <alignment horizontal="left"/>
    </xf>
    <xf numFmtId="1" fontId="44" fillId="0" borderId="22" xfId="0" applyNumberFormat="1" applyFont="1" applyFill="1" applyBorder="1" applyAlignment="1"/>
    <xf numFmtId="167" fontId="44" fillId="0" borderId="22" xfId="0" applyNumberFormat="1" applyFont="1" applyFill="1" applyBorder="1" applyAlignment="1"/>
    <xf numFmtId="0" fontId="16" fillId="0" borderId="13" xfId="0" applyFont="1" applyBorder="1"/>
    <xf numFmtId="10" fontId="21" fillId="2" borderId="10" xfId="0" applyNumberFormat="1" applyFont="1" applyFill="1" applyBorder="1"/>
    <xf numFmtId="10" fontId="20" fillId="0" borderId="22" xfId="0" applyNumberFormat="1" applyFont="1" applyBorder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Alignment="1"/>
    <xf numFmtId="0" fontId="54" fillId="3" borderId="21" xfId="0" applyFont="1" applyFill="1" applyBorder="1" applyAlignment="1">
      <alignment horizontal="center"/>
    </xf>
    <xf numFmtId="0" fontId="59" fillId="0" borderId="0" xfId="0" applyFont="1" applyAlignment="1">
      <alignment horizontal="left"/>
    </xf>
    <xf numFmtId="164" fontId="20" fillId="0" borderId="22" xfId="0" applyNumberFormat="1" applyFont="1" applyFill="1" applyBorder="1" applyAlignment="1"/>
    <xf numFmtId="3" fontId="20" fillId="0" borderId="22" xfId="0" applyNumberFormat="1" applyFont="1" applyFill="1" applyBorder="1" applyAlignment="1"/>
    <xf numFmtId="10" fontId="20" fillId="0" borderId="22" xfId="0" applyNumberFormat="1" applyFont="1" applyFill="1" applyBorder="1" applyAlignment="1"/>
    <xf numFmtId="165" fontId="20" fillId="0" borderId="22" xfId="0" applyNumberFormat="1" applyFont="1" applyFill="1" applyBorder="1" applyAlignment="1"/>
    <xf numFmtId="3" fontId="44" fillId="0" borderId="39" xfId="0" applyNumberFormat="1" applyFont="1" applyFill="1" applyBorder="1" applyAlignment="1"/>
    <xf numFmtId="3" fontId="44" fillId="0" borderId="40" xfId="0" applyNumberFormat="1" applyFont="1" applyFill="1" applyBorder="1" applyAlignment="1"/>
    <xf numFmtId="3" fontId="44" fillId="0" borderId="41" xfId="0" applyNumberFormat="1" applyFont="1" applyFill="1" applyBorder="1" applyAlignment="1"/>
    <xf numFmtId="3" fontId="20" fillId="2" borderId="10" xfId="0" applyNumberFormat="1" applyFont="1" applyFill="1" applyBorder="1"/>
    <xf numFmtId="37" fontId="20" fillId="0" borderId="10" xfId="0" applyNumberFormat="1" applyFont="1" applyFill="1" applyBorder="1"/>
    <xf numFmtId="10" fontId="20" fillId="0" borderId="10" xfId="0" applyNumberFormat="1" applyFont="1" applyFill="1" applyBorder="1"/>
    <xf numFmtId="166" fontId="20" fillId="0" borderId="10" xfId="0" applyNumberFormat="1" applyFont="1" applyFill="1" applyBorder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3" fontId="16" fillId="0" borderId="22" xfId="0" applyNumberFormat="1" applyFont="1" applyFill="1" applyBorder="1" applyAlignment="1"/>
    <xf numFmtId="0" fontId="16" fillId="0" borderId="16" xfId="0" applyFont="1" applyBorder="1"/>
    <xf numFmtId="10" fontId="16" fillId="0" borderId="16" xfId="0" applyNumberFormat="1" applyFont="1" applyBorder="1"/>
    <xf numFmtId="10" fontId="17" fillId="0" borderId="17" xfId="0" applyNumberFormat="1" applyFont="1" applyBorder="1"/>
    <xf numFmtId="172" fontId="60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17" fontId="22" fillId="0" borderId="0" xfId="0" applyNumberFormat="1" applyFont="1" applyBorder="1" applyAlignment="1">
      <alignment horizontal="center"/>
    </xf>
    <xf numFmtId="0" fontId="21" fillId="2" borderId="29" xfId="0" applyFont="1" applyFill="1" applyBorder="1" applyAlignment="1">
      <alignment horizontal="right"/>
    </xf>
    <xf numFmtId="0" fontId="21" fillId="2" borderId="29" xfId="0" applyFont="1" applyFill="1" applyBorder="1" applyAlignment="1">
      <alignment horizontal="right" vertical="center"/>
    </xf>
    <xf numFmtId="0" fontId="20" fillId="2" borderId="29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left"/>
    </xf>
    <xf numFmtId="0" fontId="58" fillId="0" borderId="38" xfId="0" applyFont="1" applyFill="1" applyBorder="1" applyAlignment="1">
      <alignment horizontal="center"/>
    </xf>
    <xf numFmtId="0" fontId="47" fillId="0" borderId="23" xfId="0" applyFont="1" applyFill="1" applyBorder="1"/>
    <xf numFmtId="0" fontId="48" fillId="0" borderId="18" xfId="0" applyFont="1" applyFill="1" applyBorder="1"/>
    <xf numFmtId="0" fontId="49" fillId="0" borderId="18" xfId="0" applyFont="1" applyFill="1" applyBorder="1"/>
    <xf numFmtId="0" fontId="50" fillId="0" borderId="18" xfId="0" applyFont="1" applyBorder="1"/>
    <xf numFmtId="0" fontId="52" fillId="0" borderId="18" xfId="0" applyFont="1" applyBorder="1"/>
    <xf numFmtId="0" fontId="51" fillId="0" borderId="18" xfId="0" applyFont="1" applyBorder="1"/>
    <xf numFmtId="164" fontId="20" fillId="0" borderId="22" xfId="0" applyNumberFormat="1" applyFont="1" applyFill="1" applyBorder="1" applyAlignment="1">
      <alignment horizontal="left"/>
    </xf>
    <xf numFmtId="165" fontId="20" fillId="0" borderId="22" xfId="0" applyNumberFormat="1" applyFont="1" applyFill="1" applyBorder="1" applyAlignment="1">
      <alignment horizontal="left"/>
    </xf>
    <xf numFmtId="0" fontId="20" fillId="0" borderId="1" xfId="0" applyFont="1" applyFill="1" applyBorder="1"/>
    <xf numFmtId="38" fontId="20" fillId="0" borderId="2" xfId="0" applyNumberFormat="1" applyFont="1" applyFill="1" applyBorder="1"/>
    <xf numFmtId="171" fontId="20" fillId="0" borderId="2" xfId="0" applyNumberFormat="1" applyFont="1" applyFill="1" applyBorder="1"/>
    <xf numFmtId="166" fontId="20" fillId="0" borderId="3" xfId="0" applyNumberFormat="1" applyFont="1" applyFill="1" applyBorder="1"/>
    <xf numFmtId="0" fontId="20" fillId="0" borderId="4" xfId="0" applyFont="1" applyFill="1" applyBorder="1"/>
    <xf numFmtId="38" fontId="20" fillId="0" borderId="5" xfId="0" applyNumberFormat="1" applyFont="1" applyFill="1" applyBorder="1"/>
    <xf numFmtId="171" fontId="20" fillId="0" borderId="5" xfId="0" applyNumberFormat="1" applyFont="1" applyFill="1" applyBorder="1"/>
    <xf numFmtId="166" fontId="20" fillId="0" borderId="6" xfId="0" applyNumberFormat="1" applyFont="1" applyFill="1" applyBorder="1"/>
    <xf numFmtId="0" fontId="20" fillId="0" borderId="7" xfId="0" applyFont="1" applyFill="1" applyBorder="1"/>
    <xf numFmtId="38" fontId="20" fillId="0" borderId="8" xfId="0" applyNumberFormat="1" applyFont="1" applyFill="1" applyBorder="1"/>
    <xf numFmtId="171" fontId="20" fillId="0" borderId="8" xfId="0" applyNumberFormat="1" applyFont="1" applyFill="1" applyBorder="1"/>
    <xf numFmtId="0" fontId="20" fillId="0" borderId="8" xfId="0" applyFont="1" applyFill="1" applyBorder="1"/>
    <xf numFmtId="166" fontId="20" fillId="0" borderId="9" xfId="0" applyNumberFormat="1" applyFont="1" applyFill="1" applyBorder="1"/>
    <xf numFmtId="0" fontId="20" fillId="0" borderId="10" xfId="0" applyFont="1" applyFill="1" applyBorder="1"/>
    <xf numFmtId="1" fontId="16" fillId="0" borderId="22" xfId="0" applyNumberFormat="1" applyFont="1" applyFill="1" applyBorder="1" applyAlignment="1"/>
    <xf numFmtId="0" fontId="16" fillId="0" borderId="22" xfId="0" applyFont="1" applyFill="1" applyBorder="1" applyAlignment="1"/>
    <xf numFmtId="167" fontId="16" fillId="0" borderId="22" xfId="3" applyNumberFormat="1" applyFont="1" applyFill="1" applyBorder="1"/>
    <xf numFmtId="167" fontId="16" fillId="0" borderId="22" xfId="0" applyNumberFormat="1" applyFont="1" applyFill="1" applyBorder="1" applyAlignment="1"/>
    <xf numFmtId="0" fontId="19" fillId="0" borderId="22" xfId="0" applyFont="1" applyFill="1" applyBorder="1" applyAlignment="1"/>
    <xf numFmtId="3" fontId="17" fillId="0" borderId="22" xfId="0" applyNumberFormat="1" applyFont="1" applyFill="1" applyBorder="1" applyAlignment="1"/>
    <xf numFmtId="167" fontId="19" fillId="0" borderId="22" xfId="0" applyNumberFormat="1" applyFont="1" applyFill="1" applyBorder="1" applyAlignment="1"/>
    <xf numFmtId="0" fontId="16" fillId="0" borderId="22" xfId="0" applyFont="1" applyFill="1" applyBorder="1"/>
    <xf numFmtId="0" fontId="31" fillId="0" borderId="27" xfId="0" applyFont="1" applyFill="1" applyBorder="1" applyAlignment="1">
      <alignment horizontal="right" wrapText="1"/>
    </xf>
    <xf numFmtId="0" fontId="55" fillId="0" borderId="27" xfId="0" applyFont="1" applyFill="1" applyBorder="1" applyAlignment="1">
      <alignment horizontal="left" wrapText="1"/>
    </xf>
    <xf numFmtId="1" fontId="55" fillId="0" borderId="27" xfId="0" applyNumberFormat="1" applyFont="1" applyFill="1" applyBorder="1" applyAlignment="1">
      <alignment wrapText="1"/>
    </xf>
    <xf numFmtId="1" fontId="55" fillId="0" borderId="27" xfId="0" applyNumberFormat="1" applyFont="1" applyFill="1" applyBorder="1" applyAlignment="1"/>
    <xf numFmtId="0" fontId="55" fillId="0" borderId="27" xfId="0" applyFont="1" applyFill="1" applyBorder="1"/>
    <xf numFmtId="0" fontId="55" fillId="0" borderId="21" xfId="0" applyFont="1" applyFill="1" applyBorder="1" applyAlignment="1">
      <alignment horizontal="left" wrapText="1"/>
    </xf>
    <xf numFmtId="1" fontId="55" fillId="0" borderId="21" xfId="0" applyNumberFormat="1" applyFont="1" applyFill="1" applyBorder="1" applyAlignment="1">
      <alignment wrapText="1"/>
    </xf>
    <xf numFmtId="1" fontId="55" fillId="0" borderId="21" xfId="0" applyNumberFormat="1" applyFont="1" applyFill="1" applyBorder="1" applyAlignment="1"/>
    <xf numFmtId="0" fontId="55" fillId="0" borderId="21" xfId="0" applyFont="1" applyFill="1" applyBorder="1"/>
    <xf numFmtId="0" fontId="39" fillId="0" borderId="27" xfId="0" applyFont="1" applyFill="1" applyBorder="1" applyAlignment="1">
      <alignment horizontal="left"/>
    </xf>
    <xf numFmtId="37" fontId="55" fillId="0" borderId="27" xfId="0" applyNumberFormat="1" applyFont="1" applyFill="1" applyBorder="1" applyAlignment="1"/>
    <xf numFmtId="167" fontId="55" fillId="0" borderId="27" xfId="0" applyNumberFormat="1" applyFont="1" applyFill="1" applyBorder="1" applyAlignment="1"/>
    <xf numFmtId="0" fontId="39" fillId="0" borderId="21" xfId="0" applyFont="1" applyFill="1" applyBorder="1" applyAlignment="1">
      <alignment horizontal="left"/>
    </xf>
    <xf numFmtId="37" fontId="55" fillId="2" borderId="21" xfId="4" applyNumberFormat="1" applyFont="1" applyFill="1" applyBorder="1" applyAlignment="1"/>
    <xf numFmtId="167" fontId="55" fillId="0" borderId="21" xfId="0" applyNumberFormat="1" applyFont="1" applyFill="1" applyBorder="1" applyAlignment="1"/>
    <xf numFmtId="37" fontId="55" fillId="0" borderId="27" xfId="0" applyNumberFormat="1" applyFont="1" applyFill="1" applyBorder="1" applyAlignment="1">
      <alignment horizontal="right"/>
    </xf>
    <xf numFmtId="3" fontId="55" fillId="0" borderId="21" xfId="0" applyNumberFormat="1" applyFont="1" applyFill="1" applyBorder="1"/>
    <xf numFmtId="37" fontId="55" fillId="2" borderId="27" xfId="4" applyNumberFormat="1" applyFont="1" applyFill="1" applyBorder="1" applyAlignment="1"/>
    <xf numFmtId="37" fontId="21" fillId="0" borderId="10" xfId="0" applyNumberFormat="1" applyFont="1" applyFill="1" applyBorder="1"/>
    <xf numFmtId="173" fontId="20" fillId="0" borderId="10" xfId="0" applyNumberFormat="1" applyFont="1" applyFill="1" applyBorder="1"/>
    <xf numFmtId="0" fontId="21" fillId="0" borderId="19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8" fillId="4" borderId="28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right"/>
    </xf>
    <xf numFmtId="0" fontId="21" fillId="4" borderId="33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left"/>
    </xf>
    <xf numFmtId="10" fontId="21" fillId="4" borderId="10" xfId="0" applyNumberFormat="1" applyFont="1" applyFill="1" applyBorder="1" applyAlignment="1">
      <alignment horizontal="center"/>
    </xf>
    <xf numFmtId="10" fontId="21" fillId="4" borderId="10" xfId="0" applyNumberFormat="1" applyFont="1" applyFill="1" applyBorder="1"/>
    <xf numFmtId="3" fontId="21" fillId="4" borderId="10" xfId="0" applyNumberFormat="1" applyFont="1" applyFill="1" applyBorder="1"/>
    <xf numFmtId="10" fontId="21" fillId="4" borderId="10" xfId="0" applyNumberFormat="1" applyFont="1" applyFill="1" applyBorder="1" applyAlignment="1"/>
    <xf numFmtId="0" fontId="21" fillId="4" borderId="22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24" fillId="4" borderId="10" xfId="0" applyFont="1" applyFill="1" applyBorder="1"/>
    <xf numFmtId="0" fontId="24" fillId="4" borderId="10" xfId="0" applyFont="1" applyFill="1" applyBorder="1" applyAlignment="1">
      <alignment horizontal="center"/>
    </xf>
    <xf numFmtId="167" fontId="21" fillId="0" borderId="27" xfId="0" applyNumberFormat="1" applyFont="1" applyFill="1" applyBorder="1"/>
    <xf numFmtId="167" fontId="21" fillId="0" borderId="27" xfId="0" applyNumberFormat="1" applyFont="1" applyFill="1" applyBorder="1" applyAlignment="1"/>
    <xf numFmtId="167" fontId="20" fillId="0" borderId="22" xfId="0" applyNumberFormat="1" applyFont="1" applyFill="1" applyBorder="1"/>
    <xf numFmtId="167" fontId="20" fillId="0" borderId="22" xfId="0" applyNumberFormat="1" applyFont="1" applyFill="1" applyBorder="1" applyAlignment="1"/>
    <xf numFmtId="0" fontId="18" fillId="0" borderId="0" xfId="0" applyFont="1"/>
    <xf numFmtId="10" fontId="18" fillId="0" borderId="0" xfId="0" applyNumberFormat="1" applyFont="1"/>
    <xf numFmtId="10" fontId="18" fillId="0" borderId="0" xfId="0" applyNumberFormat="1" applyFont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/>
    <xf numFmtId="17" fontId="18" fillId="0" borderId="0" xfId="0" applyNumberFormat="1" applyFont="1" applyAlignment="1">
      <alignment horizontal="center"/>
    </xf>
    <xf numFmtId="0" fontId="44" fillId="0" borderId="0" xfId="0" applyFont="1" applyBorder="1"/>
    <xf numFmtId="0" fontId="18" fillId="0" borderId="0" xfId="0" applyFont="1" applyFill="1" applyBorder="1" applyAlignment="1">
      <alignment horizontal="center"/>
    </xf>
    <xf numFmtId="10" fontId="44" fillId="0" borderId="0" xfId="0" applyNumberFormat="1" applyFont="1"/>
    <xf numFmtId="0" fontId="44" fillId="0" borderId="0" xfId="0" applyFont="1" applyBorder="1" applyAlignment="1">
      <alignment wrapText="1"/>
    </xf>
    <xf numFmtId="0" fontId="44" fillId="0" borderId="0" xfId="0" applyFont="1" applyFill="1" applyBorder="1"/>
    <xf numFmtId="0" fontId="18" fillId="0" borderId="18" xfId="0" applyFont="1" applyFill="1" applyBorder="1" applyAlignment="1">
      <alignment horizontal="center"/>
    </xf>
    <xf numFmtId="0" fontId="61" fillId="0" borderId="18" xfId="0" applyFont="1" applyFill="1" applyBorder="1" applyAlignment="1"/>
    <xf numFmtId="0" fontId="30" fillId="0" borderId="0" xfId="0" applyFont="1" applyFill="1"/>
    <xf numFmtId="0" fontId="18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0" fontId="30" fillId="0" borderId="18" xfId="0" applyNumberFormat="1" applyFont="1" applyBorder="1" applyAlignment="1">
      <alignment horizontal="center"/>
    </xf>
    <xf numFmtId="0" fontId="30" fillId="0" borderId="18" xfId="0" applyFont="1" applyBorder="1"/>
    <xf numFmtId="0" fontId="30" fillId="0" borderId="0" xfId="0" applyFont="1"/>
    <xf numFmtId="0" fontId="62" fillId="0" borderId="18" xfId="0" applyFont="1" applyBorder="1"/>
    <xf numFmtId="10" fontId="18" fillId="0" borderId="18" xfId="0" applyNumberFormat="1" applyFont="1" applyBorder="1" applyAlignment="1">
      <alignment vertical="center"/>
    </xf>
    <xf numFmtId="10" fontId="18" fillId="0" borderId="18" xfId="0" applyNumberFormat="1" applyFont="1" applyBorder="1" applyAlignment="1">
      <alignment horizontal="center" vertical="center"/>
    </xf>
    <xf numFmtId="10" fontId="2" fillId="0" borderId="0" xfId="0" applyNumberFormat="1" applyFont="1" applyBorder="1"/>
    <xf numFmtId="0" fontId="63" fillId="0" borderId="0" xfId="0" applyFont="1" applyFill="1" applyBorder="1"/>
    <xf numFmtId="0" fontId="64" fillId="0" borderId="18" xfId="0" applyFont="1" applyFill="1" applyBorder="1"/>
    <xf numFmtId="10" fontId="44" fillId="0" borderId="18" xfId="0" applyNumberFormat="1" applyFont="1" applyBorder="1" applyAlignment="1">
      <alignment vertical="center"/>
    </xf>
    <xf numFmtId="10" fontId="44" fillId="0" borderId="18" xfId="0" applyNumberFormat="1" applyFont="1" applyBorder="1" applyAlignment="1">
      <alignment horizontal="center" vertical="center"/>
    </xf>
    <xf numFmtId="0" fontId="65" fillId="0" borderId="0" xfId="0" applyFont="1" applyFill="1"/>
    <xf numFmtId="0" fontId="48" fillId="0" borderId="18" xfId="0" applyFont="1" applyBorder="1"/>
    <xf numFmtId="0" fontId="66" fillId="0" borderId="0" xfId="0" applyFont="1" applyFill="1"/>
    <xf numFmtId="0" fontId="67" fillId="0" borderId="18" xfId="0" applyFont="1" applyBorder="1"/>
    <xf numFmtId="0" fontId="67" fillId="0" borderId="0" xfId="0" applyFont="1"/>
    <xf numFmtId="0" fontId="49" fillId="0" borderId="18" xfId="0" applyFont="1" applyBorder="1"/>
    <xf numFmtId="10" fontId="44" fillId="0" borderId="18" xfId="0" applyNumberFormat="1" applyFont="1" applyFill="1" applyBorder="1" applyAlignment="1">
      <alignment horizontal="center" vertical="center"/>
    </xf>
    <xf numFmtId="0" fontId="68" fillId="0" borderId="0" xfId="0" applyFont="1"/>
    <xf numFmtId="0" fontId="69" fillId="0" borderId="18" xfId="0" applyFont="1" applyBorder="1"/>
    <xf numFmtId="0" fontId="70" fillId="0" borderId="0" xfId="0" applyFont="1"/>
    <xf numFmtId="167" fontId="18" fillId="0" borderId="0" xfId="0" applyNumberFormat="1" applyFont="1" applyAlignment="1"/>
    <xf numFmtId="0" fontId="71" fillId="0" borderId="0" xfId="0" applyFont="1" applyBorder="1"/>
    <xf numFmtId="0" fontId="72" fillId="0" borderId="0" xfId="0" applyFont="1" applyBorder="1"/>
    <xf numFmtId="0" fontId="17" fillId="4" borderId="22" xfId="0" applyFont="1" applyFill="1" applyBorder="1" applyAlignment="1">
      <alignment horizontal="center" vertical="center"/>
    </xf>
    <xf numFmtId="0" fontId="20" fillId="4" borderId="10" xfId="0" applyFont="1" applyFill="1" applyBorder="1"/>
    <xf numFmtId="2" fontId="21" fillId="4" borderId="10" xfId="0" applyNumberFormat="1" applyFont="1" applyFill="1" applyBorder="1"/>
    <xf numFmtId="165" fontId="21" fillId="4" borderId="22" xfId="0" applyNumberFormat="1" applyFont="1" applyFill="1" applyBorder="1" applyAlignment="1"/>
    <xf numFmtId="3" fontId="21" fillId="4" borderId="22" xfId="0" applyNumberFormat="1" applyFont="1" applyFill="1" applyBorder="1" applyAlignment="1"/>
    <xf numFmtId="10" fontId="21" fillId="4" borderId="22" xfId="0" applyNumberFormat="1" applyFont="1" applyFill="1" applyBorder="1" applyAlignment="1"/>
    <xf numFmtId="165" fontId="21" fillId="4" borderId="22" xfId="0" applyNumberFormat="1" applyFont="1" applyFill="1" applyBorder="1" applyAlignment="1">
      <alignment horizontal="left"/>
    </xf>
    <xf numFmtId="0" fontId="21" fillId="4" borderId="36" xfId="0" applyFont="1" applyFill="1" applyBorder="1" applyAlignment="1">
      <alignment horizontal="center"/>
    </xf>
    <xf numFmtId="0" fontId="21" fillId="4" borderId="37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left"/>
    </xf>
    <xf numFmtId="3" fontId="17" fillId="4" borderId="10" xfId="0" applyNumberFormat="1" applyFont="1" applyFill="1" applyBorder="1" applyAlignment="1"/>
    <xf numFmtId="10" fontId="17" fillId="4" borderId="10" xfId="0" applyNumberFormat="1" applyFont="1" applyFill="1" applyBorder="1" applyAlignment="1"/>
    <xf numFmtId="0" fontId="17" fillId="4" borderId="10" xfId="0" applyFont="1" applyFill="1" applyBorder="1" applyAlignment="1">
      <alignment horizontal="center"/>
    </xf>
    <xf numFmtId="0" fontId="20" fillId="0" borderId="22" xfId="0" applyFont="1" applyFill="1" applyBorder="1" applyAlignment="1"/>
    <xf numFmtId="0" fontId="29" fillId="4" borderId="22" xfId="0" applyFont="1" applyFill="1" applyBorder="1" applyAlignment="1">
      <alignment horizontal="left"/>
    </xf>
    <xf numFmtId="0" fontId="17" fillId="4" borderId="22" xfId="0" applyFont="1" applyFill="1" applyBorder="1" applyAlignment="1">
      <alignment horizontal="center"/>
    </xf>
    <xf numFmtId="10" fontId="16" fillId="0" borderId="22" xfId="0" applyNumberFormat="1" applyFont="1" applyFill="1" applyBorder="1" applyAlignment="1"/>
    <xf numFmtId="3" fontId="16" fillId="0" borderId="22" xfId="0" applyNumberFormat="1" applyFont="1" applyFill="1" applyBorder="1"/>
    <xf numFmtId="0" fontId="21" fillId="4" borderId="22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left"/>
    </xf>
    <xf numFmtId="3" fontId="17" fillId="6" borderId="10" xfId="0" applyNumberFormat="1" applyFont="1" applyFill="1" applyBorder="1" applyAlignment="1"/>
    <xf numFmtId="10" fontId="17" fillId="6" borderId="10" xfId="0" applyNumberFormat="1" applyFont="1" applyFill="1" applyBorder="1" applyAlignment="1"/>
    <xf numFmtId="0" fontId="27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3" fontId="17" fillId="4" borderId="22" xfId="0" applyNumberFormat="1" applyFont="1" applyFill="1" applyBorder="1" applyAlignment="1">
      <alignment horizontal="right" vertical="center"/>
    </xf>
    <xf numFmtId="10" fontId="17" fillId="4" borderId="22" xfId="0" applyNumberFormat="1" applyFont="1" applyFill="1" applyBorder="1" applyAlignment="1">
      <alignment horizontal="right" vertical="center"/>
    </xf>
    <xf numFmtId="10" fontId="17" fillId="4" borderId="22" xfId="0" applyNumberFormat="1" applyFont="1" applyFill="1" applyBorder="1" applyAlignment="1">
      <alignment horizontal="center"/>
    </xf>
    <xf numFmtId="167" fontId="17" fillId="4" borderId="22" xfId="0" applyNumberFormat="1" applyFont="1" applyFill="1" applyBorder="1" applyAlignment="1">
      <alignment horizontal="right"/>
    </xf>
    <xf numFmtId="3" fontId="17" fillId="4" borderId="13" xfId="0" applyNumberFormat="1" applyFont="1" applyFill="1" applyBorder="1" applyAlignment="1">
      <alignment horizontal="right" vertical="center"/>
    </xf>
    <xf numFmtId="0" fontId="16" fillId="5" borderId="46" xfId="0" applyFont="1" applyFill="1" applyBorder="1"/>
    <xf numFmtId="0" fontId="16" fillId="5" borderId="47" xfId="0" applyFont="1" applyFill="1" applyBorder="1"/>
    <xf numFmtId="0" fontId="16" fillId="5" borderId="47" xfId="0" applyFont="1" applyFill="1" applyBorder="1" applyAlignment="1">
      <alignment horizontal="center"/>
    </xf>
    <xf numFmtId="0" fontId="17" fillId="5" borderId="19" xfId="0" applyFont="1" applyFill="1" applyBorder="1"/>
    <xf numFmtId="3" fontId="17" fillId="5" borderId="15" xfId="0" applyNumberFormat="1" applyFont="1" applyFill="1" applyBorder="1"/>
    <xf numFmtId="10" fontId="17" fillId="5" borderId="15" xfId="0" applyNumberFormat="1" applyFont="1" applyFill="1" applyBorder="1"/>
    <xf numFmtId="10" fontId="17" fillId="5" borderId="20" xfId="0" applyNumberFormat="1" applyFont="1" applyFill="1" applyBorder="1"/>
    <xf numFmtId="0" fontId="30" fillId="5" borderId="18" xfId="0" applyFont="1" applyFill="1" applyBorder="1"/>
    <xf numFmtId="3" fontId="30" fillId="5" borderId="18" xfId="0" applyNumberFormat="1" applyFont="1" applyFill="1" applyBorder="1"/>
    <xf numFmtId="10" fontId="18" fillId="5" borderId="18" xfId="0" applyNumberFormat="1" applyFont="1" applyFill="1" applyBorder="1"/>
    <xf numFmtId="3" fontId="18" fillId="5" borderId="18" xfId="0" applyNumberFormat="1" applyFont="1" applyFill="1" applyBorder="1"/>
    <xf numFmtId="0" fontId="39" fillId="4" borderId="10" xfId="0" applyFont="1" applyFill="1" applyBorder="1" applyAlignment="1">
      <alignment horizontal="center" vertical="center"/>
    </xf>
    <xf numFmtId="3" fontId="55" fillId="0" borderId="22" xfId="0" applyNumberFormat="1" applyFont="1" applyFill="1" applyBorder="1" applyAlignment="1">
      <alignment wrapText="1"/>
    </xf>
    <xf numFmtId="0" fontId="32" fillId="4" borderId="19" xfId="0" applyFont="1" applyFill="1" applyBorder="1"/>
    <xf numFmtId="0" fontId="40" fillId="4" borderId="15" xfId="0" applyFont="1" applyFill="1" applyBorder="1" applyAlignment="1">
      <alignment horizontal="center" vertical="top" wrapText="1"/>
    </xf>
    <xf numFmtId="3" fontId="40" fillId="4" borderId="15" xfId="0" applyNumberFormat="1" applyFont="1" applyFill="1" applyBorder="1" applyAlignment="1">
      <alignment horizontal="center" vertical="center"/>
    </xf>
    <xf numFmtId="0" fontId="32" fillId="4" borderId="15" xfId="0" applyFont="1" applyFill="1" applyBorder="1"/>
    <xf numFmtId="0" fontId="32" fillId="4" borderId="20" xfId="0" applyFont="1" applyFill="1" applyBorder="1"/>
    <xf numFmtId="0" fontId="39" fillId="4" borderId="10" xfId="0" applyFont="1" applyFill="1" applyBorder="1"/>
    <xf numFmtId="37" fontId="39" fillId="4" borderId="10" xfId="0" applyNumberFormat="1" applyFont="1" applyFill="1" applyBorder="1"/>
    <xf numFmtId="167" fontId="39" fillId="4" borderId="10" xfId="0" applyNumberFormat="1" applyFont="1" applyFill="1" applyBorder="1"/>
    <xf numFmtId="0" fontId="39" fillId="4" borderId="10" xfId="0" applyFont="1" applyFill="1" applyBorder="1" applyAlignment="1">
      <alignment horizontal="center"/>
    </xf>
    <xf numFmtId="167" fontId="39" fillId="4" borderId="10" xfId="0" applyNumberFormat="1" applyFont="1" applyFill="1" applyBorder="1" applyAlignment="1"/>
    <xf numFmtId="0" fontId="40" fillId="4" borderId="22" xfId="0" applyFont="1" applyFill="1" applyBorder="1" applyAlignment="1">
      <alignment horizontal="center"/>
    </xf>
    <xf numFmtId="0" fontId="40" fillId="4" borderId="22" xfId="0" applyFont="1" applyFill="1" applyBorder="1" applyAlignment="1">
      <alignment horizontal="left"/>
    </xf>
    <xf numFmtId="1" fontId="40" fillId="4" borderId="22" xfId="0" applyNumberFormat="1" applyFont="1" applyFill="1" applyBorder="1" applyAlignment="1"/>
    <xf numFmtId="167" fontId="40" fillId="4" borderId="22" xfId="0" applyNumberFormat="1" applyFont="1" applyFill="1" applyBorder="1" applyAlignment="1"/>
    <xf numFmtId="3" fontId="40" fillId="4" borderId="22" xfId="0" applyNumberFormat="1" applyFont="1" applyFill="1" applyBorder="1" applyAlignment="1"/>
    <xf numFmtId="10" fontId="13" fillId="0" borderId="0" xfId="3" applyNumberFormat="1" applyFont="1" applyBorder="1"/>
    <xf numFmtId="3" fontId="73" fillId="4" borderId="22" xfId="0" applyNumberFormat="1" applyFont="1" applyFill="1" applyBorder="1" applyAlignment="1">
      <alignment horizontal="right" vertical="center"/>
    </xf>
    <xf numFmtId="10" fontId="73" fillId="4" borderId="22" xfId="0" applyNumberFormat="1" applyFont="1" applyFill="1" applyBorder="1" applyAlignment="1">
      <alignment horizontal="right" vertical="center"/>
    </xf>
    <xf numFmtId="0" fontId="74" fillId="0" borderId="0" xfId="0" applyFont="1" applyFill="1" applyBorder="1" applyAlignment="1"/>
    <xf numFmtId="10" fontId="74" fillId="0" borderId="0" xfId="0" applyNumberFormat="1" applyFont="1" applyFill="1" applyBorder="1" applyAlignment="1"/>
    <xf numFmtId="1" fontId="73" fillId="0" borderId="0" xfId="0" applyNumberFormat="1" applyFont="1" applyFill="1" applyBorder="1" applyAlignment="1"/>
    <xf numFmtId="10" fontId="73" fillId="0" borderId="0" xfId="0" applyNumberFormat="1" applyFont="1" applyFill="1" applyBorder="1" applyAlignment="1"/>
    <xf numFmtId="167" fontId="73" fillId="4" borderId="22" xfId="0" applyNumberFormat="1" applyFont="1" applyFill="1" applyBorder="1" applyAlignment="1">
      <alignment horizontal="right"/>
    </xf>
    <xf numFmtId="10" fontId="17" fillId="4" borderId="22" xfId="0" applyNumberFormat="1" applyFont="1" applyFill="1" applyBorder="1" applyAlignment="1">
      <alignment horizontal="right"/>
    </xf>
    <xf numFmtId="167" fontId="17" fillId="6" borderId="10" xfId="0" applyNumberFormat="1" applyFont="1" applyFill="1" applyBorder="1" applyAlignment="1"/>
    <xf numFmtId="0" fontId="17" fillId="4" borderId="22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76" fillId="0" borderId="0" xfId="0" applyFont="1"/>
    <xf numFmtId="0" fontId="18" fillId="0" borderId="0" xfId="0" applyFont="1" applyAlignment="1"/>
    <xf numFmtId="0" fontId="18" fillId="0" borderId="0" xfId="0" applyFont="1" applyBorder="1" applyAlignment="1">
      <alignment horizontal="center"/>
    </xf>
    <xf numFmtId="0" fontId="19" fillId="0" borderId="38" xfId="0" applyFont="1" applyFill="1" applyBorder="1" applyAlignment="1">
      <alignment horizontal="center" vertical="center"/>
    </xf>
    <xf numFmtId="167" fontId="21" fillId="0" borderId="22" xfId="0" applyNumberFormat="1" applyFont="1" applyBorder="1" applyAlignment="1"/>
    <xf numFmtId="167" fontId="0" fillId="0" borderId="0" xfId="0" applyNumberFormat="1"/>
    <xf numFmtId="167" fontId="21" fillId="0" borderId="27" xfId="0" applyNumberFormat="1" applyFont="1" applyBorder="1" applyAlignment="1"/>
    <xf numFmtId="3" fontId="20" fillId="0" borderId="22" xfId="2" applyNumberFormat="1" applyFont="1" applyFill="1" applyBorder="1" applyAlignment="1" applyProtection="1">
      <alignment horizontal="center"/>
    </xf>
    <xf numFmtId="3" fontId="20" fillId="0" borderId="22" xfId="0" applyNumberFormat="1" applyFont="1" applyFill="1" applyBorder="1" applyAlignment="1">
      <alignment horizontal="center"/>
    </xf>
    <xf numFmtId="3" fontId="20" fillId="0" borderId="27" xfId="2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38" fontId="20" fillId="0" borderId="10" xfId="0" applyNumberFormat="1" applyFont="1" applyFill="1" applyBorder="1"/>
    <xf numFmtId="171" fontId="20" fillId="0" borderId="10" xfId="0" applyNumberFormat="1" applyFont="1" applyFill="1" applyBorder="1"/>
    <xf numFmtId="0" fontId="24" fillId="0" borderId="0" xfId="0" applyFont="1" applyAlignment="1">
      <alignment vertical="center" wrapText="1"/>
    </xf>
    <xf numFmtId="0" fontId="21" fillId="0" borderId="10" xfId="0" applyFont="1" applyFill="1" applyBorder="1"/>
    <xf numFmtId="0" fontId="24" fillId="0" borderId="0" xfId="0" applyFont="1"/>
    <xf numFmtId="0" fontId="58" fillId="7" borderId="38" xfId="0" applyFont="1" applyFill="1" applyBorder="1" applyAlignment="1">
      <alignment horizontal="center"/>
    </xf>
    <xf numFmtId="0" fontId="18" fillId="0" borderId="0" xfId="0" applyFont="1" applyFill="1"/>
    <xf numFmtId="49" fontId="77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vertical="center" wrapText="1"/>
    </xf>
    <xf numFmtId="0" fontId="17" fillId="4" borderId="22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7" fontId="25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21" fillId="4" borderId="29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17" fontId="22" fillId="0" borderId="0" xfId="0" applyNumberFormat="1" applyFont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0" fontId="20" fillId="4" borderId="22" xfId="0" applyFont="1" applyFill="1" applyBorder="1" applyAlignment="1"/>
    <xf numFmtId="0" fontId="17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1" fillId="4" borderId="2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0" fillId="0" borderId="20" xfId="0" applyBorder="1" applyAlignment="1"/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10" xfId="0" applyBorder="1" applyAlignment="1"/>
    <xf numFmtId="0" fontId="21" fillId="0" borderId="20" xfId="0" applyFont="1" applyBorder="1" applyAlignment="1">
      <alignment horizontal="center"/>
    </xf>
    <xf numFmtId="0" fontId="21" fillId="4" borderId="15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/>
    </xf>
    <xf numFmtId="0" fontId="21" fillId="4" borderId="26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" fontId="21" fillId="4" borderId="11" xfId="0" applyNumberFormat="1" applyFont="1" applyFill="1" applyBorder="1" applyAlignment="1">
      <alignment horizontal="center"/>
    </xf>
    <xf numFmtId="17" fontId="21" fillId="4" borderId="13" xfId="0" applyNumberFormat="1" applyFont="1" applyFill="1" applyBorder="1" applyAlignment="1">
      <alignment horizontal="center"/>
    </xf>
    <xf numFmtId="17" fontId="21" fillId="4" borderId="22" xfId="0" applyNumberFormat="1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9" fillId="5" borderId="15" xfId="0" applyFont="1" applyFill="1" applyBorder="1" applyAlignment="1">
      <alignment horizontal="center"/>
    </xf>
    <xf numFmtId="0" fontId="29" fillId="5" borderId="20" xfId="0" applyFont="1" applyFill="1" applyBorder="1" applyAlignment="1">
      <alignment horizontal="center"/>
    </xf>
    <xf numFmtId="0" fontId="17" fillId="5" borderId="42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29" fillId="5" borderId="12" xfId="0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7" fontId="22" fillId="0" borderId="0" xfId="0" applyNumberFormat="1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4"/>
    <cellStyle name="Porcentual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46D"/>
      <color rgb="FFCC99FF"/>
      <color rgb="FFCCCCFF"/>
      <color rgb="FF9999FF"/>
      <color rgb="FFFFFF99"/>
      <color rgb="FFFFFFCC"/>
      <color rgb="FFF0F9E7"/>
      <color rgb="FFCC9900"/>
      <color rgb="FFFF3300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2010-2014'!$C$9:$G$9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'COMPART. OCUP. AFLU. 2010-2014'!$C$22:$G$22</c:f>
              <c:numCache>
                <c:formatCode>0.00%</c:formatCode>
                <c:ptCount val="5"/>
                <c:pt idx="0">
                  <c:v>0.7601</c:v>
                </c:pt>
                <c:pt idx="1">
                  <c:v>0.79669999999999996</c:v>
                </c:pt>
                <c:pt idx="2">
                  <c:v>0.80620000000000003</c:v>
                </c:pt>
                <c:pt idx="3">
                  <c:v>0.85768638475566239</c:v>
                </c:pt>
                <c:pt idx="4">
                  <c:v>0.85967994512711055</c:v>
                </c:pt>
              </c:numCache>
            </c:numRef>
          </c:val>
        </c:ser>
        <c:dLbls>
          <c:showVal val="1"/>
        </c:dLbls>
        <c:marker val="1"/>
        <c:axId val="65311488"/>
        <c:axId val="65313024"/>
      </c:lineChart>
      <c:catAx>
        <c:axId val="6531148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65313024"/>
        <c:crossesAt val="0.1"/>
        <c:lblAlgn val="ctr"/>
        <c:lblOffset val="100"/>
        <c:tickLblSkip val="1"/>
        <c:tickMarkSkip val="1"/>
      </c:catAx>
      <c:valAx>
        <c:axId val="65313024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311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69864E-2"/>
          <c:y val="2.764227642276575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349764</c:v>
                </c:pt>
                <c:pt idx="1">
                  <c:v>85925</c:v>
                </c:pt>
                <c:pt idx="2">
                  <c:v>263839</c:v>
                </c:pt>
              </c:numCache>
            </c:numRef>
          </c:val>
        </c:ser>
        <c:ser>
          <c:idx val="1"/>
          <c:order val="1"/>
          <c:tx>
            <c:strRef>
              <c:f>PROCEDENCIA!$G$5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309775</c:v>
                </c:pt>
                <c:pt idx="1">
                  <c:v>71697</c:v>
                </c:pt>
                <c:pt idx="2">
                  <c:v>238078</c:v>
                </c:pt>
              </c:numCache>
            </c:numRef>
          </c:val>
        </c:ser>
        <c:ser>
          <c:idx val="2"/>
          <c:order val="2"/>
          <c:tx>
            <c:strRef>
              <c:f>PROCEDENCIA!$E$5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291353</c:v>
                </c:pt>
                <c:pt idx="1">
                  <c:v>58312</c:v>
                </c:pt>
                <c:pt idx="2">
                  <c:v>233041</c:v>
                </c:pt>
              </c:numCache>
            </c:numRef>
          </c:val>
        </c:ser>
        <c:ser>
          <c:idx val="3"/>
          <c:order val="3"/>
          <c:tx>
            <c:strRef>
              <c:f>PROCEDENCIA!$C$5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292151</c:v>
                </c:pt>
                <c:pt idx="1">
                  <c:v>62393</c:v>
                </c:pt>
                <c:pt idx="2">
                  <c:v>229758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390941</c:v>
                </c:pt>
                <c:pt idx="1">
                  <c:v>90561</c:v>
                </c:pt>
                <c:pt idx="2">
                  <c:v>300380</c:v>
                </c:pt>
              </c:numCache>
            </c:numRef>
          </c:val>
        </c:ser>
        <c:dLbls>
          <c:showVal val="1"/>
        </c:dLbls>
        <c:axId val="72481792"/>
        <c:axId val="64971520"/>
      </c:barChart>
      <c:catAx>
        <c:axId val="7248179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971520"/>
        <c:crosses val="autoZero"/>
        <c:auto val="1"/>
        <c:lblAlgn val="ctr"/>
        <c:lblOffset val="100"/>
        <c:tickLblSkip val="1"/>
        <c:tickMarkSkip val="1"/>
      </c:catAx>
      <c:valAx>
        <c:axId val="6497152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2481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797"/>
          <c:y val="0.91707317073170658"/>
          <c:w val="0.2386602151830259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31" r="0.7500000000000131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69905E-2"/>
          <c:y val="2.7642276422765781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1751903</c:v>
                </c:pt>
                <c:pt idx="1">
                  <c:v>288725</c:v>
                </c:pt>
                <c:pt idx="2">
                  <c:v>1463178</c:v>
                </c:pt>
              </c:numCache>
            </c:numRef>
          </c:val>
        </c:ser>
        <c:ser>
          <c:idx val="1"/>
          <c:order val="1"/>
          <c:tx>
            <c:strRef>
              <c:f>PROCEDENCIA!$G$29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1655650</c:v>
                </c:pt>
                <c:pt idx="1">
                  <c:v>247705</c:v>
                </c:pt>
                <c:pt idx="2">
                  <c:v>1407945</c:v>
                </c:pt>
              </c:numCache>
            </c:numRef>
          </c:val>
        </c:ser>
        <c:ser>
          <c:idx val="2"/>
          <c:order val="2"/>
          <c:tx>
            <c:strRef>
              <c:f>PROCEDENCIA!$E$29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1557527</c:v>
                </c:pt>
                <c:pt idx="1">
                  <c:v>209701</c:v>
                </c:pt>
                <c:pt idx="2">
                  <c:v>1347826</c:v>
                </c:pt>
              </c:numCache>
            </c:numRef>
          </c:val>
        </c:ser>
        <c:ser>
          <c:idx val="3"/>
          <c:order val="3"/>
          <c:tx>
            <c:strRef>
              <c:f>PROCEDENCIA!$C$29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1506179</c:v>
                </c:pt>
                <c:pt idx="1">
                  <c:v>190328</c:v>
                </c:pt>
                <c:pt idx="2">
                  <c:v>1315851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1856924</c:v>
                </c:pt>
                <c:pt idx="1">
                  <c:v>286544</c:v>
                </c:pt>
                <c:pt idx="2">
                  <c:v>1570380</c:v>
                </c:pt>
              </c:numCache>
            </c:numRef>
          </c:val>
        </c:ser>
        <c:dLbls>
          <c:showVal val="1"/>
        </c:dLbls>
        <c:axId val="72635520"/>
        <c:axId val="72637056"/>
      </c:barChart>
      <c:catAx>
        <c:axId val="7263552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2637056"/>
        <c:crosses val="autoZero"/>
        <c:auto val="1"/>
        <c:lblAlgn val="ctr"/>
        <c:lblOffset val="100"/>
        <c:tickLblSkip val="1"/>
        <c:tickMarkSkip val="1"/>
      </c:catAx>
      <c:valAx>
        <c:axId val="7263705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2635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814"/>
          <c:y val="0.91707317073170658"/>
          <c:w val="0.26249624331309734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332" r="0.75000000000001332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MAYO  2014 VS 2013</a:t>
            </a:r>
          </a:p>
        </c:rich>
      </c:tx>
      <c:layout>
        <c:manualLayout>
          <c:xMode val="edge"/>
          <c:yMode val="edge"/>
          <c:x val="0.33099339108433057"/>
          <c:y val="1.6143737538132103E-2"/>
        </c:manualLayout>
      </c:layout>
    </c:title>
    <c:plotArea>
      <c:layout>
        <c:manualLayout>
          <c:layoutTarget val="inner"/>
          <c:xMode val="edge"/>
          <c:yMode val="edge"/>
          <c:x val="0.16649062059730804"/>
          <c:y val="0.20547486969099454"/>
          <c:w val="0.76568965916298182"/>
          <c:h val="0.6193394752781477"/>
        </c:manualLayout>
      </c:layout>
      <c:barChart>
        <c:barDir val="col"/>
        <c:grouping val="clustered"/>
        <c:ser>
          <c:idx val="0"/>
          <c:order val="0"/>
          <c:tx>
            <c:strRef>
              <c:f>'REGIONES MAYO'!$E$5:$F$5</c:f>
              <c:strCache>
                <c:ptCount val="1"/>
                <c:pt idx="0">
                  <c:v> MAYO  2014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059E-2"/>
                  <c:y val="-1.101512108557298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82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03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457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MAYO'!$F$7:$F$12</c:f>
              <c:numCache>
                <c:formatCode>0.00%</c:formatCode>
                <c:ptCount val="6"/>
                <c:pt idx="0">
                  <c:v>0.21283262691812832</c:v>
                </c:pt>
                <c:pt idx="1">
                  <c:v>0.36289363356619031</c:v>
                </c:pt>
                <c:pt idx="2">
                  <c:v>0.11473854110978383</c:v>
                </c:pt>
                <c:pt idx="3">
                  <c:v>0.23164876541473009</c:v>
                </c:pt>
                <c:pt idx="4">
                  <c:v>6.5416520651453799E-2</c:v>
                </c:pt>
                <c:pt idx="5">
                  <c:v>1.2469912339713665E-2</c:v>
                </c:pt>
              </c:numCache>
            </c:numRef>
          </c:val>
        </c:ser>
        <c:ser>
          <c:idx val="1"/>
          <c:order val="1"/>
          <c:tx>
            <c:strRef>
              <c:f>'REGIONES MAYO'!$C$5:$D$5</c:f>
              <c:strCache>
                <c:ptCount val="1"/>
                <c:pt idx="0">
                  <c:v> MAYO  2013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656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030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MAYO'!$D$7:$D$12</c:f>
              <c:numCache>
                <c:formatCode>0.00%</c:formatCode>
                <c:ptCount val="6"/>
                <c:pt idx="0">
                  <c:v>0.22253576697430266</c:v>
                </c:pt>
                <c:pt idx="1">
                  <c:v>0.33118045310552258</c:v>
                </c:pt>
                <c:pt idx="2">
                  <c:v>0.12067851465559634</c:v>
                </c:pt>
                <c:pt idx="3">
                  <c:v>0.24566564883750186</c:v>
                </c:pt>
                <c:pt idx="4">
                  <c:v>6.9272423691403351E-2</c:v>
                </c:pt>
                <c:pt idx="5">
                  <c:v>1.0667192735673197E-2</c:v>
                </c:pt>
              </c:numCache>
            </c:numRef>
          </c:val>
        </c:ser>
        <c:dLbls>
          <c:showVal val="1"/>
        </c:dLbls>
        <c:axId val="72841088"/>
        <c:axId val="72842624"/>
      </c:barChart>
      <c:catAx>
        <c:axId val="7284108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2842624"/>
        <c:crosses val="autoZero"/>
        <c:auto val="1"/>
        <c:lblAlgn val="ctr"/>
        <c:lblOffset val="100"/>
        <c:tickLblSkip val="1"/>
        <c:tickMarkSkip val="1"/>
      </c:catAx>
      <c:valAx>
        <c:axId val="72842624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2841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</a:t>
            </a:r>
            <a:r>
              <a:rPr lang="es-MX" baseline="0"/>
              <a:t> </a:t>
            </a:r>
            <a:r>
              <a:rPr lang="es-MX"/>
              <a:t>MAYO  2014 VS 2013</a:t>
            </a:r>
          </a:p>
        </c:rich>
      </c:tx>
      <c:layout>
        <c:manualLayout>
          <c:xMode val="edge"/>
          <c:yMode val="edge"/>
          <c:x val="0.33933986020858403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733"/>
          <c:y val="0.15149372522766641"/>
          <c:w val="0.76568965916298204"/>
          <c:h val="0.61933947527814792"/>
        </c:manualLayout>
      </c:layout>
      <c:barChart>
        <c:barDir val="col"/>
        <c:grouping val="clustered"/>
        <c:ser>
          <c:idx val="0"/>
          <c:order val="0"/>
          <c:tx>
            <c:strRef>
              <c:f>'REGIONES MAYO'!$E$30:$F$30</c:f>
              <c:strCache>
                <c:ptCount val="1"/>
                <c:pt idx="0">
                  <c:v>ENE - MAY  2014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076E-2"/>
                  <c:y val="-1.1015121085572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827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05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474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MAYO'!$F$32:$F$37</c:f>
              <c:numCache>
                <c:formatCode>0.00%</c:formatCode>
                <c:ptCount val="6"/>
                <c:pt idx="0">
                  <c:v>0.210353789385026</c:v>
                </c:pt>
                <c:pt idx="1">
                  <c:v>0.35514862212993098</c:v>
                </c:pt>
                <c:pt idx="2">
                  <c:v>0.22014201981341186</c:v>
                </c:pt>
                <c:pt idx="3">
                  <c:v>0.15431110804750223</c:v>
                </c:pt>
                <c:pt idx="4">
                  <c:v>5.2385019526916557E-2</c:v>
                </c:pt>
                <c:pt idx="5">
                  <c:v>7.6594410972123791E-3</c:v>
                </c:pt>
              </c:numCache>
            </c:numRef>
          </c:val>
        </c:ser>
        <c:ser>
          <c:idx val="1"/>
          <c:order val="1"/>
          <c:tx>
            <c:strRef>
              <c:f>'REGIONES MAYO'!$C$30:$D$30</c:f>
              <c:strCache>
                <c:ptCount val="1"/>
                <c:pt idx="0">
                  <c:v>ENE - MAY  2013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663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040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MAYO'!$D$32:$D$37</c:f>
              <c:numCache>
                <c:formatCode>0.00%</c:formatCode>
                <c:ptCount val="6"/>
                <c:pt idx="0">
                  <c:v>0.21981696475204393</c:v>
                </c:pt>
                <c:pt idx="1">
                  <c:v>0.3180004829034484</c:v>
                </c:pt>
                <c:pt idx="2">
                  <c:v>0.22714271281001289</c:v>
                </c:pt>
                <c:pt idx="3">
                  <c:v>0.1648064989899555</c:v>
                </c:pt>
                <c:pt idx="4">
                  <c:v>6.3208979035939777E-2</c:v>
                </c:pt>
                <c:pt idx="5">
                  <c:v>7.0243615085995061E-3</c:v>
                </c:pt>
              </c:numCache>
            </c:numRef>
          </c:val>
        </c:ser>
        <c:dLbls>
          <c:showVal val="1"/>
        </c:dLbls>
        <c:axId val="74007296"/>
        <c:axId val="74008832"/>
      </c:barChart>
      <c:catAx>
        <c:axId val="740072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4008832"/>
        <c:crosses val="autoZero"/>
        <c:auto val="1"/>
        <c:lblAlgn val="ctr"/>
        <c:lblOffset val="100"/>
        <c:tickLblSkip val="1"/>
        <c:tickMarkSkip val="1"/>
      </c:catAx>
      <c:valAx>
        <c:axId val="7400883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4007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053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406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78186</c:v>
                </c:pt>
                <c:pt idx="1">
                  <c:v>106809</c:v>
                </c:pt>
                <c:pt idx="2">
                  <c:v>97767</c:v>
                </c:pt>
                <c:pt idx="3">
                  <c:v>22336</c:v>
                </c:pt>
                <c:pt idx="4">
                  <c:v>44878</c:v>
                </c:pt>
                <c:pt idx="5">
                  <c:v>2293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71687</c:v>
                </c:pt>
                <c:pt idx="1">
                  <c:v>120555</c:v>
                </c:pt>
                <c:pt idx="2">
                  <c:v>95558</c:v>
                </c:pt>
                <c:pt idx="3">
                  <c:v>19385</c:v>
                </c:pt>
                <c:pt idx="4">
                  <c:v>37779</c:v>
                </c:pt>
                <c:pt idx="5">
                  <c:v>1951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75530</c:v>
                </c:pt>
                <c:pt idx="1">
                  <c:v>152637</c:v>
                </c:pt>
                <c:pt idx="2">
                  <c:v>100064</c:v>
                </c:pt>
                <c:pt idx="3">
                  <c:v>14782</c:v>
                </c:pt>
                <c:pt idx="4">
                  <c:v>43492</c:v>
                </c:pt>
                <c:pt idx="5">
                  <c:v>2114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82003</c:v>
                </c:pt>
                <c:pt idx="1">
                  <c:v>137613</c:v>
                </c:pt>
                <c:pt idx="2">
                  <c:v>70542</c:v>
                </c:pt>
                <c:pt idx="3">
                  <c:v>15198</c:v>
                </c:pt>
                <c:pt idx="4">
                  <c:v>69834</c:v>
                </c:pt>
                <c:pt idx="5">
                  <c:v>2990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83205</c:v>
                </c:pt>
                <c:pt idx="1">
                  <c:v>141870</c:v>
                </c:pt>
                <c:pt idx="2">
                  <c:v>44856</c:v>
                </c:pt>
                <c:pt idx="3">
                  <c:v>25574</c:v>
                </c:pt>
                <c:pt idx="4">
                  <c:v>90561</c:v>
                </c:pt>
                <c:pt idx="5">
                  <c:v>4875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74060160"/>
        <c:axId val="74061696"/>
      </c:barChart>
      <c:catAx>
        <c:axId val="74060160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4061696"/>
        <c:crosses val="autoZero"/>
        <c:lblAlgn val="ctr"/>
        <c:lblOffset val="80"/>
        <c:tickLblSkip val="1"/>
        <c:tickMarkSkip val="1"/>
      </c:catAx>
      <c:valAx>
        <c:axId val="74061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406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31" r="0.7500000000000131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M</a:t>
            </a:r>
            <a:r>
              <a:rPr lang="es-MX" sz="1400" baseline="0"/>
              <a:t>  A  Y  O</a:t>
            </a:r>
            <a:r>
              <a:rPr lang="es-MX" sz="1400"/>
              <a:t>
2014  VS  2013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8784E-3"/>
          <c:w val="0.84672974475189833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MAYO'!$C$7:$D$7</c:f>
              <c:strCache>
                <c:ptCount val="1"/>
                <c:pt idx="0">
                  <c:v> MAYO  2013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7.4766355140187092E-3"/>
                  <c:y val="1.7983301220295421E-2"/>
                </c:manualLayout>
              </c:layout>
              <c:showVal val="1"/>
            </c:dLbl>
            <c:dLbl>
              <c:idx val="25"/>
              <c:layout>
                <c:manualLayout>
                  <c:x val="0"/>
                  <c:y val="2.3121387283236993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MAYO'!$D$9:$D$35</c:f>
              <c:numCache>
                <c:formatCode>0.00%</c:formatCode>
                <c:ptCount val="27"/>
                <c:pt idx="0">
                  <c:v>0.14457506263249181</c:v>
                </c:pt>
                <c:pt idx="1">
                  <c:v>3.250465728785251E-3</c:v>
                </c:pt>
                <c:pt idx="2">
                  <c:v>1.7138819297231322E-2</c:v>
                </c:pt>
                <c:pt idx="3">
                  <c:v>1.6701997815892592E-4</c:v>
                </c:pt>
                <c:pt idx="4">
                  <c:v>3.083445750626325E-4</c:v>
                </c:pt>
                <c:pt idx="5">
                  <c:v>0.1270508126164322</c:v>
                </c:pt>
                <c:pt idx="6">
                  <c:v>4.8821224384916814E-3</c:v>
                </c:pt>
                <c:pt idx="7">
                  <c:v>8.031091411318815E-2</c:v>
                </c:pt>
                <c:pt idx="8">
                  <c:v>0.37824885976745681</c:v>
                </c:pt>
                <c:pt idx="9">
                  <c:v>1.5417228753131625E-4</c:v>
                </c:pt>
                <c:pt idx="10">
                  <c:v>4.0508768548853345E-2</c:v>
                </c:pt>
                <c:pt idx="11">
                  <c:v>2.5695381255219375E-4</c:v>
                </c:pt>
                <c:pt idx="12">
                  <c:v>4.6765593884499261E-3</c:v>
                </c:pt>
                <c:pt idx="13">
                  <c:v>1.027815250208775E-4</c:v>
                </c:pt>
                <c:pt idx="14">
                  <c:v>7.4400976424487703E-2</c:v>
                </c:pt>
                <c:pt idx="15">
                  <c:v>1.7986766878653562E-4</c:v>
                </c:pt>
                <c:pt idx="16">
                  <c:v>1.2847690627609687E-4</c:v>
                </c:pt>
                <c:pt idx="17">
                  <c:v>1.7215905440996981E-3</c:v>
                </c:pt>
                <c:pt idx="18">
                  <c:v>8.6079527204984904E-4</c:v>
                </c:pt>
                <c:pt idx="19">
                  <c:v>2.1070212629279886E-3</c:v>
                </c:pt>
                <c:pt idx="20">
                  <c:v>5.5245069698721654E-4</c:v>
                </c:pt>
                <c:pt idx="21">
                  <c:v>7.4516605640136189E-4</c:v>
                </c:pt>
                <c:pt idx="22">
                  <c:v>9.2644697115693453E-2</c:v>
                </c:pt>
                <c:pt idx="23">
                  <c:v>5.0105993447677785E-4</c:v>
                </c:pt>
                <c:pt idx="24">
                  <c:v>2.2740412410869148E-3</c:v>
                </c:pt>
                <c:pt idx="25">
                  <c:v>9.3017280143894137E-3</c:v>
                </c:pt>
                <c:pt idx="26">
                  <c:v>1.2950472152630566E-2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MAYO'!$E$7:$F$7</c:f>
              <c:strCache>
                <c:ptCount val="1"/>
                <c:pt idx="0">
                  <c:v> MAYO  2014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19361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4.3944189057292686E-2"/>
                </c:manualLayout>
              </c:layout>
              <c:showVal val="1"/>
            </c:dLbl>
            <c:dLbl>
              <c:idx val="25"/>
              <c:layout>
                <c:manualLayout>
                  <c:x val="-2.4922118380062306E-3"/>
                  <c:y val="7.6169091580315504E-3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MAYO'!$F$9:$F$35</c:f>
              <c:numCache>
                <c:formatCode>0.00%</c:formatCode>
                <c:ptCount val="27"/>
                <c:pt idx="0">
                  <c:v>0.14121747491136349</c:v>
                </c:pt>
                <c:pt idx="1">
                  <c:v>2.3315906496003845E-3</c:v>
                </c:pt>
                <c:pt idx="2">
                  <c:v>1.9097410011417584E-2</c:v>
                </c:pt>
                <c:pt idx="3">
                  <c:v>1.4422210203713718E-4</c:v>
                </c:pt>
                <c:pt idx="4">
                  <c:v>5.5285139114235921E-4</c:v>
                </c:pt>
                <c:pt idx="5">
                  <c:v>0.15697373955892074</c:v>
                </c:pt>
                <c:pt idx="6">
                  <c:v>3.8459227209903249E-4</c:v>
                </c:pt>
                <c:pt idx="7">
                  <c:v>7.3108587224325464E-2</c:v>
                </c:pt>
                <c:pt idx="8">
                  <c:v>0.41098491677182863</c:v>
                </c:pt>
                <c:pt idx="9">
                  <c:v>3.2449972958355867E-4</c:v>
                </c:pt>
                <c:pt idx="10">
                  <c:v>4.4708851631512531E-2</c:v>
                </c:pt>
                <c:pt idx="11">
                  <c:v>3.8459227209903249E-4</c:v>
                </c:pt>
                <c:pt idx="12">
                  <c:v>2.0912204795384892E-3</c:v>
                </c:pt>
                <c:pt idx="13">
                  <c:v>1.8027762754642149E-4</c:v>
                </c:pt>
                <c:pt idx="14">
                  <c:v>8.8215852412715581E-2</c:v>
                </c:pt>
                <c:pt idx="15">
                  <c:v>1.5624061054023196E-4</c:v>
                </c:pt>
                <c:pt idx="16">
                  <c:v>3.4853674658974823E-4</c:v>
                </c:pt>
                <c:pt idx="17">
                  <c:v>6.8265128297578274E-3</c:v>
                </c:pt>
                <c:pt idx="18">
                  <c:v>1.5143320713899406E-3</c:v>
                </c:pt>
                <c:pt idx="19">
                  <c:v>3.07673817679226E-3</c:v>
                </c:pt>
                <c:pt idx="20">
                  <c:v>8.2927708671353881E-4</c:v>
                </c:pt>
                <c:pt idx="21">
                  <c:v>3.8459227209903249E-4</c:v>
                </c:pt>
                <c:pt idx="22">
                  <c:v>3.0226548885283335E-2</c:v>
                </c:pt>
                <c:pt idx="23">
                  <c:v>3.2449972958355867E-4</c:v>
                </c:pt>
                <c:pt idx="24">
                  <c:v>1.8388318009734991E-3</c:v>
                </c:pt>
                <c:pt idx="25">
                  <c:v>6.4058650321495107E-3</c:v>
                </c:pt>
                <c:pt idx="26">
                  <c:v>7.3673457123970918E-3</c:v>
                </c:pt>
              </c:numCache>
            </c:numRef>
          </c:val>
          <c:shape val="box"/>
        </c:ser>
        <c:dLbls>
          <c:showVal val="1"/>
        </c:dLbls>
        <c:shape val="cylinder"/>
        <c:axId val="74351744"/>
        <c:axId val="74353280"/>
        <c:axId val="0"/>
      </c:bar3DChart>
      <c:catAx>
        <c:axId val="7435174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4353280"/>
        <c:crosses val="autoZero"/>
        <c:auto val="1"/>
        <c:lblAlgn val="ctr"/>
        <c:lblOffset val="80"/>
        <c:tickLblSkip val="1"/>
        <c:tickMarkSkip val="1"/>
      </c:catAx>
      <c:valAx>
        <c:axId val="74353280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435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57671646184464"/>
          <c:y val="0.12244241146157329"/>
          <c:w val="0.36448637378272919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31" r="0.7500000000000131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ENERO</a:t>
            </a:r>
            <a:r>
              <a:rPr lang="es-MX" sz="1100" baseline="0"/>
              <a:t> - MAYO</a:t>
            </a:r>
            <a:r>
              <a:rPr lang="es-MX" sz="1100"/>
              <a:t>
2014 VS 2013</a:t>
            </a:r>
          </a:p>
        </c:rich>
      </c:tx>
      <c:layout>
        <c:manualLayout>
          <c:xMode val="edge"/>
          <c:yMode val="edge"/>
          <c:x val="0.65672148432850519"/>
          <c:y val="2.9216111765556871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38975E-3"/>
          <c:w val="0.84672974475189888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ENERO-MAYO'!$C$7:$D$7</c:f>
              <c:strCache>
                <c:ptCount val="1"/>
                <c:pt idx="0">
                  <c:v>ENE-MAY  2013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224E-2"/>
                </c:manualLayout>
              </c:layout>
              <c:showVal val="1"/>
            </c:dLbl>
            <c:dLbl>
              <c:idx val="6"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LblPos val="outEnd"/>
              <c:showVal val="1"/>
            </c:dLbl>
            <c:dLbl>
              <c:idx val="25"/>
              <c:layout>
                <c:manualLayout>
                  <c:x val="-4.9844236760124613E-3"/>
                  <c:y val="1.0396361273554254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ENERO-MAYO'!$D$9:$D$35</c:f>
              <c:numCache>
                <c:formatCode>0.00%</c:formatCode>
                <c:ptCount val="27"/>
                <c:pt idx="0">
                  <c:v>0.1593620325215919</c:v>
                </c:pt>
                <c:pt idx="1">
                  <c:v>5.2402245662143141E-3</c:v>
                </c:pt>
                <c:pt idx="2">
                  <c:v>1.6852853040005403E-2</c:v>
                </c:pt>
                <c:pt idx="3">
                  <c:v>3.9470472451168275E-4</c:v>
                </c:pt>
                <c:pt idx="4">
                  <c:v>2.7084014978005599E-3</c:v>
                </c:pt>
                <c:pt idx="5">
                  <c:v>0.11009145723945593</c:v>
                </c:pt>
                <c:pt idx="6">
                  <c:v>6.3983713236630676E-3</c:v>
                </c:pt>
                <c:pt idx="7">
                  <c:v>0.1110314777017798</c:v>
                </c:pt>
                <c:pt idx="8">
                  <c:v>0.26746438568883762</c:v>
                </c:pt>
                <c:pt idx="9">
                  <c:v>2.4669045281980171E-4</c:v>
                </c:pt>
                <c:pt idx="10">
                  <c:v>3.3908251925483905E-2</c:v>
                </c:pt>
                <c:pt idx="11">
                  <c:v>8.725051804995092E-4</c:v>
                </c:pt>
                <c:pt idx="12">
                  <c:v>2.7317721722782255E-3</c:v>
                </c:pt>
                <c:pt idx="13">
                  <c:v>1.246435972142156E-4</c:v>
                </c:pt>
                <c:pt idx="14">
                  <c:v>8.2890588889062006E-2</c:v>
                </c:pt>
                <c:pt idx="15">
                  <c:v>2.7525461051472613E-4</c:v>
                </c:pt>
                <c:pt idx="16">
                  <c:v>1.1685337238832713E-4</c:v>
                </c:pt>
                <c:pt idx="17">
                  <c:v>6.8787685212595238E-3</c:v>
                </c:pt>
                <c:pt idx="18">
                  <c:v>2.7343689138868547E-3</c:v>
                </c:pt>
                <c:pt idx="19">
                  <c:v>1.3580958613132242E-3</c:v>
                </c:pt>
                <c:pt idx="20">
                  <c:v>2.5577904845000493E-3</c:v>
                </c:pt>
                <c:pt idx="21">
                  <c:v>7.9460293224062448E-4</c:v>
                </c:pt>
                <c:pt idx="22">
                  <c:v>9.0496445060737785E-2</c:v>
                </c:pt>
                <c:pt idx="23">
                  <c:v>2.3890022799391322E-4</c:v>
                </c:pt>
                <c:pt idx="24">
                  <c:v>5.8216350123864571E-2</c:v>
                </c:pt>
                <c:pt idx="25">
                  <c:v>1.4720928179320589E-2</c:v>
                </c:pt>
                <c:pt idx="26">
                  <c:v>2.1293281190761831E-2</c:v>
                </c:pt>
              </c:numCache>
            </c:numRef>
          </c:val>
        </c:ser>
        <c:ser>
          <c:idx val="1"/>
          <c:order val="1"/>
          <c:tx>
            <c:strRef>
              <c:f>'EUROPA ENERO-MAYO'!$E$7:$F$7</c:f>
              <c:strCache>
                <c:ptCount val="1"/>
                <c:pt idx="0">
                  <c:v>ENE-MAY  2014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75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75E-2"/>
                </c:manualLayout>
              </c:layout>
              <c:dLblPos val="outEnd"/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ENERO-MAYO'!$F$9:$F$35</c:f>
              <c:numCache>
                <c:formatCode>0.00%</c:formatCode>
                <c:ptCount val="27"/>
                <c:pt idx="0">
                  <c:v>0.16233029791787737</c:v>
                </c:pt>
                <c:pt idx="1">
                  <c:v>4.3931174493293838E-3</c:v>
                </c:pt>
                <c:pt idx="2">
                  <c:v>1.8442900993571609E-2</c:v>
                </c:pt>
                <c:pt idx="3">
                  <c:v>3.148912857036796E-4</c:v>
                </c:pt>
                <c:pt idx="4">
                  <c:v>2.163277531866742E-3</c:v>
                </c:pt>
                <c:pt idx="5">
                  <c:v>0.11935659774046302</c:v>
                </c:pt>
                <c:pt idx="6">
                  <c:v>5.578439931287137E-3</c:v>
                </c:pt>
                <c:pt idx="7">
                  <c:v>0.10449014492679418</c:v>
                </c:pt>
                <c:pt idx="8">
                  <c:v>0.27544539196284795</c:v>
                </c:pt>
                <c:pt idx="9">
                  <c:v>7.833880766286664E-4</c:v>
                </c:pt>
                <c:pt idx="10">
                  <c:v>3.2331398757331466E-2</c:v>
                </c:pt>
                <c:pt idx="11">
                  <c:v>9.1907293957415432E-4</c:v>
                </c:pt>
                <c:pt idx="12">
                  <c:v>3.2257156096474498E-3</c:v>
                </c:pt>
                <c:pt idx="13">
                  <c:v>5.3249908476719801E-4</c:v>
                </c:pt>
                <c:pt idx="14">
                  <c:v>8.7829067793789725E-2</c:v>
                </c:pt>
                <c:pt idx="15">
                  <c:v>3.6865321253113709E-4</c:v>
                </c:pt>
                <c:pt idx="16">
                  <c:v>1.7408623925081474E-4</c:v>
                </c:pt>
                <c:pt idx="17">
                  <c:v>8.7990353574272095E-3</c:v>
                </c:pt>
                <c:pt idx="18">
                  <c:v>5.5272380962133683E-3</c:v>
                </c:pt>
                <c:pt idx="19">
                  <c:v>2.2656812020142802E-3</c:v>
                </c:pt>
                <c:pt idx="20">
                  <c:v>1.5078940429224983E-3</c:v>
                </c:pt>
                <c:pt idx="21">
                  <c:v>5.862610115946556E-4</c:v>
                </c:pt>
                <c:pt idx="22">
                  <c:v>6.8157322758447658E-2</c:v>
                </c:pt>
                <c:pt idx="23">
                  <c:v>2.688096341372875E-4</c:v>
                </c:pt>
                <c:pt idx="24">
                  <c:v>5.810128234995942E-2</c:v>
                </c:pt>
                <c:pt idx="25">
                  <c:v>1.4167547764911895E-2</c:v>
                </c:pt>
                <c:pt idx="26">
                  <c:v>2.1939986329110036E-2</c:v>
                </c:pt>
              </c:numCache>
            </c:numRef>
          </c:val>
        </c:ser>
        <c:dLbls>
          <c:showVal val="1"/>
        </c:dLbls>
        <c:axId val="87122688"/>
        <c:axId val="87124224"/>
      </c:barChart>
      <c:catAx>
        <c:axId val="8712268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7124224"/>
        <c:crosses val="autoZero"/>
        <c:auto val="1"/>
        <c:lblAlgn val="ctr"/>
        <c:lblOffset val="80"/>
        <c:tickLblSkip val="1"/>
        <c:tickMarkSkip val="1"/>
      </c:catAx>
      <c:valAx>
        <c:axId val="8712422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712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342718375155249"/>
          <c:y val="0.22900502934209246"/>
          <c:w val="0.409573986836961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366" r="0.75000000000001366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MAYO
2014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744"/>
          <c:w val="0.43171345092033209"/>
          <c:h val="0.4707079993450185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23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61"/>
                  <c:y val="-0.16397500088023098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294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768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4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286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713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624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314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I'!$Q$11:$Q$26</c:f>
              <c:numCache>
                <c:formatCode>0.00%</c:formatCode>
                <c:ptCount val="16"/>
                <c:pt idx="0">
                  <c:v>0.35514862212993098</c:v>
                </c:pt>
                <c:pt idx="1">
                  <c:v>0.22014201981341186</c:v>
                </c:pt>
                <c:pt idx="2">
                  <c:v>0.15431110804750223</c:v>
                </c:pt>
                <c:pt idx="3">
                  <c:v>3.4146793299025702E-2</c:v>
                </c:pt>
                <c:pt idx="4">
                  <c:v>3.8795341112506489E-3</c:v>
                </c:pt>
                <c:pt idx="5">
                  <c:v>2.5107112622810627E-2</c:v>
                </c:pt>
                <c:pt idx="6">
                  <c:v>2.1979897938741704E-2</c:v>
                </c:pt>
                <c:pt idx="7">
                  <c:v>5.7940981968028847E-2</c:v>
                </c:pt>
                <c:pt idx="8">
                  <c:v>6.8010322447229939E-3</c:v>
                </c:pt>
                <c:pt idx="9">
                  <c:v>1.8475177228578013E-2</c:v>
                </c:pt>
                <c:pt idx="10">
                  <c:v>1.4337151116577738E-2</c:v>
                </c:pt>
                <c:pt idx="11">
                  <c:v>1.2221824910443293E-2</c:v>
                </c:pt>
                <c:pt idx="12">
                  <c:v>2.9801973586425722E-3</c:v>
                </c:pt>
                <c:pt idx="13">
                  <c:v>2.5863201725003285E-2</c:v>
                </c:pt>
                <c:pt idx="14">
                  <c:v>5.0125907145365132E-3</c:v>
                </c:pt>
                <c:pt idx="15">
                  <c:v>9.2028537516882763E-3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31" r="0.7500000000000131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69931E-2"/>
          <c:y val="2.5735317217046812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2014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NOCH.I'!$B$29,'PRINC.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NOCH.I'!$C$27,'PRINC. MDOS. PROD.CTOS. NOCH.I'!$C$12,'PRINC. MDOS. PROD.CTOS. NOCH.I'!$C$11,'PRINC. MDOS. PROD.CTOS. NOCH.I'!$C$33,'PRINC. MDOS. PROD.CTOS. NOCH.I'!$C$13)</c:f>
              <c:numCache>
                <c:formatCode>#,##0</c:formatCode>
                <c:ptCount val="5"/>
                <c:pt idx="0">
                  <c:v>302946</c:v>
                </c:pt>
                <c:pt idx="1">
                  <c:v>302180</c:v>
                </c:pt>
                <c:pt idx="2">
                  <c:v>312447</c:v>
                </c:pt>
                <c:pt idx="3">
                  <c:v>58797</c:v>
                </c:pt>
                <c:pt idx="4">
                  <c:v>66195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2014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NOCH.I'!$E$27,'PRINC. MDOS. PROD.CTOS. NOCH.I'!$E$12,'PRINC. MDOS. PROD.CTOS. NOCH.I'!$E$11,'PRINC. MDOS. PROD.CTOS. NOCH.I'!$E$33,'PRINC. MDOS. PROD.CTOS. NOCH.I'!$E$13)</c:f>
              <c:numCache>
                <c:formatCode>#,##0</c:formatCode>
                <c:ptCount val="5"/>
                <c:pt idx="0">
                  <c:v>260212</c:v>
                </c:pt>
                <c:pt idx="1">
                  <c:v>301890</c:v>
                </c:pt>
                <c:pt idx="2">
                  <c:v>312952</c:v>
                </c:pt>
                <c:pt idx="3">
                  <c:v>59424</c:v>
                </c:pt>
                <c:pt idx="4">
                  <c:v>59817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2014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NOCH.I'!$G$27,'PRINC. MDOS. PROD.CTOS. NOCH.I'!$G$12,'PRINC. MDOS. PROD.CTOS. NOCH.I'!$G$11,'PRINC. MDOS. PROD.CTOS. NOCH.I'!$G$33,'PRINC. MDOS. PROD.CTOS. NOCH.I'!$G$13)</c:f>
              <c:numCache>
                <c:formatCode>#,##0</c:formatCode>
                <c:ptCount val="5"/>
                <c:pt idx="0">
                  <c:v>295600</c:v>
                </c:pt>
                <c:pt idx="1">
                  <c:v>348521</c:v>
                </c:pt>
                <c:pt idx="2">
                  <c:v>308114</c:v>
                </c:pt>
                <c:pt idx="3">
                  <c:v>34837</c:v>
                </c:pt>
                <c:pt idx="4">
                  <c:v>65057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2014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NOCH.I'!$I$27,'PRINC. MDOS. PROD.CTOS. NOCH.I'!$I$12,'PRINC. MDOS. PROD.CTOS. NOCH.I'!$I$11,'PRINC. MDOS. PROD.CTOS. NOCH.I'!$I$33,'PRINC. MDOS. PROD.CTOS. NOCH.I'!$I$13)</c:f>
              <c:numCache>
                <c:formatCode>#,##0</c:formatCode>
                <c:ptCount val="5"/>
                <c:pt idx="0">
                  <c:v>322739</c:v>
                </c:pt>
                <c:pt idx="1">
                  <c:v>329698</c:v>
                </c:pt>
                <c:pt idx="2">
                  <c:v>223971</c:v>
                </c:pt>
                <c:pt idx="3">
                  <c:v>31915</c:v>
                </c:pt>
                <c:pt idx="4">
                  <c:v>104751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2014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NOCH.I'!$K$27,'PRINC. MDOS. PROD.CTOS. NOCH.I'!$K$12,'PRINC. MDOS. PROD.CTOS. NOCH.I'!$K$11,'PRINC. MDOS. PROD.CTOS. NOCH.I'!$K$33,'PRINC. MDOS. PROD.CTOS. NOCH.I'!$K$13)</c:f>
              <c:numCache>
                <c:formatCode>#,##0</c:formatCode>
                <c:ptCount val="5"/>
                <c:pt idx="0">
                  <c:v>356798</c:v>
                </c:pt>
                <c:pt idx="1">
                  <c:v>325710</c:v>
                </c:pt>
                <c:pt idx="2">
                  <c:v>145595</c:v>
                </c:pt>
                <c:pt idx="3">
                  <c:v>54918</c:v>
                </c:pt>
                <c:pt idx="4">
                  <c:v>115465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2014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NOCH.I'!$M$27,'PRINC. MDOS. PROD.CTOS. NOCH.I'!$M$12,'PRINC. MDOS. PROD.CTOS. NOCH.I'!$M$11,'PRINC. MDOS. PROD.CTOS. NOCH.I'!$M$33,'PRINC.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shape val="box"/>
        <c:axId val="87416832"/>
        <c:axId val="87418368"/>
        <c:axId val="0"/>
      </c:bar3DChart>
      <c:catAx>
        <c:axId val="874168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418368"/>
        <c:crosses val="autoZero"/>
        <c:auto val="1"/>
        <c:lblAlgn val="ctr"/>
        <c:lblOffset val="100"/>
        <c:tickLblSkip val="1"/>
        <c:tickMarkSkip val="1"/>
      </c:catAx>
      <c:valAx>
        <c:axId val="8741836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416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1607789619229278"/>
          <c:h val="8.2720588235294226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31" r="0.7500000000000131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247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651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0.75842106548767674</c:v>
                </c:pt>
                <c:pt idx="1">
                  <c:v>0.24157893451232321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ENERO-MAYO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'[1]COMPART.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2010-2014'!$C$22:$G$22</c:f>
              <c:numCache>
                <c:formatCode>0.00%</c:formatCode>
                <c:ptCount val="5"/>
                <c:pt idx="0">
                  <c:v>0.7601</c:v>
                </c:pt>
                <c:pt idx="1">
                  <c:v>0.79669999999999996</c:v>
                </c:pt>
                <c:pt idx="2">
                  <c:v>0.80620000000000003</c:v>
                </c:pt>
                <c:pt idx="3">
                  <c:v>0.85768638475566239</c:v>
                </c:pt>
                <c:pt idx="4">
                  <c:v>0.85967994512711055</c:v>
                </c:pt>
              </c:numCache>
            </c:numRef>
          </c:val>
        </c:ser>
        <c:dLbls>
          <c:showVal val="1"/>
        </c:dLbls>
        <c:marker val="1"/>
        <c:axId val="64882560"/>
        <c:axId val="64884096"/>
      </c:lineChart>
      <c:catAx>
        <c:axId val="6488256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884096"/>
        <c:crossesAt val="0.1"/>
        <c:lblAlgn val="ctr"/>
        <c:lblOffset val="100"/>
        <c:tickLblSkip val="1"/>
        <c:tickMarkSkip val="1"/>
      </c:catAx>
      <c:valAx>
        <c:axId val="6488409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882560"/>
        <c:crosses val="autoZero"/>
        <c:crossBetween val="between"/>
      </c:valAx>
    </c:plotArea>
    <c:plotVisOnly val="1"/>
    <c:dispBlanksAs val="zero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006"/>
          <c:w val="0.74064993509801469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534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226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1.5633014973497155E-3</c:v>
                </c:pt>
                <c:pt idx="1">
                  <c:v>1.0625564864798848E-2</c:v>
                </c:pt>
                <c:pt idx="2">
                  <c:v>4.3845721683480297E-2</c:v>
                </c:pt>
                <c:pt idx="3">
                  <c:v>8.1022985417328219E-2</c:v>
                </c:pt>
                <c:pt idx="4">
                  <c:v>0.59708346564400694</c:v>
                </c:pt>
                <c:pt idx="5">
                  <c:v>3.4856738073719438E-2</c:v>
                </c:pt>
                <c:pt idx="6">
                  <c:v>0.17584699186594691</c:v>
                </c:pt>
                <c:pt idx="7">
                  <c:v>5.5155230953369647E-2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577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759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PLAN'!$H$63:$H$64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PLAN'!$K$63:$K$64</c:f>
              <c:numCache>
                <c:formatCode>0.0%</c:formatCode>
                <c:ptCount val="2"/>
                <c:pt idx="0">
                  <c:v>0.1657832384767581</c:v>
                </c:pt>
                <c:pt idx="1">
                  <c:v>0.83421676152324187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406E-2"/>
          <c:y val="0.19707560748454817"/>
          <c:w val="0.22912514756616981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3964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541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31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2218E-2"/>
                  <c:y val="-0.26578082359966915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3969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379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31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51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31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31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9051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31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51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'[3]CUARTOS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9.6020909157527048E-2</c:v>
                </c:pt>
                <c:pt idx="1">
                  <c:v>1.1969027089083759E-3</c:v>
                </c:pt>
                <c:pt idx="2">
                  <c:v>7.1716456190918196E-2</c:v>
                </c:pt>
                <c:pt idx="3">
                  <c:v>4.885317179217861E-4</c:v>
                </c:pt>
                <c:pt idx="4">
                  <c:v>0.17858276948630891</c:v>
                </c:pt>
                <c:pt idx="5">
                  <c:v>1.3190356383888224E-2</c:v>
                </c:pt>
                <c:pt idx="6">
                  <c:v>9.3236278365372877E-2</c:v>
                </c:pt>
                <c:pt idx="7">
                  <c:v>0.1639512445345514</c:v>
                </c:pt>
                <c:pt idx="8">
                  <c:v>0.12779989740833925</c:v>
                </c:pt>
                <c:pt idx="9">
                  <c:v>1.1480495371161972E-3</c:v>
                </c:pt>
                <c:pt idx="10">
                  <c:v>0.10022228193165442</c:v>
                </c:pt>
                <c:pt idx="11">
                  <c:v>1.6610078409340725E-2</c:v>
                </c:pt>
                <c:pt idx="12">
                  <c:v>5.2883558465033342E-2</c:v>
                </c:pt>
                <c:pt idx="13">
                  <c:v>1.7831407704145192E-3</c:v>
                </c:pt>
                <c:pt idx="14">
                  <c:v>3.4197220254525026E-3</c:v>
                </c:pt>
                <c:pt idx="15">
                  <c:v>4.797381469991939E-2</c:v>
                </c:pt>
                <c:pt idx="16">
                  <c:v>1.8319939422066979E-2</c:v>
                </c:pt>
                <c:pt idx="17">
                  <c:v>1.1456068785265883E-2</c:v>
                </c:pt>
              </c:numCache>
            </c:numRef>
          </c:val>
        </c:ser>
        <c:dLbls>
          <c:showVal val="1"/>
        </c:dLbls>
        <c:gapWidth val="75"/>
        <c:shape val="cylinder"/>
        <c:axId val="88175360"/>
        <c:axId val="88176896"/>
        <c:axId val="0"/>
      </c:bar3DChart>
      <c:catAx>
        <c:axId val="88175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88176896"/>
        <c:crosses val="autoZero"/>
        <c:auto val="1"/>
        <c:lblAlgn val="ctr"/>
        <c:lblOffset val="100"/>
      </c:catAx>
      <c:valAx>
        <c:axId val="88176896"/>
        <c:scaling>
          <c:orientation val="minMax"/>
        </c:scaling>
        <c:delete val="1"/>
        <c:axPos val="l"/>
        <c:numFmt formatCode="0.0%" sourceLinked="1"/>
        <c:tickLblPos val="none"/>
        <c:crossAx val="8817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ENERO-MAYO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798840769904181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'[1]COMPART.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2010-2014'!$L$22:$P$22</c:f>
              <c:numCache>
                <c:formatCode>#,##0</c:formatCode>
                <c:ptCount val="5"/>
                <c:pt idx="0">
                  <c:v>1506179</c:v>
                </c:pt>
                <c:pt idx="1">
                  <c:v>1557527</c:v>
                </c:pt>
                <c:pt idx="2">
                  <c:v>1655650</c:v>
                </c:pt>
                <c:pt idx="3">
                  <c:v>1751903</c:v>
                </c:pt>
                <c:pt idx="4">
                  <c:v>1856924</c:v>
                </c:pt>
              </c:numCache>
            </c:numRef>
          </c:val>
        </c:ser>
        <c:dLbls>
          <c:showVal val="1"/>
        </c:dLbls>
        <c:marker val="1"/>
        <c:axId val="64920576"/>
        <c:axId val="64930560"/>
      </c:lineChart>
      <c:catAx>
        <c:axId val="64920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930560"/>
        <c:crosses val="autoZero"/>
        <c:auto val="1"/>
        <c:lblAlgn val="ctr"/>
        <c:lblOffset val="100"/>
      </c:catAx>
      <c:valAx>
        <c:axId val="649305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920576"/>
        <c:crosses val="autoZero"/>
        <c:crossBetween val="between"/>
      </c:valAx>
    </c:plotArea>
    <c:plotVisOnly val="1"/>
    <c:dispBlanksAs val="gap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layout/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2010-2014'!$C$8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7.7972661679690889E-3"/>
                  <c:y val="-1.9115882890381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2010-2014'!$C$9:$G$9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'COMP.CTOS.NOCHE OCUP. 2010-2014'!$C$14:$G$14</c:f>
              <c:numCache>
                <c:formatCode>#,##0</c:formatCode>
                <c:ptCount val="5"/>
                <c:pt idx="0">
                  <c:v>777934</c:v>
                </c:pt>
                <c:pt idx="1">
                  <c:v>808932</c:v>
                </c:pt>
                <c:pt idx="2">
                  <c:v>863027</c:v>
                </c:pt>
                <c:pt idx="3">
                  <c:v>970720</c:v>
                </c:pt>
                <c:pt idx="4">
                  <c:v>1036819</c:v>
                </c:pt>
              </c:numCache>
            </c:numRef>
          </c:val>
        </c:ser>
        <c:axId val="70341760"/>
        <c:axId val="70343296"/>
      </c:barChart>
      <c:catAx>
        <c:axId val="703417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70343296"/>
        <c:crosses val="autoZero"/>
        <c:auto val="1"/>
        <c:lblAlgn val="ctr"/>
        <c:lblOffset val="100"/>
      </c:catAx>
      <c:valAx>
        <c:axId val="70343296"/>
        <c:scaling>
          <c:orientation val="minMax"/>
        </c:scaling>
        <c:axPos val="l"/>
        <c:majorGridlines/>
        <c:numFmt formatCode="#,##0" sourceLinked="1"/>
        <c:tickLblPos val="nextTo"/>
        <c:crossAx val="70341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layout/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2010-2014'!$C$23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gradFill flip="none" rotWithShape="1">
              <a:gsLst>
                <a:gs pos="0">
                  <a:srgbClr val="7FD13B">
                    <a:shade val="30000"/>
                    <a:satMod val="115000"/>
                  </a:srgbClr>
                </a:gs>
                <a:gs pos="50000">
                  <a:srgbClr val="7FD13B">
                    <a:shade val="67500"/>
                    <a:satMod val="115000"/>
                  </a:srgbClr>
                </a:gs>
                <a:gs pos="100000">
                  <a:srgbClr val="7FD13B">
                    <a:shade val="100000"/>
                    <a:satMod val="115000"/>
                  </a:srgbClr>
                </a:gs>
              </a:gsLst>
              <a:lin ang="5400000" scaled="1"/>
              <a:tileRect/>
            </a:gradFill>
          </c:spPr>
          <c:dLbls>
            <c:dLbl>
              <c:idx val="0"/>
              <c:layout>
                <c:manualLayout>
                  <c:x val="0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1189064671876432E-2"/>
                  <c:y val="2.460024600246005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339179850390723E-2"/>
                  <c:y val="9.840098400984020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671E-2"/>
                  <c:y val="-9.8400984009840205E-3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2010-2014'!$C$24:$G$24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'COMP.CTOS.NOCHE OCUP. 2010-2014'!$C$28:$G$28</c:f>
              <c:numCache>
                <c:formatCode>#,##0</c:formatCode>
                <c:ptCount val="5"/>
                <c:pt idx="0">
                  <c:v>4278329</c:v>
                </c:pt>
                <c:pt idx="1">
                  <c:v>4592262</c:v>
                </c:pt>
                <c:pt idx="2">
                  <c:v>4896740</c:v>
                </c:pt>
                <c:pt idx="3">
                  <c:v>5206948</c:v>
                </c:pt>
                <c:pt idx="4">
                  <c:v>5269042</c:v>
                </c:pt>
              </c:numCache>
            </c:numRef>
          </c:val>
        </c:ser>
        <c:axId val="70379392"/>
        <c:axId val="70380928"/>
      </c:barChart>
      <c:catAx>
        <c:axId val="70379392"/>
        <c:scaling>
          <c:orientation val="minMax"/>
        </c:scaling>
        <c:axPos val="b"/>
        <c:numFmt formatCode="General" sourceLinked="1"/>
        <c:tickLblPos val="nextTo"/>
        <c:crossAx val="70380928"/>
        <c:crosses val="autoZero"/>
        <c:auto val="1"/>
        <c:lblAlgn val="ctr"/>
        <c:lblOffset val="100"/>
      </c:catAx>
      <c:valAx>
        <c:axId val="70380928"/>
        <c:scaling>
          <c:orientation val="minMax"/>
        </c:scaling>
        <c:axPos val="l"/>
        <c:majorGridlines/>
        <c:numFmt formatCode="#,##0" sourceLinked="1"/>
        <c:tickLblPos val="nextTo"/>
        <c:crossAx val="70379392"/>
        <c:crosses val="autoZero"/>
        <c:crossBetween val="between"/>
      </c:valAx>
    </c:plotArea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1897856"/>
        <c:axId val="71900160"/>
      </c:lineChart>
      <c:catAx>
        <c:axId val="718978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00160"/>
        <c:crosses val="autoZero"/>
        <c:auto val="1"/>
        <c:lblAlgn val="ctr"/>
        <c:lblOffset val="100"/>
        <c:tickLblSkip val="1"/>
        <c:tickMarkSkip val="1"/>
      </c:catAx>
      <c:valAx>
        <c:axId val="71900160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897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31" r="0.750000000000013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1941120"/>
        <c:axId val="71968256"/>
      </c:lineChart>
      <c:catAx>
        <c:axId val="71941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68256"/>
        <c:crosses val="autoZero"/>
        <c:auto val="1"/>
        <c:lblAlgn val="ctr"/>
        <c:lblOffset val="100"/>
        <c:tickLblSkip val="1"/>
        <c:tickMarkSkip val="1"/>
      </c:catAx>
      <c:valAx>
        <c:axId val="7196825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41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31" r="0.750000000000013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M  A  Y  O    2   0   1   4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'RESUMEN OCUP. DIARIA MAYO'!$A$10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MAYO'!$B$9:$AF$9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MAYO'!$B$10:$AF$10</c:f>
              <c:numCache>
                <c:formatCode>0.0%</c:formatCode>
                <c:ptCount val="31"/>
                <c:pt idx="0">
                  <c:v>0.78769999999999996</c:v>
                </c:pt>
                <c:pt idx="1">
                  <c:v>0.87019999999999997</c:v>
                </c:pt>
                <c:pt idx="2">
                  <c:v>0.9113</c:v>
                </c:pt>
                <c:pt idx="3">
                  <c:v>0.93499999999999994</c:v>
                </c:pt>
                <c:pt idx="4">
                  <c:v>0.88929999999999998</c:v>
                </c:pt>
                <c:pt idx="5">
                  <c:v>0.82250000000000001</c:v>
                </c:pt>
                <c:pt idx="6">
                  <c:v>0.81079999999999997</c:v>
                </c:pt>
                <c:pt idx="7">
                  <c:v>0.80999999999999994</c:v>
                </c:pt>
                <c:pt idx="8">
                  <c:v>0.83340000000000003</c:v>
                </c:pt>
                <c:pt idx="9">
                  <c:v>0.83129999999999993</c:v>
                </c:pt>
                <c:pt idx="10">
                  <c:v>0.82469999999999999</c:v>
                </c:pt>
                <c:pt idx="11">
                  <c:v>0.78220000000000001</c:v>
                </c:pt>
                <c:pt idx="12">
                  <c:v>0.78369999999999995</c:v>
                </c:pt>
                <c:pt idx="13">
                  <c:v>0.78749999999999998</c:v>
                </c:pt>
                <c:pt idx="14">
                  <c:v>0.82050000000000001</c:v>
                </c:pt>
                <c:pt idx="15">
                  <c:v>0.86949999999999994</c:v>
                </c:pt>
                <c:pt idx="16">
                  <c:v>0.88459999999999994</c:v>
                </c:pt>
                <c:pt idx="17">
                  <c:v>0.88159999999999994</c:v>
                </c:pt>
                <c:pt idx="18">
                  <c:v>0.82619999999999993</c:v>
                </c:pt>
                <c:pt idx="19">
                  <c:v>0.81089999999999995</c:v>
                </c:pt>
                <c:pt idx="20">
                  <c:v>0.78759999999999997</c:v>
                </c:pt>
                <c:pt idx="21">
                  <c:v>0.7853</c:v>
                </c:pt>
                <c:pt idx="22">
                  <c:v>0.84329999999999994</c:v>
                </c:pt>
                <c:pt idx="23">
                  <c:v>0.86270000000000002</c:v>
                </c:pt>
                <c:pt idx="24">
                  <c:v>0.87219999999999998</c:v>
                </c:pt>
                <c:pt idx="25">
                  <c:v>0.79520000000000002</c:v>
                </c:pt>
                <c:pt idx="26">
                  <c:v>0.78069999999999995</c:v>
                </c:pt>
                <c:pt idx="27">
                  <c:v>0.75519999999999998</c:v>
                </c:pt>
                <c:pt idx="28">
                  <c:v>0.75759999999999994</c:v>
                </c:pt>
                <c:pt idx="29">
                  <c:v>0.76449999999999996</c:v>
                </c:pt>
                <c:pt idx="30">
                  <c:v>0.78510000000000002</c:v>
                </c:pt>
              </c:numCache>
            </c:numRef>
          </c:val>
        </c:ser>
        <c:ser>
          <c:idx val="1"/>
          <c:order val="1"/>
          <c:tx>
            <c:strRef>
              <c:f>'RESUMEN OCUP. DIARIA MAYO'!$A$11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MAYO'!$B$9:$AF$9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MAYO'!$B$11:$AF$11</c:f>
              <c:numCache>
                <c:formatCode>0.0%</c:formatCode>
                <c:ptCount val="31"/>
                <c:pt idx="0">
                  <c:v>0.90029999999999999</c:v>
                </c:pt>
                <c:pt idx="1">
                  <c:v>0.93869999999999998</c:v>
                </c:pt>
                <c:pt idx="2">
                  <c:v>0.96740000000000004</c:v>
                </c:pt>
                <c:pt idx="3">
                  <c:v>0.97650000000000003</c:v>
                </c:pt>
                <c:pt idx="4">
                  <c:v>0.95630000000000004</c:v>
                </c:pt>
                <c:pt idx="5">
                  <c:v>0.92279999999999995</c:v>
                </c:pt>
                <c:pt idx="6">
                  <c:v>0.91930000000000001</c:v>
                </c:pt>
                <c:pt idx="7">
                  <c:v>0.90390000000000004</c:v>
                </c:pt>
                <c:pt idx="8">
                  <c:v>0.92659999999999998</c:v>
                </c:pt>
                <c:pt idx="9">
                  <c:v>0.92210000000000003</c:v>
                </c:pt>
                <c:pt idx="10">
                  <c:v>0.91549999999999998</c:v>
                </c:pt>
                <c:pt idx="11">
                  <c:v>0.89590000000000003</c:v>
                </c:pt>
                <c:pt idx="12">
                  <c:v>0.89170000000000005</c:v>
                </c:pt>
                <c:pt idx="13">
                  <c:v>0.91369999999999996</c:v>
                </c:pt>
                <c:pt idx="14">
                  <c:v>0.93030000000000002</c:v>
                </c:pt>
                <c:pt idx="15">
                  <c:v>0.94099999999999995</c:v>
                </c:pt>
                <c:pt idx="16">
                  <c:v>0.96130000000000004</c:v>
                </c:pt>
                <c:pt idx="17">
                  <c:v>0.94610000000000005</c:v>
                </c:pt>
                <c:pt idx="18">
                  <c:v>0.91700000000000004</c:v>
                </c:pt>
                <c:pt idx="19">
                  <c:v>0.92589999999999995</c:v>
                </c:pt>
                <c:pt idx="20">
                  <c:v>0.9123</c:v>
                </c:pt>
                <c:pt idx="21">
                  <c:v>0.92330000000000001</c:v>
                </c:pt>
                <c:pt idx="22">
                  <c:v>0.92820000000000003</c:v>
                </c:pt>
                <c:pt idx="23">
                  <c:v>0.92269999999999996</c:v>
                </c:pt>
                <c:pt idx="24">
                  <c:v>0.93</c:v>
                </c:pt>
                <c:pt idx="25">
                  <c:v>0.89810000000000001</c:v>
                </c:pt>
                <c:pt idx="26">
                  <c:v>0.88329999999999997</c:v>
                </c:pt>
                <c:pt idx="27">
                  <c:v>0.87580000000000002</c:v>
                </c:pt>
                <c:pt idx="28">
                  <c:v>0.85119999999999996</c:v>
                </c:pt>
                <c:pt idx="29">
                  <c:v>0.86650000000000005</c:v>
                </c:pt>
                <c:pt idx="30">
                  <c:v>0.87819999999999998</c:v>
                </c:pt>
              </c:numCache>
            </c:numRef>
          </c:val>
        </c:ser>
        <c:ser>
          <c:idx val="2"/>
          <c:order val="2"/>
          <c:tx>
            <c:strRef>
              <c:f>'RESUMEN OCUP. DIARIA MAYO'!$A$12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MAYO'!$B$9:$AF$9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MAYO'!$B$12:$AF$12</c:f>
              <c:numCache>
                <c:formatCode>0.0%</c:formatCode>
                <c:ptCount val="31"/>
                <c:pt idx="0">
                  <c:v>0.74309999999999998</c:v>
                </c:pt>
                <c:pt idx="1">
                  <c:v>0.83819999999999995</c:v>
                </c:pt>
                <c:pt idx="2">
                  <c:v>0.85699999999999998</c:v>
                </c:pt>
                <c:pt idx="3">
                  <c:v>0.86880000000000002</c:v>
                </c:pt>
                <c:pt idx="4">
                  <c:v>0.79430000000000001</c:v>
                </c:pt>
                <c:pt idx="5">
                  <c:v>0.74339999999999995</c:v>
                </c:pt>
                <c:pt idx="6">
                  <c:v>0.76219999999999999</c:v>
                </c:pt>
                <c:pt idx="7">
                  <c:v>0.77059999999999995</c:v>
                </c:pt>
                <c:pt idx="8">
                  <c:v>0.79110000000000003</c:v>
                </c:pt>
                <c:pt idx="9">
                  <c:v>0.74639999999999995</c:v>
                </c:pt>
                <c:pt idx="10">
                  <c:v>0.751</c:v>
                </c:pt>
                <c:pt idx="11">
                  <c:v>0.69879999999999998</c:v>
                </c:pt>
                <c:pt idx="12">
                  <c:v>0.69630000000000003</c:v>
                </c:pt>
                <c:pt idx="13">
                  <c:v>0.68159999999999998</c:v>
                </c:pt>
                <c:pt idx="14">
                  <c:v>0.74770000000000003</c:v>
                </c:pt>
                <c:pt idx="15">
                  <c:v>0.81359999999999999</c:v>
                </c:pt>
                <c:pt idx="16">
                  <c:v>0.84</c:v>
                </c:pt>
                <c:pt idx="17">
                  <c:v>0.85050000000000003</c:v>
                </c:pt>
                <c:pt idx="18">
                  <c:v>0.77529999999999999</c:v>
                </c:pt>
                <c:pt idx="19">
                  <c:v>0.69950000000000001</c:v>
                </c:pt>
                <c:pt idx="20">
                  <c:v>0.66210000000000002</c:v>
                </c:pt>
                <c:pt idx="21">
                  <c:v>0.68479999999999996</c:v>
                </c:pt>
                <c:pt idx="22">
                  <c:v>0.85389999999999999</c:v>
                </c:pt>
                <c:pt idx="23">
                  <c:v>0.87749999999999995</c:v>
                </c:pt>
                <c:pt idx="24">
                  <c:v>0.87419999999999998</c:v>
                </c:pt>
                <c:pt idx="25">
                  <c:v>0.72689999999999999</c:v>
                </c:pt>
                <c:pt idx="26">
                  <c:v>0.68979999999999997</c:v>
                </c:pt>
                <c:pt idx="27">
                  <c:v>0.63349999999999995</c:v>
                </c:pt>
                <c:pt idx="28">
                  <c:v>0.65920000000000001</c:v>
                </c:pt>
                <c:pt idx="29">
                  <c:v>0.70469999999999999</c:v>
                </c:pt>
                <c:pt idx="30">
                  <c:v>0.7319</c:v>
                </c:pt>
              </c:numCache>
            </c:numRef>
          </c:val>
        </c:ser>
        <c:ser>
          <c:idx val="3"/>
          <c:order val="3"/>
          <c:tx>
            <c:strRef>
              <c:f>'RESUMEN OCUP. DIARIA MAYO'!$A$13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MAYO'!$B$9:$AF$9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MAYO'!$B$13:$AF$13</c:f>
              <c:numCache>
                <c:formatCode>0.0%</c:formatCode>
                <c:ptCount val="31"/>
                <c:pt idx="0">
                  <c:v>0.57730000000000004</c:v>
                </c:pt>
                <c:pt idx="1">
                  <c:v>0.67759999999999998</c:v>
                </c:pt>
                <c:pt idx="2">
                  <c:v>0.70509999999999995</c:v>
                </c:pt>
                <c:pt idx="3">
                  <c:v>0.71209999999999996</c:v>
                </c:pt>
                <c:pt idx="4">
                  <c:v>0.62809999999999999</c:v>
                </c:pt>
                <c:pt idx="5">
                  <c:v>0.59440000000000004</c:v>
                </c:pt>
                <c:pt idx="6">
                  <c:v>0.58330000000000004</c:v>
                </c:pt>
                <c:pt idx="7">
                  <c:v>0.59209999999999996</c:v>
                </c:pt>
                <c:pt idx="8">
                  <c:v>0.61350000000000005</c:v>
                </c:pt>
                <c:pt idx="9">
                  <c:v>0.58960000000000001</c:v>
                </c:pt>
                <c:pt idx="10">
                  <c:v>0.56279999999999997</c:v>
                </c:pt>
                <c:pt idx="11">
                  <c:v>0.50009999999999999</c:v>
                </c:pt>
                <c:pt idx="12">
                  <c:v>0.49809999999999999</c:v>
                </c:pt>
                <c:pt idx="13">
                  <c:v>0.50460000000000005</c:v>
                </c:pt>
                <c:pt idx="14">
                  <c:v>0.56850000000000001</c:v>
                </c:pt>
                <c:pt idx="15">
                  <c:v>0.63929999999999998</c:v>
                </c:pt>
                <c:pt idx="16">
                  <c:v>0.62209999999999999</c:v>
                </c:pt>
                <c:pt idx="17">
                  <c:v>0.60760000000000003</c:v>
                </c:pt>
                <c:pt idx="18">
                  <c:v>0.57579999999999998</c:v>
                </c:pt>
                <c:pt idx="19">
                  <c:v>0.53049999999999997</c:v>
                </c:pt>
                <c:pt idx="20">
                  <c:v>0.48099999999999998</c:v>
                </c:pt>
                <c:pt idx="21">
                  <c:v>0.49109999999999998</c:v>
                </c:pt>
                <c:pt idx="22">
                  <c:v>0.56589999999999996</c:v>
                </c:pt>
                <c:pt idx="23">
                  <c:v>0.57840000000000003</c:v>
                </c:pt>
                <c:pt idx="24">
                  <c:v>0.58809999999999996</c:v>
                </c:pt>
                <c:pt idx="25">
                  <c:v>0.54269999999999996</c:v>
                </c:pt>
                <c:pt idx="26">
                  <c:v>0.48299999999999998</c:v>
                </c:pt>
                <c:pt idx="27">
                  <c:v>0.46229999999999999</c:v>
                </c:pt>
                <c:pt idx="28">
                  <c:v>0.45519999999999999</c:v>
                </c:pt>
                <c:pt idx="29">
                  <c:v>0.49299999999999999</c:v>
                </c:pt>
                <c:pt idx="30">
                  <c:v>0.50600000000000001</c:v>
                </c:pt>
              </c:numCache>
            </c:numRef>
          </c:val>
        </c:ser>
        <c:ser>
          <c:idx val="4"/>
          <c:order val="4"/>
          <c:tx>
            <c:strRef>
              <c:f>'RESUMEN OCUP. DIARIA MAYO'!$A$14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MAYO'!$B$9:$AF$9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MAYO'!$B$14:$AF$14</c:f>
              <c:numCache>
                <c:formatCode>0.0%</c:formatCode>
                <c:ptCount val="31"/>
                <c:pt idx="0">
                  <c:v>0.8175</c:v>
                </c:pt>
                <c:pt idx="1">
                  <c:v>0.89690000000000003</c:v>
                </c:pt>
                <c:pt idx="2">
                  <c:v>0.94030000000000002</c:v>
                </c:pt>
                <c:pt idx="3">
                  <c:v>0.96720000000000006</c:v>
                </c:pt>
                <c:pt idx="4">
                  <c:v>0.9284</c:v>
                </c:pt>
                <c:pt idx="5">
                  <c:v>0.85530000000000006</c:v>
                </c:pt>
                <c:pt idx="6">
                  <c:v>0.84379999999999999</c:v>
                </c:pt>
                <c:pt idx="7">
                  <c:v>0.84120000000000006</c:v>
                </c:pt>
                <c:pt idx="8">
                  <c:v>0.86470000000000002</c:v>
                </c:pt>
                <c:pt idx="9">
                  <c:v>0.86520000000000008</c:v>
                </c:pt>
                <c:pt idx="10">
                  <c:v>0.86209999999999998</c:v>
                </c:pt>
                <c:pt idx="11">
                  <c:v>0.82320000000000004</c:v>
                </c:pt>
                <c:pt idx="12">
                  <c:v>0.82579999999999998</c:v>
                </c:pt>
                <c:pt idx="13">
                  <c:v>0.82910000000000006</c:v>
                </c:pt>
                <c:pt idx="14">
                  <c:v>0.85650000000000004</c:v>
                </c:pt>
                <c:pt idx="15">
                  <c:v>0.90050000000000008</c:v>
                </c:pt>
                <c:pt idx="16">
                  <c:v>0.92180000000000006</c:v>
                </c:pt>
                <c:pt idx="17">
                  <c:v>0.92070000000000007</c:v>
                </c:pt>
                <c:pt idx="18">
                  <c:v>0.86130000000000007</c:v>
                </c:pt>
                <c:pt idx="19">
                  <c:v>0.8518</c:v>
                </c:pt>
                <c:pt idx="20">
                  <c:v>0.83420000000000005</c:v>
                </c:pt>
                <c:pt idx="21">
                  <c:v>0.8296</c:v>
                </c:pt>
                <c:pt idx="22">
                  <c:v>0.87909999999999999</c:v>
                </c:pt>
                <c:pt idx="23">
                  <c:v>0.90439999999999998</c:v>
                </c:pt>
                <c:pt idx="24">
                  <c:v>0.91390000000000005</c:v>
                </c:pt>
                <c:pt idx="25">
                  <c:v>0.83130000000000004</c:v>
                </c:pt>
                <c:pt idx="26">
                  <c:v>0.82440000000000002</c:v>
                </c:pt>
                <c:pt idx="27">
                  <c:v>0.79849999999999999</c:v>
                </c:pt>
                <c:pt idx="28">
                  <c:v>0.80270000000000008</c:v>
                </c:pt>
                <c:pt idx="29">
                  <c:v>0.80380000000000007</c:v>
                </c:pt>
                <c:pt idx="30">
                  <c:v>0.82550000000000001</c:v>
                </c:pt>
              </c:numCache>
            </c:numRef>
          </c:val>
        </c:ser>
        <c:ser>
          <c:idx val="5"/>
          <c:order val="5"/>
          <c:tx>
            <c:strRef>
              <c:f>'RESUMEN OCUP. DIARIA MAYO'!$A$15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MAYO'!$B$9:$AF$9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MAYO'!$B$15:$AF$15</c:f>
              <c:numCache>
                <c:formatCode>0.0%</c:formatCode>
                <c:ptCount val="31"/>
                <c:pt idx="0">
                  <c:v>0.61070000000000002</c:v>
                </c:pt>
                <c:pt idx="1">
                  <c:v>0.72160000000000002</c:v>
                </c:pt>
                <c:pt idx="2">
                  <c:v>0.77759999999999996</c:v>
                </c:pt>
                <c:pt idx="3">
                  <c:v>0.80089999999999995</c:v>
                </c:pt>
                <c:pt idx="4">
                  <c:v>0.69510000000000005</c:v>
                </c:pt>
                <c:pt idx="5">
                  <c:v>0.59899999999999998</c:v>
                </c:pt>
                <c:pt idx="6">
                  <c:v>0.55389999999999995</c:v>
                </c:pt>
                <c:pt idx="7">
                  <c:v>0.56730000000000003</c:v>
                </c:pt>
                <c:pt idx="8">
                  <c:v>0.60050000000000003</c:v>
                </c:pt>
                <c:pt idx="9">
                  <c:v>0.59889999999999999</c:v>
                </c:pt>
                <c:pt idx="10">
                  <c:v>0.59540000000000004</c:v>
                </c:pt>
                <c:pt idx="11">
                  <c:v>0.52370000000000005</c:v>
                </c:pt>
                <c:pt idx="12">
                  <c:v>0.51749999999999996</c:v>
                </c:pt>
                <c:pt idx="13">
                  <c:v>0.50570000000000004</c:v>
                </c:pt>
                <c:pt idx="14">
                  <c:v>0.56320000000000003</c:v>
                </c:pt>
                <c:pt idx="15">
                  <c:v>0.64500000000000002</c:v>
                </c:pt>
                <c:pt idx="16">
                  <c:v>0.64239999999999997</c:v>
                </c:pt>
                <c:pt idx="17">
                  <c:v>0.64639999999999997</c:v>
                </c:pt>
                <c:pt idx="18">
                  <c:v>0.58960000000000001</c:v>
                </c:pt>
                <c:pt idx="19">
                  <c:v>0.51849999999999996</c:v>
                </c:pt>
                <c:pt idx="20">
                  <c:v>0.48120000000000002</c:v>
                </c:pt>
                <c:pt idx="21">
                  <c:v>0.52949999999999997</c:v>
                </c:pt>
                <c:pt idx="22">
                  <c:v>0.6028</c:v>
                </c:pt>
                <c:pt idx="23">
                  <c:v>0.63839999999999997</c:v>
                </c:pt>
                <c:pt idx="24">
                  <c:v>0.62909999999999999</c:v>
                </c:pt>
                <c:pt idx="25">
                  <c:v>0.58069999999999999</c:v>
                </c:pt>
                <c:pt idx="26">
                  <c:v>0.51359999999999995</c:v>
                </c:pt>
                <c:pt idx="27">
                  <c:v>0.49370000000000003</c:v>
                </c:pt>
                <c:pt idx="28">
                  <c:v>0.46639999999999998</c:v>
                </c:pt>
                <c:pt idx="29">
                  <c:v>0.51039999999999996</c:v>
                </c:pt>
                <c:pt idx="30">
                  <c:v>0.5615</c:v>
                </c:pt>
              </c:numCache>
            </c:numRef>
          </c:val>
        </c:ser>
        <c:marker val="1"/>
        <c:axId val="72295552"/>
        <c:axId val="72297088"/>
      </c:lineChart>
      <c:catAx>
        <c:axId val="722955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72297088"/>
        <c:crosses val="autoZero"/>
        <c:auto val="1"/>
        <c:lblAlgn val="ctr"/>
        <c:lblOffset val="100"/>
      </c:catAx>
      <c:valAx>
        <c:axId val="72297088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72295552"/>
        <c:crosses val="autoZero"/>
        <c:crossBetween val="between"/>
      </c:valAx>
    </c:plotArea>
    <c:legend>
      <c:legendPos val="b"/>
      <c:txPr>
        <a:bodyPr/>
        <a:lstStyle/>
        <a:p>
          <a:pPr>
            <a:defRPr sz="1600" b="1"/>
          </a:pPr>
          <a:endParaRPr lang="es-MX"/>
        </a:p>
      </c:txPr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2014
OCUPACIÓN RIVIERA MAYA</a:t>
            </a:r>
          </a:p>
        </c:rich>
      </c:tx>
      <c:layout>
        <c:manualLayout>
          <c:xMode val="edge"/>
          <c:yMode val="edge"/>
          <c:x val="0.38685601445957235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7599252694537917E-2"/>
          <c:y val="0.16408841433147991"/>
          <c:w val="0.93196208546118353"/>
          <c:h val="0.6855088929614267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0.85970000000000002</c:v>
                </c:pt>
                <c:pt idx="1">
                  <c:v>0.90040357142857153</c:v>
                </c:pt>
                <c:pt idx="2">
                  <c:v>0.85709354838709684</c:v>
                </c:pt>
                <c:pt idx="3">
                  <c:v>0.86039999999999983</c:v>
                </c:pt>
                <c:pt idx="4">
                  <c:v>0.8256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0.93279999999999996</c:v>
                </c:pt>
                <c:pt idx="1">
                  <c:v>0.94423571428571418</c:v>
                </c:pt>
                <c:pt idx="2">
                  <c:v>0.89198064516129039</c:v>
                </c:pt>
                <c:pt idx="3">
                  <c:v>0.91285666666666676</c:v>
                </c:pt>
                <c:pt idx="4">
                  <c:v>0.91749999999999998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0.84099999999999997</c:v>
                </c:pt>
                <c:pt idx="1">
                  <c:v>0.87397857142857149</c:v>
                </c:pt>
                <c:pt idx="2">
                  <c:v>0.81211612903225827</c:v>
                </c:pt>
                <c:pt idx="3">
                  <c:v>0.79699333333333333</c:v>
                </c:pt>
                <c:pt idx="4">
                  <c:v>0.76029999999999998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0.71302903225806447</c:v>
                </c:pt>
                <c:pt idx="1">
                  <c:v>0.74657857142857154</c:v>
                </c:pt>
                <c:pt idx="2">
                  <c:v>0.73192903225806472</c:v>
                </c:pt>
                <c:pt idx="3">
                  <c:v>0.63068333333333337</c:v>
                </c:pt>
                <c:pt idx="4">
                  <c:v>0.5655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0.88060000000000005</c:v>
                </c:pt>
                <c:pt idx="1">
                  <c:v>0.9213607142857142</c:v>
                </c:pt>
                <c:pt idx="2">
                  <c:v>0.87022580645161307</c:v>
                </c:pt>
                <c:pt idx="3">
                  <c:v>0.88783333333333325</c:v>
                </c:pt>
                <c:pt idx="4">
                  <c:v>0.86199999999999999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0.7228</c:v>
                </c:pt>
                <c:pt idx="1">
                  <c:v>0.75066785714285711</c:v>
                </c:pt>
                <c:pt idx="2">
                  <c:v>0.7165838709677419</c:v>
                </c:pt>
                <c:pt idx="3">
                  <c:v>0.62410999999999983</c:v>
                </c:pt>
                <c:pt idx="4">
                  <c:v>0.5897</c:v>
                </c:pt>
              </c:numCache>
            </c:numRef>
          </c:val>
        </c:ser>
        <c:marker val="1"/>
        <c:axId val="72371200"/>
        <c:axId val="72385664"/>
      </c:lineChart>
      <c:catAx>
        <c:axId val="72371200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72385664"/>
        <c:crosses val="autoZero"/>
        <c:auto val="1"/>
        <c:lblAlgn val="ctr"/>
        <c:lblOffset val="100"/>
        <c:tickLblSkip val="1"/>
        <c:tickMarkSkip val="1"/>
      </c:catAx>
      <c:valAx>
        <c:axId val="72385664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7237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76200"/>
          <a:ext cx="20859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6</xdr:row>
      <xdr:rowOff>9525</xdr:rowOff>
    </xdr:from>
    <xdr:to>
      <xdr:col>12</xdr:col>
      <xdr:colOff>676275</xdr:colOff>
      <xdr:row>36</xdr:row>
      <xdr:rowOff>38100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9524</xdr:rowOff>
    </xdr:from>
    <xdr:to>
      <xdr:col>10</xdr:col>
      <xdr:colOff>752476</xdr:colOff>
      <xdr:row>27</xdr:row>
      <xdr:rowOff>152399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39</xdr:row>
      <xdr:rowOff>180976</xdr:rowOff>
    </xdr:from>
    <xdr:to>
      <xdr:col>10</xdr:col>
      <xdr:colOff>742949</xdr:colOff>
      <xdr:row>60</xdr:row>
      <xdr:rowOff>28576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65</xdr:row>
      <xdr:rowOff>133350</xdr:rowOff>
    </xdr:from>
    <xdr:to>
      <xdr:col>11</xdr:col>
      <xdr:colOff>0</xdr:colOff>
      <xdr:row>78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</xdr:colOff>
      <xdr:row>23</xdr:row>
      <xdr:rowOff>9524</xdr:rowOff>
    </xdr:from>
    <xdr:to>
      <xdr:col>19</xdr:col>
      <xdr:colOff>476250</xdr:colOff>
      <xdr:row>39</xdr:row>
      <xdr:rowOff>152399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266700</xdr:colOff>
      <xdr:row>4</xdr:row>
      <xdr:rowOff>15240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481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16</xdr:row>
      <xdr:rowOff>47625</xdr:rowOff>
    </xdr:from>
    <xdr:to>
      <xdr:col>31</xdr:col>
      <xdr:colOff>638175</xdr:colOff>
      <xdr:row>89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7</xdr:row>
      <xdr:rowOff>85724</xdr:rowOff>
    </xdr:from>
    <xdr:to>
      <xdr:col>5</xdr:col>
      <xdr:colOff>0</xdr:colOff>
      <xdr:row>8</xdr:row>
      <xdr:rowOff>133351</xdr:rowOff>
    </xdr:to>
    <xdr:sp macro="" textlink="">
      <xdr:nvSpPr>
        <xdr:cNvPr id="9" name="8 Cerrar llave"/>
        <xdr:cNvSpPr/>
      </xdr:nvSpPr>
      <xdr:spPr bwMode="auto">
        <a:xfrm rot="16200000">
          <a:off x="3748086" y="1138238"/>
          <a:ext cx="257177" cy="2343150"/>
        </a:xfrm>
        <a:prstGeom prst="rightBrac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endParaRPr lang="es-MX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3%20BAR&#211;METROS/BAROMETRO%20TUR&#205;STICO%20RIVIERA%20MAYA%20ENERO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0%20BAR&#211;METROS/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ENERO"/>
      <sheetName val="COMPART. OCUP. AFLU. 2008-2013"/>
      <sheetName val="COMP.CTOS.NOCHE OCUP. 2008-2013"/>
      <sheetName val="ANUAL OCUPACIÓN"/>
      <sheetName val="RESUMEN OCUP. DIARIA ENERO"/>
      <sheetName val="PROCEDENCIA"/>
      <sheetName val="PROCEDENCIA ENERO"/>
      <sheetName val="REGIONES ENERO"/>
      <sheetName val="REGIONES ANUAL"/>
      <sheetName val="GRAFICA REGIONES I"/>
      <sheetName val="EUROPA ENERO"/>
      <sheetName val="DESGLOSE EUROPA I"/>
      <sheetName val="PRINCIPALES MERCADOS I"/>
      <sheetName val="GRAFICA PRINC. MERCADOS"/>
      <sheetName val="PRINC. MDOS. PROD.CTOS. NOCH.I"/>
      <sheetName val="GRAFICA CTOS. NOCH."/>
      <sheetName val="COMPARATIVO PAISES ENERO"/>
      <sheetName val="CUARTOS POR PLAN"/>
      <sheetName val="CUARTOS POR LOCALIDAD"/>
    </sheetNames>
    <sheetDataSet>
      <sheetData sheetId="0" refreshError="1"/>
      <sheetData sheetId="1" refreshError="1"/>
      <sheetData sheetId="2">
        <row r="9">
          <cell r="C9">
            <v>2008</v>
          </cell>
          <cell r="D9">
            <v>2010</v>
          </cell>
          <cell r="E9">
            <v>2011</v>
          </cell>
          <cell r="F9">
            <v>2012</v>
          </cell>
          <cell r="G9">
            <v>2013</v>
          </cell>
          <cell r="L9">
            <v>2008</v>
          </cell>
          <cell r="M9">
            <v>2010</v>
          </cell>
          <cell r="N9">
            <v>2011</v>
          </cell>
          <cell r="O9">
            <v>2012</v>
          </cell>
          <cell r="P9">
            <v>2013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topLeftCell="A12" zoomScaleNormal="100" workbookViewId="0">
      <selection activeCell="B31" sqref="B31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246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397</v>
      </c>
    </row>
    <row r="32" spans="2:5">
      <c r="B32" s="7" t="s">
        <v>398</v>
      </c>
    </row>
    <row r="33" spans="2:2">
      <c r="B33" s="12" t="s">
        <v>420</v>
      </c>
    </row>
    <row r="34" spans="2:2">
      <c r="B34" s="7" t="s">
        <v>419</v>
      </c>
    </row>
    <row r="35" spans="2:2">
      <c r="B35" s="7" t="s">
        <v>274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154</v>
      </c>
    </row>
    <row r="48" spans="2:2">
      <c r="B48" s="7" t="s">
        <v>161</v>
      </c>
    </row>
    <row r="49" spans="2:2">
      <c r="B49" s="7" t="s">
        <v>244</v>
      </c>
    </row>
    <row r="50" spans="2:2">
      <c r="B50" s="7" t="s">
        <v>152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N21" sqref="N21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9"/>
      <c r="D3" s="109"/>
      <c r="E3" s="109"/>
      <c r="F3" s="109"/>
      <c r="G3" s="30" t="s">
        <v>144</v>
      </c>
      <c r="H3" s="109"/>
      <c r="I3" s="109"/>
      <c r="J3" s="109"/>
      <c r="K3" s="109"/>
      <c r="L3" s="109"/>
    </row>
    <row r="4" spans="2:17" ht="18.75">
      <c r="C4" s="45"/>
      <c r="D4" s="45"/>
      <c r="E4" s="45"/>
      <c r="F4" s="45"/>
      <c r="G4" s="46" t="s">
        <v>406</v>
      </c>
      <c r="H4" s="45"/>
      <c r="I4" s="45"/>
      <c r="J4" s="45"/>
      <c r="K4" s="45"/>
      <c r="L4" s="109"/>
    </row>
    <row r="5" spans="2:17" ht="18.7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7" ht="15" customHeight="1">
      <c r="B6" s="484" t="s">
        <v>32</v>
      </c>
      <c r="C6" s="485" t="s">
        <v>275</v>
      </c>
      <c r="D6" s="484" t="s">
        <v>33</v>
      </c>
      <c r="E6" s="5"/>
      <c r="F6" s="484" t="s">
        <v>32</v>
      </c>
      <c r="G6" s="485" t="s">
        <v>275</v>
      </c>
      <c r="H6" s="484" t="s">
        <v>33</v>
      </c>
      <c r="I6" s="47"/>
      <c r="J6" s="484" t="s">
        <v>32</v>
      </c>
      <c r="K6" s="485" t="s">
        <v>275</v>
      </c>
      <c r="L6" s="484" t="s">
        <v>33</v>
      </c>
    </row>
    <row r="7" spans="2:17" ht="15" customHeight="1">
      <c r="B7" s="484"/>
      <c r="C7" s="485"/>
      <c r="D7" s="484"/>
      <c r="E7" s="5"/>
      <c r="F7" s="484"/>
      <c r="G7" s="485"/>
      <c r="H7" s="484"/>
      <c r="I7" s="47"/>
      <c r="J7" s="484"/>
      <c r="K7" s="485"/>
      <c r="L7" s="484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91" t="s">
        <v>73</v>
      </c>
      <c r="C9" s="491"/>
      <c r="D9" s="491"/>
      <c r="E9" s="37"/>
      <c r="F9" s="489" t="s">
        <v>319</v>
      </c>
      <c r="G9" s="489"/>
      <c r="H9" s="490"/>
      <c r="I9" s="49"/>
      <c r="J9" s="486" t="s">
        <v>323</v>
      </c>
      <c r="K9" s="487"/>
      <c r="L9" s="488"/>
    </row>
    <row r="10" spans="2:17" s="15" customFormat="1" ht="15" customHeight="1">
      <c r="B10" s="491"/>
      <c r="C10" s="491"/>
      <c r="D10" s="491"/>
      <c r="F10" s="142" t="s">
        <v>74</v>
      </c>
      <c r="G10" s="142">
        <v>21</v>
      </c>
      <c r="H10" s="143">
        <f>(G10/$K$42)*100</f>
        <v>5.3716545463381943E-3</v>
      </c>
      <c r="I10" s="37"/>
      <c r="J10" s="142" t="s">
        <v>19</v>
      </c>
      <c r="K10" s="145">
        <v>11750</v>
      </c>
      <c r="L10" s="143">
        <f>(K10/$K$42)*100</f>
        <v>3.0055686152130372</v>
      </c>
      <c r="N10" s="121"/>
    </row>
    <row r="11" spans="2:17" s="15" customFormat="1" ht="15" customHeight="1">
      <c r="B11" s="142" t="s">
        <v>148</v>
      </c>
      <c r="C11" s="145">
        <v>44856</v>
      </c>
      <c r="D11" s="143">
        <f>(C11/$K$42)*100</f>
        <v>11.473854110978383</v>
      </c>
      <c r="E11" s="49"/>
      <c r="F11" s="142" t="s">
        <v>75</v>
      </c>
      <c r="G11" s="142">
        <v>12</v>
      </c>
      <c r="H11" s="143">
        <f t="shared" ref="H11:H19" si="0">(G11/$K$42)*100</f>
        <v>3.069516883621825E-3</v>
      </c>
      <c r="I11" s="37"/>
      <c r="J11" s="142" t="s">
        <v>20</v>
      </c>
      <c r="K11" s="145">
        <v>194</v>
      </c>
      <c r="L11" s="143">
        <f t="shared" ref="L11:L37" si="1">(K11/$K$42)*100</f>
        <v>4.9623856285219509E-2</v>
      </c>
      <c r="N11" s="121"/>
    </row>
    <row r="12" spans="2:17" s="15" customFormat="1" ht="15" customHeight="1">
      <c r="B12" s="134" t="s">
        <v>76</v>
      </c>
      <c r="C12" s="145">
        <v>141870</v>
      </c>
      <c r="D12" s="143">
        <f>(C12/$K$42)*100</f>
        <v>36.289363356619035</v>
      </c>
      <c r="E12" s="37"/>
      <c r="F12" s="142" t="s">
        <v>77</v>
      </c>
      <c r="G12" s="142">
        <v>28</v>
      </c>
      <c r="H12" s="143">
        <f t="shared" si="0"/>
        <v>7.1622060617842591E-3</v>
      </c>
      <c r="I12" s="37"/>
      <c r="J12" s="142" t="s">
        <v>147</v>
      </c>
      <c r="K12" s="145">
        <v>1589</v>
      </c>
      <c r="L12" s="143">
        <f t="shared" si="1"/>
        <v>0.40645519400625674</v>
      </c>
      <c r="N12" s="121"/>
    </row>
    <row r="13" spans="2:17" s="15" customFormat="1" ht="15" customHeight="1">
      <c r="B13" s="142" t="s">
        <v>78</v>
      </c>
      <c r="C13" s="145">
        <v>90561</v>
      </c>
      <c r="D13" s="143">
        <f>(C13/$K$42)*100</f>
        <v>23.16487654147301</v>
      </c>
      <c r="E13" s="37"/>
      <c r="F13" s="142" t="s">
        <v>79</v>
      </c>
      <c r="G13" s="142"/>
      <c r="H13" s="143">
        <f t="shared" si="0"/>
        <v>0</v>
      </c>
      <c r="I13" s="37"/>
      <c r="J13" s="142" t="s">
        <v>80</v>
      </c>
      <c r="K13" s="145">
        <v>12</v>
      </c>
      <c r="L13" s="143">
        <f t="shared" si="1"/>
        <v>3.069516883621825E-3</v>
      </c>
      <c r="N13" s="121"/>
    </row>
    <row r="14" spans="2:17" s="15" customFormat="1" ht="15" customHeight="1">
      <c r="B14" s="141" t="s">
        <v>34</v>
      </c>
      <c r="C14" s="146">
        <f>SUM(C11:C13)</f>
        <v>277287</v>
      </c>
      <c r="D14" s="144">
        <f>(C14/$K$42)*100</f>
        <v>70.928094009070421</v>
      </c>
      <c r="E14" s="37"/>
      <c r="F14" s="142" t="s">
        <v>81</v>
      </c>
      <c r="G14" s="142"/>
      <c r="H14" s="143">
        <f t="shared" si="0"/>
        <v>0</v>
      </c>
      <c r="I14" s="37"/>
      <c r="J14" s="142" t="s">
        <v>21</v>
      </c>
      <c r="K14" s="145">
        <v>46</v>
      </c>
      <c r="L14" s="143">
        <f t="shared" si="1"/>
        <v>1.1766481387216997E-2</v>
      </c>
      <c r="N14" s="121"/>
    </row>
    <row r="15" spans="2:17" s="15" customFormat="1" ht="15" customHeight="1">
      <c r="D15" s="37"/>
      <c r="E15" s="37"/>
      <c r="F15" s="142" t="s">
        <v>82</v>
      </c>
      <c r="G15" s="142">
        <v>16</v>
      </c>
      <c r="H15" s="143">
        <f t="shared" si="0"/>
        <v>4.0926891781624336E-3</v>
      </c>
      <c r="I15" s="37"/>
      <c r="J15" s="142" t="s">
        <v>22</v>
      </c>
      <c r="K15" s="145">
        <v>13061</v>
      </c>
      <c r="L15" s="143">
        <f t="shared" si="1"/>
        <v>3.3409133347487221</v>
      </c>
      <c r="N15" s="121"/>
    </row>
    <row r="16" spans="2:17" s="15" customFormat="1" ht="15" customHeight="1">
      <c r="D16" s="37"/>
      <c r="E16" s="37"/>
      <c r="F16" s="142" t="s">
        <v>83</v>
      </c>
      <c r="G16" s="142">
        <v>92</v>
      </c>
      <c r="H16" s="143">
        <f t="shared" si="0"/>
        <v>2.3532962774433994E-2</v>
      </c>
      <c r="I16" s="37"/>
      <c r="J16" s="142" t="s">
        <v>23</v>
      </c>
      <c r="K16" s="145">
        <v>32</v>
      </c>
      <c r="L16" s="143">
        <f t="shared" si="1"/>
        <v>8.1853783563248673E-3</v>
      </c>
      <c r="N16" s="121"/>
    </row>
    <row r="17" spans="2:14" s="15" customFormat="1" ht="15" customHeight="1">
      <c r="D17" s="37"/>
      <c r="E17" s="37"/>
      <c r="F17" s="142" t="s">
        <v>84</v>
      </c>
      <c r="G17" s="142">
        <v>126</v>
      </c>
      <c r="H17" s="143">
        <f t="shared" si="0"/>
        <v>3.2229927278029161E-2</v>
      </c>
      <c r="I17" s="37"/>
      <c r="J17" s="142" t="s">
        <v>24</v>
      </c>
      <c r="K17" s="145">
        <v>6083</v>
      </c>
      <c r="L17" s="143">
        <f t="shared" si="1"/>
        <v>1.5559892669226303</v>
      </c>
      <c r="N17" s="121"/>
    </row>
    <row r="18" spans="2:14" s="15" customFormat="1" ht="15" customHeight="1">
      <c r="B18" s="486" t="s">
        <v>85</v>
      </c>
      <c r="C18" s="487"/>
      <c r="D18" s="488"/>
      <c r="E18" s="37"/>
      <c r="F18" s="142" t="s">
        <v>86</v>
      </c>
      <c r="G18" s="142">
        <v>42</v>
      </c>
      <c r="H18" s="143">
        <f t="shared" si="0"/>
        <v>1.0743309092676389E-2</v>
      </c>
      <c r="I18" s="37"/>
      <c r="J18" s="134" t="s">
        <v>25</v>
      </c>
      <c r="K18" s="145">
        <v>34196</v>
      </c>
      <c r="L18" s="143">
        <f t="shared" si="1"/>
        <v>8.7470999460276619</v>
      </c>
      <c r="N18" s="121"/>
    </row>
    <row r="19" spans="2:14" s="15" customFormat="1" ht="15" customHeight="1">
      <c r="B19" s="142" t="s">
        <v>87</v>
      </c>
      <c r="C19" s="145">
        <v>77</v>
      </c>
      <c r="D19" s="143">
        <f>(C19/$K$42)*100</f>
        <v>1.9696066669906712E-2</v>
      </c>
      <c r="E19" s="37"/>
      <c r="F19" s="141" t="s">
        <v>34</v>
      </c>
      <c r="G19" s="141">
        <f>SUM(G10:G18)</f>
        <v>337</v>
      </c>
      <c r="H19" s="144">
        <f t="shared" si="0"/>
        <v>8.6202265815046253E-2</v>
      </c>
      <c r="I19" s="37"/>
      <c r="J19" s="142" t="s">
        <v>56</v>
      </c>
      <c r="K19" s="145">
        <v>27</v>
      </c>
      <c r="L19" s="143">
        <f t="shared" si="1"/>
        <v>6.9064129881491075E-3</v>
      </c>
      <c r="N19" s="121"/>
    </row>
    <row r="20" spans="2:14" s="15" customFormat="1" ht="15" customHeight="1">
      <c r="B20" s="142" t="s">
        <v>88</v>
      </c>
      <c r="C20" s="145">
        <v>57</v>
      </c>
      <c r="D20" s="143">
        <f t="shared" ref="D20:D26" si="2">(C20/$K$42)*100</f>
        <v>1.4580205197203669E-2</v>
      </c>
      <c r="H20" s="37"/>
      <c r="I20" s="37"/>
      <c r="J20" s="142" t="s">
        <v>26</v>
      </c>
      <c r="K20" s="145">
        <v>3720</v>
      </c>
      <c r="L20" s="143">
        <f t="shared" si="1"/>
        <v>0.95155023392276583</v>
      </c>
      <c r="N20" s="121"/>
    </row>
    <row r="21" spans="2:14" s="15" customFormat="1" ht="15" customHeight="1">
      <c r="B21" s="142" t="s">
        <v>89</v>
      </c>
      <c r="C21" s="145">
        <v>11</v>
      </c>
      <c r="D21" s="143">
        <f t="shared" si="2"/>
        <v>2.8137238099866734E-3</v>
      </c>
      <c r="E21" s="49"/>
      <c r="F21" s="486" t="s">
        <v>320</v>
      </c>
      <c r="G21" s="487"/>
      <c r="H21" s="488"/>
      <c r="I21" s="37"/>
      <c r="J21" s="142" t="s">
        <v>90</v>
      </c>
      <c r="K21" s="145">
        <v>32</v>
      </c>
      <c r="L21" s="143">
        <f t="shared" si="1"/>
        <v>8.1853783563248673E-3</v>
      </c>
      <c r="N21" s="121"/>
    </row>
    <row r="22" spans="2:14" s="15" customFormat="1" ht="15" customHeight="1">
      <c r="B22" s="142" t="s">
        <v>91</v>
      </c>
      <c r="C22" s="145">
        <v>73</v>
      </c>
      <c r="D22" s="143">
        <f t="shared" si="2"/>
        <v>1.8672894375366105E-2</v>
      </c>
      <c r="E22" s="37"/>
      <c r="F22" s="142" t="s">
        <v>92</v>
      </c>
      <c r="G22" s="142">
        <v>788</v>
      </c>
      <c r="H22" s="143">
        <f>(G22/$K$42)*100</f>
        <v>0.20156494202449984</v>
      </c>
      <c r="J22" s="142" t="s">
        <v>43</v>
      </c>
      <c r="K22" s="145">
        <v>174</v>
      </c>
      <c r="L22" s="143">
        <f t="shared" si="1"/>
        <v>4.4507994812516466E-2</v>
      </c>
      <c r="N22" s="121"/>
    </row>
    <row r="23" spans="2:14" s="15" customFormat="1" ht="15" customHeight="1">
      <c r="B23" s="142" t="s">
        <v>93</v>
      </c>
      <c r="C23" s="145">
        <v>3</v>
      </c>
      <c r="D23" s="143">
        <f t="shared" si="2"/>
        <v>7.6737922090545625E-4</v>
      </c>
      <c r="E23" s="37"/>
      <c r="F23" s="142" t="s">
        <v>94</v>
      </c>
      <c r="G23" s="142">
        <v>25</v>
      </c>
      <c r="H23" s="143">
        <f>(G23/$K$42)*100</f>
        <v>6.3948268408788025E-3</v>
      </c>
      <c r="I23" s="49"/>
      <c r="J23" s="142" t="s">
        <v>95</v>
      </c>
      <c r="K23" s="145">
        <v>15</v>
      </c>
      <c r="L23" s="143">
        <f t="shared" si="1"/>
        <v>3.836896104527282E-3</v>
      </c>
      <c r="N23" s="121"/>
    </row>
    <row r="24" spans="2:14" s="15" customFormat="1" ht="15" customHeight="1">
      <c r="B24" s="142" t="s">
        <v>245</v>
      </c>
      <c r="C24" s="145">
        <v>2135</v>
      </c>
      <c r="D24" s="143">
        <f t="shared" si="2"/>
        <v>0.54611821221104973</v>
      </c>
      <c r="E24" s="37"/>
      <c r="F24" s="141" t="s">
        <v>34</v>
      </c>
      <c r="G24" s="141">
        <f>SUM(G22:G23)</f>
        <v>813</v>
      </c>
      <c r="H24" s="144">
        <f>(G24/$K$42)*100</f>
        <v>0.20795976886537867</v>
      </c>
      <c r="I24" s="37"/>
      <c r="J24" s="142" t="s">
        <v>27</v>
      </c>
      <c r="K24" s="145">
        <v>7340</v>
      </c>
      <c r="L24" s="143">
        <f t="shared" si="1"/>
        <v>1.8775211604820166</v>
      </c>
      <c r="N24" s="121"/>
    </row>
    <row r="25" spans="2:14" s="15" customFormat="1" ht="15" customHeight="1">
      <c r="B25" s="142" t="s">
        <v>86</v>
      </c>
      <c r="C25" s="145">
        <v>62</v>
      </c>
      <c r="D25" s="143">
        <f t="shared" si="2"/>
        <v>1.585917056537943E-2</v>
      </c>
      <c r="E25" s="37"/>
      <c r="H25" s="37"/>
      <c r="I25" s="37"/>
      <c r="J25" s="134" t="s">
        <v>57</v>
      </c>
      <c r="K25" s="145">
        <v>13</v>
      </c>
      <c r="L25" s="143">
        <f t="shared" si="1"/>
        <v>3.3253099572569775E-3</v>
      </c>
      <c r="N25" s="121"/>
    </row>
    <row r="26" spans="2:14" s="15" customFormat="1" ht="15" customHeight="1">
      <c r="B26" s="141" t="s">
        <v>34</v>
      </c>
      <c r="C26" s="141">
        <f>SUM(C19:C25)</f>
        <v>2418</v>
      </c>
      <c r="D26" s="144">
        <f t="shared" si="2"/>
        <v>0.61850765204979785</v>
      </c>
      <c r="E26" s="37"/>
      <c r="F26" s="489" t="s">
        <v>321</v>
      </c>
      <c r="G26" s="489"/>
      <c r="H26" s="495"/>
      <c r="I26" s="37"/>
      <c r="J26" s="142" t="s">
        <v>96</v>
      </c>
      <c r="K26" s="145">
        <v>29</v>
      </c>
      <c r="L26" s="143">
        <f t="shared" si="1"/>
        <v>7.4179991354194116E-3</v>
      </c>
      <c r="N26" s="121"/>
    </row>
    <row r="27" spans="2:14" s="15" customFormat="1" ht="15" customHeight="1">
      <c r="D27" s="37"/>
      <c r="E27" s="37"/>
      <c r="F27" s="142" t="s">
        <v>99</v>
      </c>
      <c r="G27" s="142">
        <v>19</v>
      </c>
      <c r="H27" s="143">
        <f>(G27/$K$42)*100</f>
        <v>4.8600683990678894E-3</v>
      </c>
      <c r="I27" s="37"/>
      <c r="J27" s="142" t="s">
        <v>28</v>
      </c>
      <c r="K27" s="145">
        <v>568</v>
      </c>
      <c r="L27" s="143">
        <f t="shared" si="1"/>
        <v>0.1452904658247664</v>
      </c>
      <c r="N27" s="121"/>
    </row>
    <row r="28" spans="2:14" s="15" customFormat="1" ht="15" customHeight="1">
      <c r="D28" s="37"/>
      <c r="E28" s="37"/>
      <c r="F28" s="142" t="s">
        <v>97</v>
      </c>
      <c r="G28" s="142">
        <v>85</v>
      </c>
      <c r="H28" s="143">
        <f t="shared" ref="H28:H37" si="3">(G28/$K$42)*100</f>
        <v>2.1742411258987928E-2</v>
      </c>
      <c r="I28" s="37"/>
      <c r="J28" s="142" t="s">
        <v>47</v>
      </c>
      <c r="K28" s="145">
        <v>126</v>
      </c>
      <c r="L28" s="143">
        <f t="shared" si="1"/>
        <v>3.2229927278029161E-2</v>
      </c>
      <c r="N28" s="121"/>
    </row>
    <row r="29" spans="2:14" s="15" customFormat="1" ht="15" customHeight="1">
      <c r="B29" s="486" t="s">
        <v>318</v>
      </c>
      <c r="C29" s="487"/>
      <c r="D29" s="488"/>
      <c r="E29" s="37"/>
      <c r="F29" s="142" t="s">
        <v>356</v>
      </c>
      <c r="G29" s="142">
        <v>240</v>
      </c>
      <c r="H29" s="143">
        <f t="shared" si="3"/>
        <v>6.1390337672436512E-2</v>
      </c>
      <c r="I29" s="37"/>
      <c r="J29" s="142" t="s">
        <v>29</v>
      </c>
      <c r="K29" s="145">
        <v>256</v>
      </c>
      <c r="L29" s="143">
        <f t="shared" si="1"/>
        <v>6.5483026850598938E-2</v>
      </c>
      <c r="N29" s="121"/>
    </row>
    <row r="30" spans="2:14" s="15" customFormat="1" ht="15" customHeight="1">
      <c r="B30" s="142" t="s">
        <v>100</v>
      </c>
      <c r="C30" s="145">
        <v>11285</v>
      </c>
      <c r="D30" s="143">
        <f t="shared" ref="D30:D41" si="4">(C30/$K$42)*100</f>
        <v>2.8866248359726914</v>
      </c>
      <c r="E30" s="37"/>
      <c r="F30" s="142" t="s">
        <v>98</v>
      </c>
      <c r="G30" s="142">
        <v>15</v>
      </c>
      <c r="H30" s="143">
        <f t="shared" si="3"/>
        <v>3.836896104527282E-3</v>
      </c>
      <c r="I30" s="37"/>
      <c r="J30" s="142" t="s">
        <v>46</v>
      </c>
      <c r="K30" s="145">
        <v>69</v>
      </c>
      <c r="L30" s="143">
        <f t="shared" si="1"/>
        <v>1.7649722080825495E-2</v>
      </c>
      <c r="N30" s="121"/>
    </row>
    <row r="31" spans="2:14" s="15" customFormat="1" ht="15" customHeight="1">
      <c r="B31" s="142" t="s">
        <v>102</v>
      </c>
      <c r="C31" s="145">
        <v>44</v>
      </c>
      <c r="D31" s="143">
        <f t="shared" si="4"/>
        <v>1.1254895239946694E-2</v>
      </c>
      <c r="E31" s="37"/>
      <c r="F31" s="142" t="s">
        <v>101</v>
      </c>
      <c r="G31" s="142">
        <v>68</v>
      </c>
      <c r="H31" s="143">
        <f t="shared" si="3"/>
        <v>1.7393929007190344E-2</v>
      </c>
      <c r="I31" s="37"/>
      <c r="J31" s="142" t="s">
        <v>104</v>
      </c>
      <c r="K31" s="145">
        <v>32</v>
      </c>
      <c r="L31" s="143">
        <f t="shared" si="1"/>
        <v>8.1853783563248673E-3</v>
      </c>
      <c r="N31" s="121"/>
    </row>
    <row r="32" spans="2:14" s="15" customFormat="1" ht="15" customHeight="1">
      <c r="B32" s="142" t="s">
        <v>105</v>
      </c>
      <c r="C32" s="145">
        <v>1830</v>
      </c>
      <c r="D32" s="143">
        <f t="shared" si="4"/>
        <v>0.46810132475232835</v>
      </c>
      <c r="E32" s="37"/>
      <c r="F32" s="142" t="s">
        <v>112</v>
      </c>
      <c r="G32" s="142">
        <v>214</v>
      </c>
      <c r="H32" s="143">
        <f t="shared" si="3"/>
        <v>5.4739717757922558E-2</v>
      </c>
      <c r="I32" s="37"/>
      <c r="J32" s="142" t="s">
        <v>107</v>
      </c>
      <c r="K32" s="145">
        <v>2515</v>
      </c>
      <c r="L32" s="143">
        <f t="shared" si="1"/>
        <v>0.64331958019240754</v>
      </c>
      <c r="N32" s="121"/>
    </row>
    <row r="33" spans="2:14" s="15" customFormat="1" ht="15" customHeight="1">
      <c r="B33" s="142" t="s">
        <v>108</v>
      </c>
      <c r="C33" s="145">
        <v>4263</v>
      </c>
      <c r="D33" s="143">
        <f t="shared" si="4"/>
        <v>1.0904458729066535</v>
      </c>
      <c r="E33" s="37"/>
      <c r="F33" s="142" t="s">
        <v>103</v>
      </c>
      <c r="G33" s="142">
        <v>84</v>
      </c>
      <c r="H33" s="143">
        <f t="shared" si="3"/>
        <v>2.1486618185352777E-2</v>
      </c>
      <c r="I33" s="37"/>
      <c r="J33" s="142" t="s">
        <v>110</v>
      </c>
      <c r="K33" s="145">
        <v>27</v>
      </c>
      <c r="L33" s="143">
        <f t="shared" si="1"/>
        <v>6.9064129881491075E-3</v>
      </c>
      <c r="N33" s="121"/>
    </row>
    <row r="34" spans="2:14" s="15" customFormat="1" ht="15" customHeight="1">
      <c r="B34" s="142" t="s">
        <v>111</v>
      </c>
      <c r="C34" s="145">
        <v>2844</v>
      </c>
      <c r="D34" s="143">
        <f t="shared" si="4"/>
        <v>0.72747550141837258</v>
      </c>
      <c r="E34" s="37"/>
      <c r="F34" s="142" t="s">
        <v>106</v>
      </c>
      <c r="G34" s="142">
        <v>9</v>
      </c>
      <c r="H34" s="143">
        <f t="shared" si="3"/>
        <v>2.3021376627163689E-3</v>
      </c>
      <c r="J34" s="142" t="s">
        <v>30</v>
      </c>
      <c r="K34" s="145">
        <v>153</v>
      </c>
      <c r="L34" s="143">
        <f t="shared" si="1"/>
        <v>3.9136340266178272E-2</v>
      </c>
      <c r="N34" s="121"/>
    </row>
    <row r="35" spans="2:14" s="15" customFormat="1" ht="15" customHeight="1">
      <c r="B35" s="142" t="s">
        <v>113</v>
      </c>
      <c r="C35" s="145">
        <v>135</v>
      </c>
      <c r="D35" s="143">
        <f t="shared" si="4"/>
        <v>3.4532064940745538E-2</v>
      </c>
      <c r="E35" s="37"/>
      <c r="F35" s="142" t="s">
        <v>109</v>
      </c>
      <c r="G35" s="142">
        <v>9</v>
      </c>
      <c r="H35" s="143">
        <f t="shared" si="3"/>
        <v>2.3021376627163689E-3</v>
      </c>
      <c r="I35" s="49"/>
      <c r="J35" s="142" t="s">
        <v>31</v>
      </c>
      <c r="K35" s="145">
        <v>533</v>
      </c>
      <c r="L35" s="143">
        <f t="shared" si="1"/>
        <v>0.13633770824753608</v>
      </c>
      <c r="N35" s="121"/>
    </row>
    <row r="36" spans="2:14" s="15" customFormat="1" ht="15" customHeight="1">
      <c r="B36" s="142" t="s">
        <v>114</v>
      </c>
      <c r="C36" s="145">
        <v>304</v>
      </c>
      <c r="D36" s="143">
        <f t="shared" si="4"/>
        <v>7.776109438508623E-2</v>
      </c>
      <c r="E36" s="37"/>
      <c r="F36" s="142" t="s">
        <v>86</v>
      </c>
      <c r="G36" s="142">
        <v>480</v>
      </c>
      <c r="H36" s="143">
        <f t="shared" si="3"/>
        <v>0.12278067534487302</v>
      </c>
      <c r="I36" s="37"/>
      <c r="J36" s="142" t="s">
        <v>86</v>
      </c>
      <c r="K36" s="145">
        <v>613</v>
      </c>
      <c r="L36" s="143">
        <f t="shared" si="1"/>
        <v>0.15680115413834822</v>
      </c>
      <c r="N36" s="121"/>
    </row>
    <row r="37" spans="2:14" s="15" customFormat="1" ht="15" customHeight="1">
      <c r="B37" s="142" t="s">
        <v>273</v>
      </c>
      <c r="C37" s="145">
        <v>2439</v>
      </c>
      <c r="D37" s="143">
        <f t="shared" si="4"/>
        <v>0.623879306596136</v>
      </c>
      <c r="E37" s="37"/>
      <c r="F37" s="141" t="s">
        <v>34</v>
      </c>
      <c r="G37" s="141">
        <f>SUM(G27:G36)</f>
        <v>1223</v>
      </c>
      <c r="H37" s="144">
        <f t="shared" si="3"/>
        <v>0.31283492905579102</v>
      </c>
      <c r="I37" s="37"/>
      <c r="J37" s="141" t="s">
        <v>34</v>
      </c>
      <c r="K37" s="146">
        <f>SUM(K10:K36)</f>
        <v>83205</v>
      </c>
      <c r="L37" s="144">
        <f t="shared" si="1"/>
        <v>21.283262691812833</v>
      </c>
      <c r="N37" s="121"/>
    </row>
    <row r="38" spans="2:14" s="15" customFormat="1" ht="15" customHeight="1">
      <c r="B38" s="142" t="s">
        <v>116</v>
      </c>
      <c r="C38" s="145">
        <v>1519</v>
      </c>
      <c r="D38" s="143">
        <f t="shared" si="4"/>
        <v>0.38854967885179603</v>
      </c>
      <c r="E38" s="37"/>
      <c r="H38" s="37"/>
      <c r="I38" s="37"/>
      <c r="K38" s="17"/>
    </row>
    <row r="39" spans="2:14" s="15" customFormat="1" ht="15" customHeight="1">
      <c r="B39" s="142" t="s">
        <v>117</v>
      </c>
      <c r="C39" s="145">
        <v>533</v>
      </c>
      <c r="D39" s="143">
        <f t="shared" si="4"/>
        <v>0.13633770824753608</v>
      </c>
      <c r="E39" s="37"/>
      <c r="F39" s="489" t="s">
        <v>322</v>
      </c>
      <c r="G39" s="489"/>
      <c r="H39" s="489"/>
    </row>
    <row r="40" spans="2:14" s="15" customFormat="1" ht="15" customHeight="1">
      <c r="B40" s="142" t="s">
        <v>86</v>
      </c>
      <c r="C40" s="145">
        <v>378</v>
      </c>
      <c r="D40" s="143">
        <f t="shared" si="4"/>
        <v>9.6689781834087496E-2</v>
      </c>
      <c r="E40" s="37"/>
      <c r="F40" s="142" t="s">
        <v>118</v>
      </c>
      <c r="G40" s="142"/>
      <c r="H40" s="143">
        <f>(G40/$K$42)*100</f>
        <v>0</v>
      </c>
      <c r="I40" s="49"/>
    </row>
    <row r="41" spans="2:14" s="15" customFormat="1" ht="15" customHeight="1">
      <c r="B41" s="141" t="s">
        <v>34</v>
      </c>
      <c r="C41" s="146">
        <f>SUM(C30:C40)</f>
        <v>25574</v>
      </c>
      <c r="D41" s="144">
        <f t="shared" si="4"/>
        <v>6.5416520651453798</v>
      </c>
      <c r="E41" s="37"/>
      <c r="F41" s="142" t="s">
        <v>119</v>
      </c>
      <c r="G41" s="142">
        <v>25</v>
      </c>
      <c r="H41" s="143">
        <f>(G41/$K$42)*100</f>
        <v>6.3948268408788025E-3</v>
      </c>
      <c r="I41" s="37"/>
      <c r="J41" s="492" t="s">
        <v>121</v>
      </c>
      <c r="K41" s="493"/>
      <c r="L41" s="494"/>
    </row>
    <row r="42" spans="2:14" s="15" customFormat="1" ht="15" customHeight="1">
      <c r="D42" s="37"/>
      <c r="E42" s="37"/>
      <c r="F42" s="142" t="s">
        <v>120</v>
      </c>
      <c r="G42" s="142">
        <v>28</v>
      </c>
      <c r="H42" s="143">
        <f>(G42/$K$42)*100</f>
        <v>7.1622060617842591E-3</v>
      </c>
      <c r="I42" s="37"/>
      <c r="J42" s="361"/>
      <c r="K42" s="310">
        <f>K37+G44+G37+G24+G19+C41+C26+C14</f>
        <v>390941</v>
      </c>
      <c r="L42" s="362">
        <f>(K42/$K$42)*100</f>
        <v>100</v>
      </c>
    </row>
    <row r="43" spans="2:14" s="15" customFormat="1" ht="15" customHeight="1">
      <c r="D43" s="37"/>
      <c r="E43" s="37"/>
      <c r="F43" s="142" t="s">
        <v>86</v>
      </c>
      <c r="G43" s="142">
        <v>31</v>
      </c>
      <c r="H43" s="143">
        <f>(G43/$K$42)*100</f>
        <v>7.9295852826897148E-3</v>
      </c>
      <c r="I43" s="37"/>
    </row>
    <row r="44" spans="2:14" ht="15">
      <c r="D44" s="5"/>
      <c r="E44" s="5"/>
      <c r="F44" s="141" t="s">
        <v>34</v>
      </c>
      <c r="G44" s="141">
        <f>SUM(G40:G43)</f>
        <v>84</v>
      </c>
      <c r="H44" s="144">
        <f>(G44/$K$42)*100</f>
        <v>2.1486618185352777E-2</v>
      </c>
      <c r="I44" s="5"/>
    </row>
    <row r="45" spans="2:14" ht="18.75">
      <c r="D45" s="5"/>
      <c r="E45" s="5"/>
      <c r="F45" s="109"/>
      <c r="G45" s="109"/>
      <c r="H45" s="5"/>
      <c r="I45" s="5"/>
    </row>
    <row r="46" spans="2:14" ht="18.75">
      <c r="D46" s="5"/>
      <c r="E46" s="5"/>
      <c r="F46" s="109"/>
      <c r="G46" s="109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9"/>
    </row>
    <row r="60" spans="4:9" ht="11.25" customHeight="1">
      <c r="D60" s="5"/>
      <c r="E60" s="109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H4" sqref="H4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35"/>
      <c r="D3" s="235"/>
      <c r="E3" s="235"/>
      <c r="F3" s="235"/>
      <c r="G3" s="30" t="s">
        <v>144</v>
      </c>
      <c r="H3" s="235"/>
      <c r="I3" s="235"/>
      <c r="J3" s="235"/>
      <c r="K3" s="235"/>
      <c r="L3" s="235"/>
    </row>
    <row r="4" spans="2:17" ht="18.75">
      <c r="C4" s="45"/>
      <c r="D4" s="45"/>
      <c r="E4" s="45"/>
      <c r="F4" s="45"/>
      <c r="G4" s="46" t="s">
        <v>407</v>
      </c>
      <c r="H4" s="45"/>
      <c r="I4" s="45"/>
      <c r="J4" s="45"/>
      <c r="K4" s="45"/>
      <c r="L4" s="235"/>
    </row>
    <row r="5" spans="2:17" ht="18.75"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</row>
    <row r="6" spans="2:17" ht="15" customHeight="1">
      <c r="B6" s="499" t="s">
        <v>32</v>
      </c>
      <c r="C6" s="500" t="s">
        <v>275</v>
      </c>
      <c r="D6" s="499" t="s">
        <v>33</v>
      </c>
      <c r="E6" s="5"/>
      <c r="F6" s="499" t="s">
        <v>32</v>
      </c>
      <c r="G6" s="500" t="s">
        <v>275</v>
      </c>
      <c r="H6" s="499" t="s">
        <v>33</v>
      </c>
      <c r="I6" s="47"/>
      <c r="J6" s="499" t="s">
        <v>32</v>
      </c>
      <c r="K6" s="500" t="s">
        <v>275</v>
      </c>
      <c r="L6" s="499" t="s">
        <v>33</v>
      </c>
    </row>
    <row r="7" spans="2:17" ht="15" customHeight="1">
      <c r="B7" s="499"/>
      <c r="C7" s="500"/>
      <c r="D7" s="499"/>
      <c r="E7" s="5"/>
      <c r="F7" s="499"/>
      <c r="G7" s="500"/>
      <c r="H7" s="499"/>
      <c r="I7" s="47"/>
      <c r="J7" s="499"/>
      <c r="K7" s="500"/>
      <c r="L7" s="499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91" t="s">
        <v>73</v>
      </c>
      <c r="C9" s="491"/>
      <c r="D9" s="491"/>
      <c r="E9" s="37"/>
      <c r="F9" s="486" t="s">
        <v>319</v>
      </c>
      <c r="G9" s="487"/>
      <c r="H9" s="496"/>
      <c r="I9" s="49"/>
      <c r="J9" s="486" t="s">
        <v>323</v>
      </c>
      <c r="K9" s="487"/>
      <c r="L9" s="496"/>
    </row>
    <row r="10" spans="2:17" s="15" customFormat="1" ht="15" customHeight="1">
      <c r="B10" s="491"/>
      <c r="C10" s="491"/>
      <c r="D10" s="491"/>
      <c r="F10" s="142" t="s">
        <v>74</v>
      </c>
      <c r="G10" s="145">
        <v>91</v>
      </c>
      <c r="H10" s="143">
        <f>(G10/$K$42)*100</f>
        <v>4.9005775142116747E-3</v>
      </c>
      <c r="I10" s="37"/>
      <c r="J10" s="142" t="s">
        <v>19</v>
      </c>
      <c r="K10" s="145">
        <v>63408</v>
      </c>
      <c r="L10" s="143">
        <f>(K10/$K$42)*100</f>
        <v>3.4146793299025702</v>
      </c>
      <c r="N10" s="121"/>
    </row>
    <row r="11" spans="2:17" s="15" customFormat="1" ht="15" customHeight="1">
      <c r="B11" s="142" t="s">
        <v>148</v>
      </c>
      <c r="C11" s="145">
        <v>408787</v>
      </c>
      <c r="D11" s="143">
        <f>(C11/$K$42)*100</f>
        <v>22.014201981341188</v>
      </c>
      <c r="E11" s="49"/>
      <c r="F11" s="142" t="s">
        <v>75</v>
      </c>
      <c r="G11" s="145">
        <v>98</v>
      </c>
      <c r="H11" s="143">
        <f t="shared" ref="H11:H19" si="0">(G11/$K$42)*100</f>
        <v>5.2775450153048804E-3</v>
      </c>
      <c r="I11" s="37"/>
      <c r="J11" s="142" t="s">
        <v>20</v>
      </c>
      <c r="K11" s="145">
        <v>1716</v>
      </c>
      <c r="L11" s="143">
        <f t="shared" ref="L11:L37" si="1">(K11/$K$42)*100</f>
        <v>9.2410890267991583E-2</v>
      </c>
      <c r="N11" s="121"/>
    </row>
    <row r="12" spans="2:17" s="15" customFormat="1" ht="15" customHeight="1">
      <c r="B12" s="134" t="s">
        <v>76</v>
      </c>
      <c r="C12" s="145">
        <v>659484</v>
      </c>
      <c r="D12" s="143">
        <f>(C12/$K$42)*100</f>
        <v>35.514862212993101</v>
      </c>
      <c r="E12" s="37"/>
      <c r="F12" s="142" t="s">
        <v>77</v>
      </c>
      <c r="G12" s="145">
        <v>118</v>
      </c>
      <c r="H12" s="143">
        <f t="shared" si="0"/>
        <v>6.354595018428325E-3</v>
      </c>
      <c r="I12" s="37"/>
      <c r="J12" s="142" t="s">
        <v>147</v>
      </c>
      <c r="K12" s="145">
        <v>7204</v>
      </c>
      <c r="L12" s="143">
        <f t="shared" si="1"/>
        <v>0.38795341112506487</v>
      </c>
      <c r="N12" s="121"/>
    </row>
    <row r="13" spans="2:17" s="15" customFormat="1" ht="15" customHeight="1">
      <c r="B13" s="142" t="s">
        <v>78</v>
      </c>
      <c r="C13" s="145">
        <v>286544</v>
      </c>
      <c r="D13" s="143">
        <f>(C13/$K$42)*100</f>
        <v>15.431110804750222</v>
      </c>
      <c r="E13" s="37"/>
      <c r="F13" s="142" t="s">
        <v>79</v>
      </c>
      <c r="G13" s="145">
        <v>0</v>
      </c>
      <c r="H13" s="143">
        <f t="shared" si="0"/>
        <v>0</v>
      </c>
      <c r="I13" s="37"/>
      <c r="J13" s="142" t="s">
        <v>80</v>
      </c>
      <c r="K13" s="145">
        <v>123</v>
      </c>
      <c r="L13" s="143">
        <f t="shared" si="1"/>
        <v>6.6238575192091873E-3</v>
      </c>
      <c r="N13" s="121"/>
    </row>
    <row r="14" spans="2:17" s="15" customFormat="1" ht="15" customHeight="1">
      <c r="B14" s="141" t="s">
        <v>34</v>
      </c>
      <c r="C14" s="146">
        <f>SUM(C11:C13)</f>
        <v>1354815</v>
      </c>
      <c r="D14" s="144">
        <f>(C14/$K$42)*100</f>
        <v>72.960174999084501</v>
      </c>
      <c r="E14" s="37"/>
      <c r="F14" s="142" t="s">
        <v>81</v>
      </c>
      <c r="G14" s="145">
        <v>8</v>
      </c>
      <c r="H14" s="143">
        <f t="shared" si="0"/>
        <v>4.3082000124937799E-4</v>
      </c>
      <c r="I14" s="37"/>
      <c r="J14" s="142" t="s">
        <v>21</v>
      </c>
      <c r="K14" s="145">
        <v>845</v>
      </c>
      <c r="L14" s="143">
        <f t="shared" si="1"/>
        <v>4.550536263196555E-2</v>
      </c>
      <c r="N14" s="121"/>
    </row>
    <row r="15" spans="2:17" s="15" customFormat="1" ht="15" customHeight="1">
      <c r="D15" s="37"/>
      <c r="E15" s="37"/>
      <c r="F15" s="142" t="s">
        <v>82</v>
      </c>
      <c r="G15" s="145">
        <v>112</v>
      </c>
      <c r="H15" s="143">
        <f t="shared" si="0"/>
        <v>6.0314800174912919E-3</v>
      </c>
      <c r="I15" s="37"/>
      <c r="J15" s="142" t="s">
        <v>22</v>
      </c>
      <c r="K15" s="145">
        <v>46622</v>
      </c>
      <c r="L15" s="143">
        <f t="shared" si="1"/>
        <v>2.5107112622810628</v>
      </c>
      <c r="N15" s="121"/>
    </row>
    <row r="16" spans="2:17" s="15" customFormat="1" ht="15" customHeight="1">
      <c r="D16" s="37"/>
      <c r="E16" s="37"/>
      <c r="F16" s="142" t="s">
        <v>83</v>
      </c>
      <c r="G16" s="145">
        <v>334</v>
      </c>
      <c r="H16" s="143">
        <f t="shared" si="0"/>
        <v>1.7986735052161532E-2</v>
      </c>
      <c r="I16" s="37"/>
      <c r="J16" s="142" t="s">
        <v>23</v>
      </c>
      <c r="K16" s="145">
        <v>2179</v>
      </c>
      <c r="L16" s="143">
        <f t="shared" si="1"/>
        <v>0.11734459784029934</v>
      </c>
      <c r="N16" s="121"/>
    </row>
    <row r="17" spans="2:14" s="15" customFormat="1" ht="15">
      <c r="D17" s="37"/>
      <c r="E17" s="37"/>
      <c r="F17" s="142" t="s">
        <v>84</v>
      </c>
      <c r="G17" s="145">
        <v>398</v>
      </c>
      <c r="H17" s="143">
        <f t="shared" si="0"/>
        <v>2.1433295062156556E-2</v>
      </c>
      <c r="I17" s="37"/>
      <c r="J17" s="142" t="s">
        <v>24</v>
      </c>
      <c r="K17" s="145">
        <v>40815</v>
      </c>
      <c r="L17" s="143">
        <f t="shared" si="1"/>
        <v>2.1979897938741706</v>
      </c>
      <c r="N17" s="121"/>
    </row>
    <row r="18" spans="2:14" s="15" customFormat="1" ht="15">
      <c r="B18" s="486" t="s">
        <v>85</v>
      </c>
      <c r="C18" s="487"/>
      <c r="D18" s="496"/>
      <c r="E18" s="37"/>
      <c r="F18" s="142" t="s">
        <v>86</v>
      </c>
      <c r="G18" s="145">
        <v>240</v>
      </c>
      <c r="H18" s="143">
        <f t="shared" si="0"/>
        <v>1.2924600037481339E-2</v>
      </c>
      <c r="I18" s="37"/>
      <c r="J18" s="142" t="s">
        <v>25</v>
      </c>
      <c r="K18" s="145">
        <v>107592</v>
      </c>
      <c r="L18" s="143">
        <f t="shared" si="1"/>
        <v>5.7940981968028851</v>
      </c>
      <c r="N18" s="121"/>
    </row>
    <row r="19" spans="2:14" s="15" customFormat="1" ht="15">
      <c r="B19" s="142" t="s">
        <v>87</v>
      </c>
      <c r="C19" s="142">
        <v>172</v>
      </c>
      <c r="D19" s="143">
        <f>(C19/$K$42)*100</f>
        <v>9.2626300268616284E-3</v>
      </c>
      <c r="E19" s="37"/>
      <c r="F19" s="141" t="s">
        <v>34</v>
      </c>
      <c r="G19" s="146">
        <f>SUM(G10:G18)</f>
        <v>1399</v>
      </c>
      <c r="H19" s="144">
        <f t="shared" si="0"/>
        <v>7.5339647718484989E-2</v>
      </c>
      <c r="I19" s="37"/>
      <c r="J19" s="142" t="s">
        <v>56</v>
      </c>
      <c r="K19" s="145">
        <v>306</v>
      </c>
      <c r="L19" s="143">
        <f t="shared" si="1"/>
        <v>1.6478865047788709E-2</v>
      </c>
      <c r="N19" s="121"/>
    </row>
    <row r="20" spans="2:14" s="15" customFormat="1" ht="15">
      <c r="B20" s="142" t="s">
        <v>88</v>
      </c>
      <c r="C20" s="142">
        <v>397</v>
      </c>
      <c r="D20" s="143">
        <f t="shared" ref="D20:D26" si="2">(C20/$K$42)*100</f>
        <v>2.1379442562000386E-2</v>
      </c>
      <c r="H20" s="37"/>
      <c r="I20" s="37"/>
      <c r="J20" s="142" t="s">
        <v>26</v>
      </c>
      <c r="K20" s="145">
        <v>12629</v>
      </c>
      <c r="L20" s="143">
        <f t="shared" si="1"/>
        <v>0.68010322447229943</v>
      </c>
      <c r="N20" s="121"/>
    </row>
    <row r="21" spans="2:14" s="15" customFormat="1" ht="15">
      <c r="B21" s="142" t="s">
        <v>89</v>
      </c>
      <c r="C21" s="142">
        <v>231</v>
      </c>
      <c r="D21" s="143">
        <f t="shared" si="2"/>
        <v>1.243992753607579E-2</v>
      </c>
      <c r="E21" s="49"/>
      <c r="F21" s="486" t="s">
        <v>320</v>
      </c>
      <c r="G21" s="487"/>
      <c r="H21" s="496"/>
      <c r="I21" s="37"/>
      <c r="J21" s="142" t="s">
        <v>90</v>
      </c>
      <c r="K21" s="145">
        <v>359</v>
      </c>
      <c r="L21" s="143">
        <f t="shared" si="1"/>
        <v>1.9333047556065838E-2</v>
      </c>
      <c r="N21" s="121"/>
    </row>
    <row r="22" spans="2:14" s="15" customFormat="1" ht="15">
      <c r="B22" s="142" t="s">
        <v>91</v>
      </c>
      <c r="C22" s="142">
        <v>539</v>
      </c>
      <c r="D22" s="143">
        <f t="shared" si="2"/>
        <v>2.9026497584176844E-2</v>
      </c>
      <c r="E22" s="37"/>
      <c r="F22" s="142" t="s">
        <v>92</v>
      </c>
      <c r="G22" s="145">
        <v>3831</v>
      </c>
      <c r="H22" s="143">
        <f>(G22/$K$42)*100</f>
        <v>0.20630892809829587</v>
      </c>
      <c r="J22" s="142" t="s">
        <v>43</v>
      </c>
      <c r="K22" s="145">
        <v>1260</v>
      </c>
      <c r="L22" s="143">
        <f t="shared" si="1"/>
        <v>6.7854150196777041E-2</v>
      </c>
      <c r="N22" s="121"/>
    </row>
    <row r="23" spans="2:14" s="15" customFormat="1" ht="15">
      <c r="B23" s="142" t="s">
        <v>93</v>
      </c>
      <c r="C23" s="142">
        <v>27</v>
      </c>
      <c r="D23" s="143">
        <f t="shared" si="2"/>
        <v>1.4540175042166508E-3</v>
      </c>
      <c r="E23" s="37"/>
      <c r="F23" s="142" t="s">
        <v>94</v>
      </c>
      <c r="G23" s="145">
        <v>121</v>
      </c>
      <c r="H23" s="143">
        <f>(G23/$K$42)*100</f>
        <v>6.5161525188968429E-3</v>
      </c>
      <c r="I23" s="49"/>
      <c r="J23" s="142" t="s">
        <v>95</v>
      </c>
      <c r="K23" s="145">
        <v>208</v>
      </c>
      <c r="L23" s="143">
        <f t="shared" si="1"/>
        <v>1.1201320032483829E-2</v>
      </c>
      <c r="N23" s="121"/>
    </row>
    <row r="24" spans="2:14" s="15" customFormat="1" ht="15">
      <c r="B24" s="142" t="s">
        <v>245</v>
      </c>
      <c r="C24" s="142">
        <v>3435</v>
      </c>
      <c r="D24" s="143">
        <f t="shared" si="2"/>
        <v>0.18498333803645167</v>
      </c>
      <c r="E24" s="37"/>
      <c r="F24" s="141" t="s">
        <v>34</v>
      </c>
      <c r="G24" s="146">
        <f>SUM(G22:G23)</f>
        <v>3952</v>
      </c>
      <c r="H24" s="144">
        <f>(G24/$K$42)*100</f>
        <v>0.21282508061719274</v>
      </c>
      <c r="I24" s="37"/>
      <c r="J24" s="142" t="s">
        <v>27</v>
      </c>
      <c r="K24" s="145">
        <v>34307</v>
      </c>
      <c r="L24" s="143">
        <f t="shared" si="1"/>
        <v>1.8475177228578012</v>
      </c>
      <c r="N24" s="121"/>
    </row>
    <row r="25" spans="2:14" s="15" customFormat="1" ht="15">
      <c r="B25" s="142" t="s">
        <v>86</v>
      </c>
      <c r="C25" s="142">
        <v>301</v>
      </c>
      <c r="D25" s="143">
        <f t="shared" si="2"/>
        <v>1.6209602547007845E-2</v>
      </c>
      <c r="E25" s="37"/>
      <c r="H25" s="37"/>
      <c r="I25" s="37"/>
      <c r="J25" s="134" t="s">
        <v>57</v>
      </c>
      <c r="K25" s="145">
        <v>144</v>
      </c>
      <c r="L25" s="143">
        <f t="shared" si="1"/>
        <v>7.7547600224888045E-3</v>
      </c>
      <c r="N25" s="121"/>
    </row>
    <row r="26" spans="2:14" s="15" customFormat="1" ht="15">
      <c r="B26" s="141" t="s">
        <v>34</v>
      </c>
      <c r="C26" s="146">
        <f>SUM(C19:C25)</f>
        <v>5102</v>
      </c>
      <c r="D26" s="144">
        <f t="shared" si="2"/>
        <v>0.27475545579679084</v>
      </c>
      <c r="E26" s="37"/>
      <c r="F26" s="486" t="s">
        <v>321</v>
      </c>
      <c r="G26" s="487"/>
      <c r="H26" s="496"/>
      <c r="I26" s="37"/>
      <c r="J26" s="142" t="s">
        <v>96</v>
      </c>
      <c r="K26" s="145">
        <v>68</v>
      </c>
      <c r="L26" s="143">
        <f t="shared" si="1"/>
        <v>3.6619700106197131E-3</v>
      </c>
      <c r="N26" s="121"/>
    </row>
    <row r="27" spans="2:14" s="15" customFormat="1" ht="15">
      <c r="D27" s="37"/>
      <c r="E27" s="37"/>
      <c r="F27" s="142" t="s">
        <v>99</v>
      </c>
      <c r="G27" s="142">
        <v>68</v>
      </c>
      <c r="H27" s="143">
        <f t="shared" ref="H27:H28" si="3">(G27/$K$42)*100</f>
        <v>3.6619700106197131E-3</v>
      </c>
      <c r="I27" s="37"/>
      <c r="J27" s="142" t="s">
        <v>28</v>
      </c>
      <c r="K27" s="145">
        <v>3437</v>
      </c>
      <c r="L27" s="143">
        <f t="shared" si="1"/>
        <v>0.18509104303676402</v>
      </c>
      <c r="N27" s="121"/>
    </row>
    <row r="28" spans="2:14" s="15" customFormat="1" ht="15">
      <c r="D28" s="37"/>
      <c r="E28" s="37"/>
      <c r="F28" s="142" t="s">
        <v>97</v>
      </c>
      <c r="G28" s="142">
        <v>258</v>
      </c>
      <c r="H28" s="143">
        <f t="shared" si="3"/>
        <v>1.3893945040292441E-2</v>
      </c>
      <c r="I28" s="37"/>
      <c r="J28" s="142" t="s">
        <v>47</v>
      </c>
      <c r="K28" s="145">
        <v>2159</v>
      </c>
      <c r="L28" s="143">
        <f t="shared" si="1"/>
        <v>0.11626754783717588</v>
      </c>
      <c r="N28" s="121"/>
    </row>
    <row r="29" spans="2:14" s="15" customFormat="1" ht="15">
      <c r="B29" s="486" t="s">
        <v>318</v>
      </c>
      <c r="C29" s="487"/>
      <c r="D29" s="496"/>
      <c r="E29" s="37"/>
      <c r="F29" s="142" t="s">
        <v>356</v>
      </c>
      <c r="G29" s="142">
        <v>601</v>
      </c>
      <c r="H29" s="143">
        <f t="shared" ref="H29:H37" si="4">(G29/$K$42)*100</f>
        <v>3.2365352593859524E-2</v>
      </c>
      <c r="I29" s="37"/>
      <c r="J29" s="142" t="s">
        <v>29</v>
      </c>
      <c r="K29" s="145">
        <v>885</v>
      </c>
      <c r="L29" s="143">
        <f t="shared" si="1"/>
        <v>4.7659462638212441E-2</v>
      </c>
      <c r="N29" s="121"/>
    </row>
    <row r="30" spans="2:14" s="15" customFormat="1" ht="15">
      <c r="B30" s="142" t="s">
        <v>100</v>
      </c>
      <c r="C30" s="145">
        <v>48026</v>
      </c>
      <c r="D30" s="143">
        <f t="shared" ref="D30:D41" si="5">(C30/$K$42)*100</f>
        <v>2.5863201725003284</v>
      </c>
      <c r="E30" s="37"/>
      <c r="F30" s="142" t="s">
        <v>98</v>
      </c>
      <c r="G30" s="142">
        <v>44</v>
      </c>
      <c r="H30" s="143">
        <f t="shared" si="4"/>
        <v>2.3695100068715793E-3</v>
      </c>
      <c r="I30" s="37"/>
      <c r="J30" s="142" t="s">
        <v>46</v>
      </c>
      <c r="K30" s="145">
        <v>589</v>
      </c>
      <c r="L30" s="143">
        <f t="shared" si="1"/>
        <v>3.1719122591985456E-2</v>
      </c>
      <c r="N30" s="121"/>
    </row>
    <row r="31" spans="2:14" s="15" customFormat="1" ht="15">
      <c r="B31" s="142" t="s">
        <v>102</v>
      </c>
      <c r="C31" s="145">
        <v>216</v>
      </c>
      <c r="D31" s="143">
        <f t="shared" si="5"/>
        <v>1.1632140033733206E-2</v>
      </c>
      <c r="E31" s="37"/>
      <c r="F31" s="142" t="s">
        <v>101</v>
      </c>
      <c r="G31" s="142">
        <v>371</v>
      </c>
      <c r="H31" s="143">
        <f t="shared" si="4"/>
        <v>1.9979277557939906E-2</v>
      </c>
      <c r="I31" s="37"/>
      <c r="J31" s="142" t="s">
        <v>104</v>
      </c>
      <c r="K31" s="145">
        <v>229</v>
      </c>
      <c r="L31" s="143">
        <f t="shared" si="1"/>
        <v>1.2332222535763444E-2</v>
      </c>
      <c r="N31" s="121"/>
    </row>
    <row r="32" spans="2:14" s="15" customFormat="1" ht="15">
      <c r="B32" s="142" t="s">
        <v>105</v>
      </c>
      <c r="C32" s="145">
        <v>9308</v>
      </c>
      <c r="D32" s="143">
        <f t="shared" si="5"/>
        <v>0.50125907145365134</v>
      </c>
      <c r="E32" s="37"/>
      <c r="F32" s="142" t="s">
        <v>112</v>
      </c>
      <c r="G32" s="142">
        <v>707</v>
      </c>
      <c r="H32" s="143">
        <f t="shared" si="4"/>
        <v>3.8073717610413782E-2</v>
      </c>
      <c r="I32" s="37"/>
      <c r="J32" s="142" t="s">
        <v>107</v>
      </c>
      <c r="K32" s="145">
        <v>26623</v>
      </c>
      <c r="L32" s="143">
        <f t="shared" si="1"/>
        <v>1.4337151116577738</v>
      </c>
      <c r="N32" s="121"/>
    </row>
    <row r="33" spans="2:14" s="15" customFormat="1" ht="15">
      <c r="B33" s="142" t="s">
        <v>108</v>
      </c>
      <c r="C33" s="145">
        <v>17089</v>
      </c>
      <c r="D33" s="143">
        <f t="shared" si="5"/>
        <v>0.92028537516882758</v>
      </c>
      <c r="E33" s="37"/>
      <c r="F33" s="142" t="s">
        <v>103</v>
      </c>
      <c r="G33" s="142">
        <v>391</v>
      </c>
      <c r="H33" s="143">
        <f t="shared" si="4"/>
        <v>2.1056327561063352E-2</v>
      </c>
      <c r="I33" s="37"/>
      <c r="J33" s="142" t="s">
        <v>110</v>
      </c>
      <c r="K33" s="145">
        <v>105</v>
      </c>
      <c r="L33" s="143">
        <f t="shared" si="1"/>
        <v>5.6545125163980862E-3</v>
      </c>
      <c r="N33" s="121"/>
    </row>
    <row r="34" spans="2:14" s="15" customFormat="1" ht="15">
      <c r="B34" s="142" t="s">
        <v>111</v>
      </c>
      <c r="C34" s="145">
        <v>6918</v>
      </c>
      <c r="D34" s="143">
        <f t="shared" si="5"/>
        <v>0.37255159608039962</v>
      </c>
      <c r="E34" s="37"/>
      <c r="F34" s="142" t="s">
        <v>106</v>
      </c>
      <c r="G34" s="142">
        <v>26</v>
      </c>
      <c r="H34" s="143">
        <f t="shared" si="4"/>
        <v>1.4001650040604786E-3</v>
      </c>
      <c r="J34" s="142" t="s">
        <v>30</v>
      </c>
      <c r="K34" s="145">
        <v>22695</v>
      </c>
      <c r="L34" s="143">
        <f t="shared" si="1"/>
        <v>1.2221824910443293</v>
      </c>
      <c r="N34" s="121"/>
    </row>
    <row r="35" spans="2:14" s="15" customFormat="1" ht="15">
      <c r="B35" s="142" t="s">
        <v>113</v>
      </c>
      <c r="C35" s="145">
        <v>834</v>
      </c>
      <c r="D35" s="143">
        <f t="shared" si="5"/>
        <v>4.4912985130247655E-2</v>
      </c>
      <c r="E35" s="37"/>
      <c r="F35" s="142" t="s">
        <v>109</v>
      </c>
      <c r="G35" s="142">
        <v>99</v>
      </c>
      <c r="H35" s="143">
        <f t="shared" si="4"/>
        <v>5.3313975154610522E-3</v>
      </c>
      <c r="I35" s="49"/>
      <c r="J35" s="142" t="s">
        <v>31</v>
      </c>
      <c r="K35" s="145">
        <v>5534</v>
      </c>
      <c r="L35" s="143">
        <f t="shared" si="1"/>
        <v>0.29801973586425723</v>
      </c>
      <c r="N35" s="121"/>
    </row>
    <row r="36" spans="2:14" s="15" customFormat="1" ht="15">
      <c r="B36" s="142" t="s">
        <v>114</v>
      </c>
      <c r="C36" s="145">
        <v>968</v>
      </c>
      <c r="D36" s="143">
        <f t="shared" si="5"/>
        <v>5.2129220151174743E-2</v>
      </c>
      <c r="E36" s="37"/>
      <c r="F36" s="142" t="s">
        <v>86</v>
      </c>
      <c r="G36" s="142">
        <v>828</v>
      </c>
      <c r="H36" s="143">
        <f t="shared" si="4"/>
        <v>4.4589870129310621E-2</v>
      </c>
      <c r="I36" s="37"/>
      <c r="J36" s="142" t="s">
        <v>86</v>
      </c>
      <c r="K36" s="145">
        <v>8570</v>
      </c>
      <c r="L36" s="143">
        <f t="shared" si="1"/>
        <v>0.46151592633839622</v>
      </c>
      <c r="N36" s="121"/>
    </row>
    <row r="37" spans="2:14" s="15" customFormat="1" ht="15">
      <c r="B37" s="142" t="s">
        <v>273</v>
      </c>
      <c r="C37" s="145">
        <v>6302</v>
      </c>
      <c r="D37" s="143">
        <f t="shared" si="5"/>
        <v>0.33937845598419752</v>
      </c>
      <c r="E37" s="37"/>
      <c r="F37" s="141" t="s">
        <v>34</v>
      </c>
      <c r="G37" s="146">
        <f>SUM(G27:G36)</f>
        <v>3393</v>
      </c>
      <c r="H37" s="144">
        <f t="shared" si="4"/>
        <v>0.18272153302989244</v>
      </c>
      <c r="I37" s="37"/>
      <c r="J37" s="141" t="s">
        <v>34</v>
      </c>
      <c r="K37" s="146">
        <f>SUM(K10:K36)</f>
        <v>390611</v>
      </c>
      <c r="L37" s="144">
        <f t="shared" si="1"/>
        <v>21.0353789385026</v>
      </c>
      <c r="N37" s="121"/>
    </row>
    <row r="38" spans="2:14" s="15" customFormat="1" ht="15">
      <c r="B38" s="142" t="s">
        <v>116</v>
      </c>
      <c r="C38" s="145">
        <v>4152</v>
      </c>
      <c r="D38" s="143">
        <f t="shared" si="5"/>
        <v>0.22359558064842716</v>
      </c>
      <c r="E38" s="37"/>
      <c r="H38" s="37"/>
      <c r="I38" s="37"/>
      <c r="K38" s="17"/>
    </row>
    <row r="39" spans="2:14" s="15" customFormat="1" ht="15">
      <c r="B39" s="142" t="s">
        <v>117</v>
      </c>
      <c r="C39" s="145">
        <v>2108</v>
      </c>
      <c r="D39" s="143">
        <f t="shared" si="5"/>
        <v>0.11352107032921109</v>
      </c>
      <c r="E39" s="37"/>
      <c r="F39" s="299" t="s">
        <v>322</v>
      </c>
      <c r="G39" s="300"/>
      <c r="H39" s="301"/>
    </row>
    <row r="40" spans="2:14" s="15" customFormat="1" ht="15">
      <c r="B40" s="142" t="s">
        <v>86</v>
      </c>
      <c r="C40" s="145">
        <v>1354</v>
      </c>
      <c r="D40" s="143">
        <f t="shared" si="5"/>
        <v>7.2916285211457224E-2</v>
      </c>
      <c r="E40" s="37"/>
      <c r="F40" s="142" t="s">
        <v>118</v>
      </c>
      <c r="G40" s="142">
        <v>7</v>
      </c>
      <c r="H40" s="143">
        <f>(G40/$K$42)*100</f>
        <v>3.7696750109320575E-4</v>
      </c>
      <c r="I40" s="49"/>
    </row>
    <row r="41" spans="2:14" s="15" customFormat="1" ht="15">
      <c r="B41" s="141" t="s">
        <v>34</v>
      </c>
      <c r="C41" s="146">
        <f>SUM(C30:C40)</f>
        <v>97275</v>
      </c>
      <c r="D41" s="144">
        <f t="shared" si="5"/>
        <v>5.2385019526916556</v>
      </c>
      <c r="E41" s="37"/>
      <c r="F41" s="142" t="s">
        <v>119</v>
      </c>
      <c r="G41" s="142">
        <v>48</v>
      </c>
      <c r="H41" s="143">
        <f>(G41/$K$42)*100</f>
        <v>2.584920007496268E-3</v>
      </c>
      <c r="I41" s="37"/>
      <c r="J41" s="492" t="s">
        <v>121</v>
      </c>
      <c r="K41" s="497"/>
      <c r="L41" s="498"/>
    </row>
    <row r="42" spans="2:14" s="15" customFormat="1" ht="15">
      <c r="D42" s="37"/>
      <c r="E42" s="37"/>
      <c r="F42" s="142" t="s">
        <v>120</v>
      </c>
      <c r="G42" s="142">
        <v>78</v>
      </c>
      <c r="H42" s="143">
        <f>(G42/$K$42)*100</f>
        <v>4.2004950121814358E-3</v>
      </c>
      <c r="I42" s="37"/>
      <c r="J42" s="361"/>
      <c r="K42" s="310">
        <f>K37+G44+G37+G24+G19+C41+C26+C14</f>
        <v>1856924</v>
      </c>
      <c r="L42" s="362">
        <f>(K42/$K$42)*100</f>
        <v>100</v>
      </c>
    </row>
    <row r="43" spans="2:14" s="15" customFormat="1" ht="15">
      <c r="D43" s="37"/>
      <c r="E43" s="37"/>
      <c r="F43" s="142" t="s">
        <v>86</v>
      </c>
      <c r="G43" s="142">
        <v>244</v>
      </c>
      <c r="H43" s="143">
        <f>(G43/$K$42)*100</f>
        <v>1.3140010038106029E-2</v>
      </c>
      <c r="I43" s="37"/>
    </row>
    <row r="44" spans="2:14" ht="15">
      <c r="D44" s="5"/>
      <c r="E44" s="5"/>
      <c r="F44" s="141" t="s">
        <v>34</v>
      </c>
      <c r="G44" s="141">
        <f>SUM(G40:G43)</f>
        <v>377</v>
      </c>
      <c r="H44" s="144">
        <f>(G44/$K$42)*100</f>
        <v>2.0302392558876937E-2</v>
      </c>
      <c r="I44" s="5"/>
    </row>
    <row r="45" spans="2:14" ht="18.75">
      <c r="D45" s="5"/>
      <c r="E45" s="5"/>
      <c r="F45" s="235"/>
      <c r="G45" s="235"/>
      <c r="H45" s="5"/>
      <c r="I45" s="5"/>
    </row>
    <row r="46" spans="2:14" ht="18.75">
      <c r="D46" s="5"/>
      <c r="E46" s="5"/>
      <c r="F46" s="235"/>
      <c r="G46" s="235"/>
      <c r="H46" s="5"/>
      <c r="I46" s="5"/>
    </row>
    <row r="47" spans="2:14" ht="15.75">
      <c r="D47" s="5"/>
      <c r="E47" s="5"/>
      <c r="F47" s="123"/>
      <c r="G47" s="123"/>
      <c r="H47" s="5"/>
      <c r="I47" s="5"/>
    </row>
    <row r="48" spans="2:14" ht="15.75">
      <c r="D48" s="5"/>
      <c r="E48" s="5"/>
      <c r="F48" s="123"/>
      <c r="G48" s="123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35"/>
    </row>
    <row r="60" spans="4:9" ht="18.75">
      <c r="D60" s="5"/>
      <c r="E60" s="235"/>
    </row>
    <row r="61" spans="4:9" ht="15.75">
      <c r="D61" s="5"/>
      <c r="E61" s="123"/>
    </row>
    <row r="62" spans="4:9" ht="15.75">
      <c r="D62" s="5"/>
      <c r="E62" s="123"/>
    </row>
  </sheetData>
  <mergeCells count="17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zoomScaleNormal="100" workbookViewId="0">
      <selection activeCell="K9" sqref="K9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01" t="s">
        <v>39</v>
      </c>
      <c r="C5" s="468" t="s">
        <v>408</v>
      </c>
      <c r="D5" s="468"/>
      <c r="E5" s="468" t="s">
        <v>409</v>
      </c>
      <c r="F5" s="468"/>
      <c r="G5" s="312" t="s">
        <v>165</v>
      </c>
    </row>
    <row r="6" spans="2:7" ht="16.5" customHeight="1">
      <c r="B6" s="502"/>
      <c r="C6" s="312" t="s">
        <v>40</v>
      </c>
      <c r="D6" s="312" t="s">
        <v>33</v>
      </c>
      <c r="E6" s="312" t="s">
        <v>40</v>
      </c>
      <c r="F6" s="312" t="s">
        <v>33</v>
      </c>
      <c r="G6" s="378" t="s">
        <v>395</v>
      </c>
    </row>
    <row r="7" spans="2:7" ht="15">
      <c r="B7" s="223" t="s">
        <v>9</v>
      </c>
      <c r="C7" s="224">
        <f>SUM('RESUMEN MAYO'!C30)</f>
        <v>77835</v>
      </c>
      <c r="D7" s="225">
        <f>SUM(C7/$C$13)</f>
        <v>0.22253576697430266</v>
      </c>
      <c r="E7" s="224">
        <f>SUM('RESUMEN MAYO'!E30)</f>
        <v>83205</v>
      </c>
      <c r="F7" s="225">
        <f t="shared" ref="F7:F12" si="0">SUM(E7/$E$13)</f>
        <v>0.21283262691812832</v>
      </c>
      <c r="G7" s="155">
        <f>(E7/C7)-100%</f>
        <v>6.8992098670264124E-2</v>
      </c>
    </row>
    <row r="8" spans="2:7" ht="15">
      <c r="B8" s="226" t="s">
        <v>11</v>
      </c>
      <c r="C8" s="224">
        <f>SUM('RESUMEN MAYO'!C31)</f>
        <v>115835</v>
      </c>
      <c r="D8" s="225">
        <f t="shared" ref="D8:D12" si="1">SUM(C8/$C$13)</f>
        <v>0.33118045310552258</v>
      </c>
      <c r="E8" s="224">
        <f>SUM('RESUMEN MAYO'!E31)</f>
        <v>141870</v>
      </c>
      <c r="F8" s="225">
        <f t="shared" si="0"/>
        <v>0.36289363356619031</v>
      </c>
      <c r="G8" s="155">
        <f t="shared" ref="G8:G13" si="2">(E8/C8)-100%</f>
        <v>0.22475935598048946</v>
      </c>
    </row>
    <row r="9" spans="2:7" ht="15">
      <c r="B9" s="226" t="s">
        <v>153</v>
      </c>
      <c r="C9" s="224">
        <f>SUM('RESUMEN MAYO'!C32)</f>
        <v>42209</v>
      </c>
      <c r="D9" s="225">
        <f t="shared" si="1"/>
        <v>0.12067851465559634</v>
      </c>
      <c r="E9" s="224">
        <f>SUM('RESUMEN MAYO'!E32)</f>
        <v>44856</v>
      </c>
      <c r="F9" s="225">
        <f t="shared" si="0"/>
        <v>0.11473854110978383</v>
      </c>
      <c r="G9" s="155">
        <f t="shared" si="2"/>
        <v>6.2711743940865761E-2</v>
      </c>
    </row>
    <row r="10" spans="2:7" ht="15">
      <c r="B10" s="226" t="s">
        <v>162</v>
      </c>
      <c r="C10" s="224">
        <f>SUM('RESUMEN MAYO'!C26)</f>
        <v>85925</v>
      </c>
      <c r="D10" s="225">
        <f t="shared" si="1"/>
        <v>0.24566564883750186</v>
      </c>
      <c r="E10" s="224">
        <f>SUM('RESUMEN MAYO'!D26)</f>
        <v>90561</v>
      </c>
      <c r="F10" s="225">
        <f t="shared" si="0"/>
        <v>0.23164876541473009</v>
      </c>
      <c r="G10" s="155">
        <f t="shared" si="2"/>
        <v>5.3954029677043991E-2</v>
      </c>
    </row>
    <row r="11" spans="2:7" ht="15">
      <c r="B11" s="226" t="s">
        <v>10</v>
      </c>
      <c r="C11" s="224">
        <f>SUM('RESUMEN MAYO'!C33)</f>
        <v>24229</v>
      </c>
      <c r="D11" s="225">
        <f t="shared" si="1"/>
        <v>6.9272423691403351E-2</v>
      </c>
      <c r="E11" s="224">
        <f>SUM('RESUMEN MAYO'!E33)</f>
        <v>25574</v>
      </c>
      <c r="F11" s="225">
        <f t="shared" si="0"/>
        <v>6.5416520651453799E-2</v>
      </c>
      <c r="G11" s="155">
        <f t="shared" si="2"/>
        <v>5.5511989764331915E-2</v>
      </c>
    </row>
    <row r="12" spans="2:7" ht="15">
      <c r="B12" s="226" t="s">
        <v>12</v>
      </c>
      <c r="C12" s="224">
        <f>SUM('RESUMEN MAYO'!C34)</f>
        <v>3731</v>
      </c>
      <c r="D12" s="225">
        <f t="shared" si="1"/>
        <v>1.0667192735673197E-2</v>
      </c>
      <c r="E12" s="224">
        <f>SUM('RESUMEN MAYO'!E34)</f>
        <v>4875</v>
      </c>
      <c r="F12" s="225">
        <f t="shared" si="0"/>
        <v>1.2469912339713665E-2</v>
      </c>
      <c r="G12" s="155">
        <f t="shared" si="2"/>
        <v>0.30662020905923337</v>
      </c>
    </row>
    <row r="13" spans="2:7" ht="16.5" customHeight="1">
      <c r="B13" s="363" t="s">
        <v>18</v>
      </c>
      <c r="C13" s="364">
        <f>SUM(C7:C12)</f>
        <v>349764</v>
      </c>
      <c r="D13" s="365">
        <f>SUM(D7:D12)</f>
        <v>1</v>
      </c>
      <c r="E13" s="364">
        <f>SUM(E7:E12)</f>
        <v>390941</v>
      </c>
      <c r="F13" s="365">
        <f>SUM(F7:F12)</f>
        <v>1</v>
      </c>
      <c r="G13" s="365">
        <f t="shared" si="2"/>
        <v>0.11772795370592748</v>
      </c>
    </row>
    <row r="14" spans="2:7">
      <c r="B14" s="5"/>
      <c r="C14" s="5"/>
      <c r="D14" s="5"/>
      <c r="E14" s="5"/>
      <c r="F14" s="5"/>
    </row>
    <row r="30" spans="2:7" ht="15">
      <c r="B30" s="501" t="s">
        <v>39</v>
      </c>
      <c r="C30" s="468" t="s">
        <v>410</v>
      </c>
      <c r="D30" s="468"/>
      <c r="E30" s="468" t="s">
        <v>411</v>
      </c>
      <c r="F30" s="468"/>
      <c r="G30" s="312" t="s">
        <v>165</v>
      </c>
    </row>
    <row r="31" spans="2:7" ht="15">
      <c r="B31" s="503"/>
      <c r="C31" s="312" t="s">
        <v>40</v>
      </c>
      <c r="D31" s="312" t="s">
        <v>33</v>
      </c>
      <c r="E31" s="312" t="s">
        <v>40</v>
      </c>
      <c r="F31" s="312" t="s">
        <v>33</v>
      </c>
      <c r="G31" s="378" t="s">
        <v>395</v>
      </c>
    </row>
    <row r="32" spans="2:7" ht="15">
      <c r="B32" s="255" t="s">
        <v>9</v>
      </c>
      <c r="C32" s="224">
        <f>SUM('RESUMEN ENERO-MAYO'!C30)</f>
        <v>385098</v>
      </c>
      <c r="D32" s="225">
        <f>SUM(C32/$C$38)</f>
        <v>0.21981696475204393</v>
      </c>
      <c r="E32" s="224">
        <f>SUM('RESUMEN ENERO-MAYO'!E30)</f>
        <v>390611</v>
      </c>
      <c r="F32" s="225">
        <f>SUM(E32/$E$38)</f>
        <v>0.210353789385026</v>
      </c>
      <c r="G32" s="155">
        <f>(E32/C32)-100%</f>
        <v>1.4315836488374423E-2</v>
      </c>
    </row>
    <row r="33" spans="2:10" ht="15">
      <c r="B33" s="256" t="s">
        <v>11</v>
      </c>
      <c r="C33" s="224">
        <f>SUM('RESUMEN ENERO-MAYO'!C31)</f>
        <v>557106</v>
      </c>
      <c r="D33" s="225">
        <f t="shared" ref="D33:D37" si="3">SUM(C33/$C$38)</f>
        <v>0.3180004829034484</v>
      </c>
      <c r="E33" s="224">
        <f>SUM('RESUMEN ENERO-MAYO'!E31)</f>
        <v>659484</v>
      </c>
      <c r="F33" s="225">
        <f t="shared" ref="F33:F37" si="4">SUM(E33/$E$38)</f>
        <v>0.35514862212993098</v>
      </c>
      <c r="G33" s="155">
        <f>(E33/C33)-100%</f>
        <v>0.18376754154505615</v>
      </c>
    </row>
    <row r="34" spans="2:10" ht="15">
      <c r="B34" s="256" t="s">
        <v>332</v>
      </c>
      <c r="C34" s="224">
        <f>SUM('RESUMEN ENERO-MAYO'!C32)</f>
        <v>397932</v>
      </c>
      <c r="D34" s="225">
        <f t="shared" si="3"/>
        <v>0.22714271281001289</v>
      </c>
      <c r="E34" s="224">
        <f>SUM('RESUMEN ENERO-MAYO'!E32)</f>
        <v>408787</v>
      </c>
      <c r="F34" s="225">
        <f t="shared" si="4"/>
        <v>0.22014201981341186</v>
      </c>
      <c r="G34" s="155">
        <f t="shared" ref="G34:G38" si="5">(E34/C34)-100%</f>
        <v>2.7278530000100609E-2</v>
      </c>
    </row>
    <row r="35" spans="2:10" ht="15">
      <c r="B35" s="256" t="s">
        <v>333</v>
      </c>
      <c r="C35" s="224">
        <f>SUM('RESUMEN ENERO-MAYO'!C26)</f>
        <v>288725</v>
      </c>
      <c r="D35" s="225">
        <f t="shared" si="3"/>
        <v>0.1648064989899555</v>
      </c>
      <c r="E35" s="224">
        <f>SUM('RESUMEN ENERO-MAYO'!D26)</f>
        <v>286544</v>
      </c>
      <c r="F35" s="225">
        <f t="shared" si="4"/>
        <v>0.15431110804750223</v>
      </c>
      <c r="G35" s="155">
        <f t="shared" si="5"/>
        <v>-7.5539007706294514E-3</v>
      </c>
    </row>
    <row r="36" spans="2:10" ht="15">
      <c r="B36" s="256" t="s">
        <v>10</v>
      </c>
      <c r="C36" s="224">
        <f>SUM('RESUMEN ENERO-MAYO'!C33)</f>
        <v>110736</v>
      </c>
      <c r="D36" s="225">
        <f t="shared" si="3"/>
        <v>6.3208979035939777E-2</v>
      </c>
      <c r="E36" s="224">
        <f>SUM('RESUMEN ENERO-MAYO'!E33)</f>
        <v>97275</v>
      </c>
      <c r="F36" s="225">
        <f t="shared" si="4"/>
        <v>5.2385019526916557E-2</v>
      </c>
      <c r="G36" s="155">
        <f t="shared" si="5"/>
        <v>-0.12155938448201131</v>
      </c>
    </row>
    <row r="37" spans="2:10" ht="15">
      <c r="B37" s="256" t="s">
        <v>12</v>
      </c>
      <c r="C37" s="224">
        <f>SUM('RESUMEN ENERO-MAYO'!C34)</f>
        <v>12306</v>
      </c>
      <c r="D37" s="225">
        <f t="shared" si="3"/>
        <v>7.0243615085995061E-3</v>
      </c>
      <c r="E37" s="224">
        <f>SUM('RESUMEN ENERO-MAYO'!E34)</f>
        <v>14223</v>
      </c>
      <c r="F37" s="225">
        <f t="shared" si="4"/>
        <v>7.6594410972123791E-3</v>
      </c>
      <c r="G37" s="155">
        <f t="shared" si="5"/>
        <v>0.15577766942954652</v>
      </c>
    </row>
    <row r="38" spans="2:10" ht="15">
      <c r="B38" s="366" t="s">
        <v>18</v>
      </c>
      <c r="C38" s="364">
        <f>SUM(C32:C37)</f>
        <v>1751903</v>
      </c>
      <c r="D38" s="365">
        <f>SUM(D32:D37)</f>
        <v>1</v>
      </c>
      <c r="E38" s="364">
        <f>SUM(E32:E37)</f>
        <v>1856924</v>
      </c>
      <c r="F38" s="365">
        <f>SUM(F32:F37)</f>
        <v>1</v>
      </c>
      <c r="G38" s="365">
        <f t="shared" si="5"/>
        <v>5.9946812123730542E-2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5"/>
  <sheetViews>
    <sheetView zoomScaleNormal="100" workbookViewId="0">
      <selection activeCell="D3" sqref="D3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7.5703125" style="7" bestFit="1" customWidth="1"/>
    <col min="4" max="4" width="5.7109375" style="7" customWidth="1"/>
    <col min="5" max="5" width="7.5703125" style="7" bestFit="1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7" style="7" bestFit="1" customWidth="1"/>
    <col min="14" max="14" width="5.7109375" style="7" customWidth="1"/>
    <col min="15" max="15" width="11.85546875" style="7" bestFit="1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357</v>
      </c>
      <c r="K4" s="50"/>
      <c r="L4" s="50"/>
      <c r="M4" s="50"/>
      <c r="N4" s="50"/>
      <c r="O4" s="50"/>
    </row>
    <row r="7" spans="2:16" ht="15">
      <c r="B7" s="507" t="s">
        <v>61</v>
      </c>
      <c r="C7" s="509" t="s">
        <v>9</v>
      </c>
      <c r="D7" s="510"/>
      <c r="E7" s="509" t="s">
        <v>139</v>
      </c>
      <c r="F7" s="510"/>
      <c r="G7" s="509" t="s">
        <v>153</v>
      </c>
      <c r="H7" s="510"/>
      <c r="I7" s="509" t="s">
        <v>10</v>
      </c>
      <c r="J7" s="510"/>
      <c r="K7" s="509" t="s">
        <v>162</v>
      </c>
      <c r="L7" s="510"/>
      <c r="M7" s="464" t="s">
        <v>314</v>
      </c>
      <c r="N7" s="511"/>
      <c r="O7" s="505" t="s">
        <v>6</v>
      </c>
      <c r="P7" s="506"/>
    </row>
    <row r="8" spans="2:16" ht="15">
      <c r="B8" s="508"/>
      <c r="C8" s="367" t="s">
        <v>48</v>
      </c>
      <c r="D8" s="367" t="s">
        <v>33</v>
      </c>
      <c r="E8" s="367" t="s">
        <v>48</v>
      </c>
      <c r="F8" s="367" t="s">
        <v>33</v>
      </c>
      <c r="G8" s="367" t="s">
        <v>48</v>
      </c>
      <c r="H8" s="367" t="s">
        <v>33</v>
      </c>
      <c r="I8" s="367" t="s">
        <v>48</v>
      </c>
      <c r="J8" s="367" t="s">
        <v>33</v>
      </c>
      <c r="K8" s="367" t="s">
        <v>48</v>
      </c>
      <c r="L8" s="367" t="s">
        <v>33</v>
      </c>
      <c r="M8" s="367" t="s">
        <v>48</v>
      </c>
      <c r="N8" s="367" t="s">
        <v>33</v>
      </c>
      <c r="O8" s="367" t="s">
        <v>48</v>
      </c>
      <c r="P8" s="368" t="s">
        <v>33</v>
      </c>
    </row>
    <row r="9" spans="2:16" ht="1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1"/>
    </row>
    <row r="10" spans="2:16" ht="15">
      <c r="B10" s="257" t="s">
        <v>66</v>
      </c>
      <c r="C10" s="258">
        <v>78186</v>
      </c>
      <c r="D10" s="259">
        <f>C10/$O10*100</f>
        <v>22.194970320976299</v>
      </c>
      <c r="E10" s="258">
        <v>106809</v>
      </c>
      <c r="F10" s="259">
        <f>E10/$O10*100</f>
        <v>30.320295001830988</v>
      </c>
      <c r="G10" s="258">
        <v>97767</v>
      </c>
      <c r="H10" s="259">
        <f>G10/$O10*100</f>
        <v>27.753506553230629</v>
      </c>
      <c r="I10" s="258">
        <v>22336</v>
      </c>
      <c r="J10" s="259">
        <f>I10/$O10*100</f>
        <v>6.3406090232180521</v>
      </c>
      <c r="K10" s="258">
        <v>44878</v>
      </c>
      <c r="L10" s="259">
        <f>K10/$O10*100</f>
        <v>12.739696084526313</v>
      </c>
      <c r="M10" s="258">
        <v>2293</v>
      </c>
      <c r="N10" s="259">
        <f>M10/$O10*100</f>
        <v>0.65092301621771997</v>
      </c>
      <c r="O10" s="258">
        <f t="shared" ref="O10:P12" si="0">SUM(C10+E10+G10+I10+K10+M10)</f>
        <v>352269</v>
      </c>
      <c r="P10" s="260">
        <f t="shared" si="0"/>
        <v>100</v>
      </c>
    </row>
    <row r="11" spans="2:16" ht="15">
      <c r="B11" s="261" t="s">
        <v>67</v>
      </c>
      <c r="C11" s="262">
        <v>71687</v>
      </c>
      <c r="D11" s="259">
        <f>C11/$O11*100</f>
        <v>20.664139630745286</v>
      </c>
      <c r="E11" s="262">
        <v>120555</v>
      </c>
      <c r="F11" s="259">
        <f>E11/$O11*100</f>
        <v>34.75058731966044</v>
      </c>
      <c r="G11" s="262">
        <v>95558</v>
      </c>
      <c r="H11" s="259">
        <f>G11/$O11*100</f>
        <v>27.545075883141401</v>
      </c>
      <c r="I11" s="262">
        <v>19385</v>
      </c>
      <c r="J11" s="259">
        <f>I11/$O11*100</f>
        <v>5.5878241067696699</v>
      </c>
      <c r="K11" s="262">
        <v>37779</v>
      </c>
      <c r="L11" s="259">
        <f>K11/$O11*100</f>
        <v>10.889987460905409</v>
      </c>
      <c r="M11" s="262">
        <v>1951</v>
      </c>
      <c r="N11" s="259">
        <f>M11/$O11*100</f>
        <v>0.56238559877779859</v>
      </c>
      <c r="O11" s="258">
        <f t="shared" si="0"/>
        <v>346915</v>
      </c>
      <c r="P11" s="260">
        <f t="shared" si="0"/>
        <v>99.999999999999986</v>
      </c>
    </row>
    <row r="12" spans="2:16" ht="15">
      <c r="B12" s="261" t="s">
        <v>68</v>
      </c>
      <c r="C12" s="262">
        <v>75530</v>
      </c>
      <c r="D12" s="259">
        <f>C12/$O12*100</f>
        <v>19.435488228830806</v>
      </c>
      <c r="E12" s="258">
        <v>152637</v>
      </c>
      <c r="F12" s="259">
        <f>E12/$O12*100</f>
        <v>39.276772365736107</v>
      </c>
      <c r="G12" s="258">
        <v>100064</v>
      </c>
      <c r="H12" s="259">
        <f>G12/$O12*100</f>
        <v>25.748612394144395</v>
      </c>
      <c r="I12" s="258">
        <v>14782</v>
      </c>
      <c r="J12" s="259">
        <f>I12/$O12*100</f>
        <v>3.8037254997825634</v>
      </c>
      <c r="K12" s="258">
        <v>43492</v>
      </c>
      <c r="L12" s="259">
        <f>K12/$O12*100</f>
        <v>11.191423991106971</v>
      </c>
      <c r="M12" s="258">
        <v>2114</v>
      </c>
      <c r="N12" s="259">
        <f>M12/$O12*100</f>
        <v>0.54397752039915703</v>
      </c>
      <c r="O12" s="258">
        <f t="shared" si="0"/>
        <v>388619</v>
      </c>
      <c r="P12" s="260">
        <f t="shared" si="0"/>
        <v>100</v>
      </c>
    </row>
    <row r="13" spans="2:16" ht="15">
      <c r="B13" s="261" t="s">
        <v>69</v>
      </c>
      <c r="C13" s="262">
        <v>82003</v>
      </c>
      <c r="D13" s="259">
        <f>C13/$O13*100</f>
        <v>21.683589824951081</v>
      </c>
      <c r="E13" s="258">
        <v>137613</v>
      </c>
      <c r="F13" s="259">
        <f>E13/$O13*100</f>
        <v>36.388227828018401</v>
      </c>
      <c r="G13" s="258">
        <v>70542</v>
      </c>
      <c r="H13" s="259">
        <f>G13/$O13*100</f>
        <v>18.653022370299858</v>
      </c>
      <c r="I13" s="258">
        <v>15198</v>
      </c>
      <c r="J13" s="259">
        <f>I13/$O13*100</f>
        <v>4.0187212438521334</v>
      </c>
      <c r="K13" s="258">
        <v>69834</v>
      </c>
      <c r="L13" s="259">
        <f>K13/$O13*100</f>
        <v>18.465809931778519</v>
      </c>
      <c r="M13" s="258">
        <v>2990</v>
      </c>
      <c r="N13" s="259">
        <f>M13/$O13*100</f>
        <v>0.79062880110000522</v>
      </c>
      <c r="O13" s="258">
        <f t="shared" ref="O13" si="1">SUM(C13+E13+G13+I13+K13+M13)</f>
        <v>378180</v>
      </c>
      <c r="P13" s="260">
        <f t="shared" ref="P13" si="2">SUM(D13+F13+H13+J13+L13+N13)</f>
        <v>99.999999999999986</v>
      </c>
    </row>
    <row r="14" spans="2:16" ht="15">
      <c r="B14" s="261" t="s">
        <v>70</v>
      </c>
      <c r="C14" s="262">
        <v>83205</v>
      </c>
      <c r="D14" s="259">
        <f>C14/$O14*100</f>
        <v>21.283262691812833</v>
      </c>
      <c r="E14" s="258">
        <v>141870</v>
      </c>
      <c r="F14" s="259">
        <f>E14/$O14*100</f>
        <v>36.289363356619035</v>
      </c>
      <c r="G14" s="258">
        <v>44856</v>
      </c>
      <c r="H14" s="259">
        <f>G14/$O14*100</f>
        <v>11.473854110978383</v>
      </c>
      <c r="I14" s="258">
        <v>25574</v>
      </c>
      <c r="J14" s="259">
        <f>I14/$O14*100</f>
        <v>6.5416520651453798</v>
      </c>
      <c r="K14" s="258">
        <v>90561</v>
      </c>
      <c r="L14" s="259">
        <f>K14/$O14*100</f>
        <v>23.16487654147301</v>
      </c>
      <c r="M14" s="258">
        <v>4875</v>
      </c>
      <c r="N14" s="259">
        <f>M14/$O14*100</f>
        <v>1.2469912339713665</v>
      </c>
      <c r="O14" s="258">
        <f t="shared" ref="O14" si="3">SUM(C14+E14+G14+I14+K14+M14)</f>
        <v>390941</v>
      </c>
      <c r="P14" s="260">
        <f t="shared" ref="P14" si="4">SUM(D14+F14+H14+J14+L14+N14)</f>
        <v>100.00000000000001</v>
      </c>
    </row>
    <row r="15" spans="2:16" ht="15">
      <c r="B15" s="261" t="s">
        <v>71</v>
      </c>
      <c r="C15" s="262"/>
      <c r="D15" s="259"/>
      <c r="E15" s="258"/>
      <c r="F15" s="259"/>
      <c r="G15" s="258"/>
      <c r="H15" s="259"/>
      <c r="I15" s="258"/>
      <c r="J15" s="259"/>
      <c r="K15" s="258"/>
      <c r="L15" s="259"/>
      <c r="M15" s="258"/>
      <c r="N15" s="259"/>
      <c r="O15" s="258"/>
      <c r="P15" s="260"/>
    </row>
    <row r="16" spans="2:16" ht="15">
      <c r="B16" s="261" t="s">
        <v>72</v>
      </c>
      <c r="C16" s="262"/>
      <c r="D16" s="263"/>
      <c r="E16" s="262"/>
      <c r="F16" s="263"/>
      <c r="G16" s="262"/>
      <c r="H16" s="263"/>
      <c r="I16" s="262"/>
      <c r="J16" s="263"/>
      <c r="K16" s="262"/>
      <c r="L16" s="263"/>
      <c r="M16" s="262"/>
      <c r="N16" s="263"/>
      <c r="O16" s="262"/>
      <c r="P16" s="264"/>
    </row>
    <row r="17" spans="2:16" ht="15">
      <c r="B17" s="261" t="s">
        <v>52</v>
      </c>
      <c r="C17" s="262"/>
      <c r="D17" s="263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62"/>
      <c r="P17" s="264"/>
    </row>
    <row r="18" spans="2:16" ht="15">
      <c r="B18" s="261" t="s">
        <v>53</v>
      </c>
      <c r="C18" s="262"/>
      <c r="D18" s="263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62"/>
      <c r="P18" s="264"/>
    </row>
    <row r="19" spans="2:16" ht="15">
      <c r="B19" s="261" t="s">
        <v>44</v>
      </c>
      <c r="C19" s="262"/>
      <c r="D19" s="263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62"/>
      <c r="P19" s="264"/>
    </row>
    <row r="20" spans="2:16" ht="15">
      <c r="B20" s="261" t="s">
        <v>45</v>
      </c>
      <c r="C20" s="262"/>
      <c r="D20" s="263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62"/>
      <c r="P20" s="264"/>
    </row>
    <row r="21" spans="2:16" ht="15">
      <c r="B21" s="265" t="s">
        <v>51</v>
      </c>
      <c r="C21" s="266"/>
      <c r="D21" s="267"/>
      <c r="E21" s="266"/>
      <c r="F21" s="267"/>
      <c r="G21" s="266"/>
      <c r="H21" s="267"/>
      <c r="I21" s="266"/>
      <c r="J21" s="267"/>
      <c r="K21" s="266"/>
      <c r="L21" s="267"/>
      <c r="M21" s="268"/>
      <c r="N21" s="267"/>
      <c r="O21" s="266"/>
      <c r="P21" s="269"/>
    </row>
    <row r="22" spans="2:16" ht="15"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</row>
    <row r="23" spans="2:16" ht="15">
      <c r="B23" s="461" t="s">
        <v>125</v>
      </c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</row>
    <row r="24" spans="2:16" ht="15"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</row>
    <row r="25" spans="2:16" ht="15">
      <c r="B25" s="270" t="s">
        <v>126</v>
      </c>
      <c r="C25" s="443">
        <f>SUM(C10:C11)</f>
        <v>149873</v>
      </c>
      <c r="D25" s="259">
        <f>C25/$O25*100</f>
        <v>21.435416142245817</v>
      </c>
      <c r="E25" s="443">
        <f>SUM(E10:E11)</f>
        <v>227364</v>
      </c>
      <c r="F25" s="259">
        <f>E25/$O25*100</f>
        <v>32.518478683722741</v>
      </c>
      <c r="G25" s="443">
        <f>SUM(G10:G11)</f>
        <v>193325</v>
      </c>
      <c r="H25" s="259">
        <f>G25/$O25*100</f>
        <v>27.650089246893522</v>
      </c>
      <c r="I25" s="443">
        <f>SUM(I10:I11)</f>
        <v>41721</v>
      </c>
      <c r="J25" s="259">
        <f>I25/$O25*100</f>
        <v>5.9670987894459824</v>
      </c>
      <c r="K25" s="443">
        <f>SUM(K10:K11)</f>
        <v>82657</v>
      </c>
      <c r="L25" s="259">
        <f>K25/$O25*100</f>
        <v>11.821923842650861</v>
      </c>
      <c r="M25" s="443">
        <f>SUM(M10:M11)</f>
        <v>4244</v>
      </c>
      <c r="N25" s="259">
        <f>M25/$O25*100</f>
        <v>0.60699329504107646</v>
      </c>
      <c r="O25" s="258">
        <f t="shared" ref="O25:P27" si="5">SUM(C25+E25+G25+I25+K25+M25)</f>
        <v>699184</v>
      </c>
      <c r="P25" s="260">
        <f t="shared" si="5"/>
        <v>100.00000000000001</v>
      </c>
    </row>
    <row r="26" spans="2:16" ht="15">
      <c r="B26" s="270" t="s">
        <v>127</v>
      </c>
      <c r="C26" s="443">
        <f>SUM(C10:C12)</f>
        <v>225403</v>
      </c>
      <c r="D26" s="259">
        <f>C26/$O26*100</f>
        <v>20.720939361263021</v>
      </c>
      <c r="E26" s="443">
        <f>SUM(E10:E12)</f>
        <v>380001</v>
      </c>
      <c r="F26" s="259">
        <f>E26/$O26*100</f>
        <v>34.932887664402465</v>
      </c>
      <c r="G26" s="443">
        <f>SUM(G10:G12)</f>
        <v>293389</v>
      </c>
      <c r="H26" s="259">
        <f>G26/$O26*100</f>
        <v>26.970784232071431</v>
      </c>
      <c r="I26" s="443">
        <f>SUM(I10:I12)</f>
        <v>56503</v>
      </c>
      <c r="J26" s="259">
        <f>I26/$O26*100</f>
        <v>5.194230940712611</v>
      </c>
      <c r="K26" s="443">
        <f>SUM(K10:K12)</f>
        <v>126149</v>
      </c>
      <c r="L26" s="259">
        <f>K26/$O26*100</f>
        <v>11.59667697184141</v>
      </c>
      <c r="M26" s="443">
        <f>SUM(M10:M12)</f>
        <v>6358</v>
      </c>
      <c r="N26" s="259">
        <f>M26/$O26*100</f>
        <v>0.58448082970905579</v>
      </c>
      <c r="O26" s="258">
        <f t="shared" si="5"/>
        <v>1087803</v>
      </c>
      <c r="P26" s="260">
        <f t="shared" si="5"/>
        <v>99.999999999999986</v>
      </c>
    </row>
    <row r="27" spans="2:16" ht="15">
      <c r="B27" s="270" t="s">
        <v>128</v>
      </c>
      <c r="C27" s="443">
        <f>SUM(C10:C13)</f>
        <v>307406</v>
      </c>
      <c r="D27" s="259">
        <f>C27/$O27*100</f>
        <v>20.969274541382813</v>
      </c>
      <c r="E27" s="443">
        <f>SUM(E10:E13)</f>
        <v>517614</v>
      </c>
      <c r="F27" s="259">
        <f>E27/$O27*100</f>
        <v>35.308322129247067</v>
      </c>
      <c r="G27" s="443">
        <f>SUM(G10:G13)</f>
        <v>363931</v>
      </c>
      <c r="H27" s="259">
        <f>G27/$O27*100</f>
        <v>24.825049130856225</v>
      </c>
      <c r="I27" s="443">
        <f>SUM(I10:I13)</f>
        <v>71701</v>
      </c>
      <c r="J27" s="259">
        <f>I27/$O27*100</f>
        <v>4.8909844111425578</v>
      </c>
      <c r="K27" s="443">
        <f>SUM(K10:K13)</f>
        <v>195983</v>
      </c>
      <c r="L27" s="259">
        <f>K27/$O27*100</f>
        <v>13.368708914087</v>
      </c>
      <c r="M27" s="443">
        <f>SUM(M10:M13)</f>
        <v>9348</v>
      </c>
      <c r="N27" s="259">
        <f>M27/$O27*100</f>
        <v>0.63766087328434229</v>
      </c>
      <c r="O27" s="258">
        <f t="shared" si="5"/>
        <v>1465983</v>
      </c>
      <c r="P27" s="260">
        <f t="shared" si="5"/>
        <v>100</v>
      </c>
    </row>
    <row r="28" spans="2:16" ht="15">
      <c r="B28" s="270" t="s">
        <v>129</v>
      </c>
      <c r="C28" s="443">
        <f>SUM(C10:C14)</f>
        <v>390611</v>
      </c>
      <c r="D28" s="259">
        <f>C28/$O28*100</f>
        <v>21.0353789385026</v>
      </c>
      <c r="E28" s="443">
        <f>SUM(E10:E14)</f>
        <v>659484</v>
      </c>
      <c r="F28" s="259">
        <f>E28/$O28*100</f>
        <v>35.514862212993101</v>
      </c>
      <c r="G28" s="443">
        <f>SUM(G10:G14)</f>
        <v>408787</v>
      </c>
      <c r="H28" s="259">
        <f>G28/$O28*100</f>
        <v>22.014201981341188</v>
      </c>
      <c r="I28" s="443">
        <f>SUM(I10:I14)</f>
        <v>97275</v>
      </c>
      <c r="J28" s="259">
        <f>I28/$O28*100</f>
        <v>5.2385019526916556</v>
      </c>
      <c r="K28" s="443">
        <f>SUM(K10:K14)</f>
        <v>286544</v>
      </c>
      <c r="L28" s="259">
        <f>K28/$O28*100</f>
        <v>15.431110804750222</v>
      </c>
      <c r="M28" s="443">
        <f>SUM(M10:M14)</f>
        <v>14223</v>
      </c>
      <c r="N28" s="259">
        <f>M28/$O28*100</f>
        <v>0.76594410972123794</v>
      </c>
      <c r="O28" s="258">
        <f>SUM(C28+E28+G28+I28+K28+M28)</f>
        <v>1856924</v>
      </c>
      <c r="P28" s="260">
        <f t="shared" ref="P28" si="6">SUM(D28+F28+H28+J28+L28+N28)</f>
        <v>99.999999999999986</v>
      </c>
    </row>
    <row r="29" spans="2:16" ht="15">
      <c r="B29" s="270" t="s">
        <v>130</v>
      </c>
      <c r="C29" s="443"/>
      <c r="D29" s="444"/>
      <c r="E29" s="443"/>
      <c r="F29" s="444"/>
      <c r="G29" s="443"/>
      <c r="H29" s="444"/>
      <c r="I29" s="443"/>
      <c r="J29" s="444"/>
      <c r="K29" s="443"/>
      <c r="L29" s="444"/>
      <c r="M29" s="443"/>
      <c r="N29" s="444"/>
      <c r="O29" s="443"/>
      <c r="P29" s="233"/>
    </row>
    <row r="30" spans="2:16" ht="15">
      <c r="B30" s="270" t="s">
        <v>131</v>
      </c>
      <c r="C30" s="443"/>
      <c r="D30" s="444"/>
      <c r="E30" s="443"/>
      <c r="F30" s="444"/>
      <c r="G30" s="443"/>
      <c r="H30" s="444"/>
      <c r="I30" s="443"/>
      <c r="J30" s="444"/>
      <c r="K30" s="443"/>
      <c r="L30" s="444"/>
      <c r="M30" s="443"/>
      <c r="N30" s="444"/>
      <c r="O30" s="443"/>
      <c r="P30" s="233"/>
    </row>
    <row r="31" spans="2:16" ht="15">
      <c r="B31" s="270" t="s">
        <v>132</v>
      </c>
      <c r="C31" s="443"/>
      <c r="D31" s="444"/>
      <c r="E31" s="443"/>
      <c r="F31" s="444"/>
      <c r="G31" s="443"/>
      <c r="H31" s="444"/>
      <c r="I31" s="443"/>
      <c r="J31" s="444"/>
      <c r="K31" s="443"/>
      <c r="L31" s="444"/>
      <c r="M31" s="443"/>
      <c r="N31" s="444"/>
      <c r="O31" s="443"/>
      <c r="P31" s="233"/>
    </row>
    <row r="32" spans="2:16" ht="15">
      <c r="B32" s="270" t="s">
        <v>137</v>
      </c>
      <c r="C32" s="443"/>
      <c r="D32" s="444"/>
      <c r="E32" s="443"/>
      <c r="F32" s="444"/>
      <c r="G32" s="443"/>
      <c r="H32" s="444"/>
      <c r="I32" s="443"/>
      <c r="J32" s="444"/>
      <c r="K32" s="443"/>
      <c r="L32" s="444"/>
      <c r="M32" s="443"/>
      <c r="N32" s="444"/>
      <c r="O32" s="443"/>
      <c r="P32" s="233"/>
    </row>
    <row r="33" spans="2:16" ht="15">
      <c r="B33" s="270" t="s">
        <v>134</v>
      </c>
      <c r="C33" s="443"/>
      <c r="D33" s="444"/>
      <c r="E33" s="443"/>
      <c r="F33" s="444"/>
      <c r="G33" s="443"/>
      <c r="H33" s="444"/>
      <c r="I33" s="443"/>
      <c r="J33" s="444"/>
      <c r="K33" s="443"/>
      <c r="L33" s="444"/>
      <c r="M33" s="443"/>
      <c r="N33" s="444"/>
      <c r="O33" s="443"/>
      <c r="P33" s="233"/>
    </row>
    <row r="34" spans="2:16" ht="15">
      <c r="B34" s="270" t="s">
        <v>135</v>
      </c>
      <c r="C34" s="443"/>
      <c r="D34" s="444"/>
      <c r="E34" s="443"/>
      <c r="F34" s="444"/>
      <c r="G34" s="443"/>
      <c r="H34" s="444"/>
      <c r="I34" s="443"/>
      <c r="J34" s="444"/>
      <c r="K34" s="443"/>
      <c r="L34" s="444"/>
      <c r="M34" s="443"/>
      <c r="N34" s="444"/>
      <c r="O34" s="443"/>
      <c r="P34" s="233"/>
    </row>
    <row r="35" spans="2:16" ht="15">
      <c r="B35" s="270" t="s">
        <v>136</v>
      </c>
      <c r="C35" s="443"/>
      <c r="D35" s="444"/>
      <c r="E35" s="443"/>
      <c r="F35" s="444"/>
      <c r="G35" s="443"/>
      <c r="H35" s="444"/>
      <c r="I35" s="443"/>
      <c r="J35" s="444"/>
      <c r="K35" s="443"/>
      <c r="L35" s="444"/>
      <c r="M35" s="443"/>
      <c r="N35" s="444"/>
      <c r="O35" s="443"/>
      <c r="P35" s="233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H5" sqref="H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1"/>
      <c r="J2" s="51"/>
      <c r="K2" s="51"/>
      <c r="L2" s="51"/>
      <c r="M2" s="51"/>
      <c r="N2" s="51"/>
      <c r="O2" s="51"/>
      <c r="P2" s="51"/>
    </row>
    <row r="3" spans="8:16" ht="23.25">
      <c r="H3" s="4" t="s">
        <v>138</v>
      </c>
      <c r="I3" s="51"/>
      <c r="J3" s="51"/>
      <c r="K3" s="51"/>
      <c r="L3" s="51"/>
      <c r="M3" s="51"/>
      <c r="N3" s="51"/>
      <c r="O3" s="51"/>
      <c r="P3" s="51"/>
    </row>
    <row r="4" spans="8:16" ht="23.25">
      <c r="H4" s="4" t="s">
        <v>358</v>
      </c>
      <c r="I4" s="51"/>
      <c r="J4" s="51"/>
      <c r="K4" s="51"/>
      <c r="L4" s="51"/>
      <c r="M4" s="51"/>
      <c r="N4" s="51"/>
      <c r="O4" s="51"/>
      <c r="P4" s="51"/>
    </row>
  </sheetData>
  <phoneticPr fontId="0" type="noConversion"/>
  <pageMargins left="1.2204724409448819" right="0" top="0.55118110236220474" bottom="0.27559055118110237" header="0" footer="0.35433070866141736"/>
  <pageSetup scale="83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workbookViewId="0">
      <selection activeCell="C9" sqref="C9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51" t="s">
        <v>276</v>
      </c>
    </row>
    <row r="3" spans="1:14" ht="21">
      <c r="I3" s="151" t="s">
        <v>277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51" t="s">
        <v>414</v>
      </c>
    </row>
    <row r="6" spans="1:14">
      <c r="B6" s="5"/>
      <c r="C6" s="5"/>
      <c r="D6" s="5"/>
      <c r="E6" s="5"/>
      <c r="F6" s="5"/>
    </row>
    <row r="7" spans="1:14" ht="15">
      <c r="A7" s="5"/>
      <c r="B7" s="462" t="s">
        <v>32</v>
      </c>
      <c r="C7" s="461" t="s">
        <v>408</v>
      </c>
      <c r="D7" s="461"/>
      <c r="E7" s="461" t="s">
        <v>409</v>
      </c>
      <c r="F7" s="461"/>
      <c r="G7" s="5"/>
    </row>
    <row r="8" spans="1:14" ht="15">
      <c r="B8" s="512"/>
      <c r="C8" s="306" t="s">
        <v>55</v>
      </c>
      <c r="D8" s="306" t="s">
        <v>33</v>
      </c>
      <c r="E8" s="306" t="s">
        <v>55</v>
      </c>
      <c r="F8" s="306" t="s">
        <v>33</v>
      </c>
      <c r="G8" s="5"/>
    </row>
    <row r="9" spans="1:14">
      <c r="B9" s="149" t="s">
        <v>19</v>
      </c>
      <c r="C9" s="147">
        <f>SUM('COMPARATIVO PAISES MAYO'!C30)</f>
        <v>11253</v>
      </c>
      <c r="D9" s="148">
        <f t="shared" ref="D9:D35" si="0">C9/$C$36</f>
        <v>0.14457506263249181</v>
      </c>
      <c r="E9" s="147">
        <f>SUM('COMPARATIVO PAISES MAYO'!E30)</f>
        <v>11750</v>
      </c>
      <c r="F9" s="148">
        <f t="shared" ref="F9:F35" si="1">E9/$E$36</f>
        <v>0.14121747491136349</v>
      </c>
      <c r="G9" s="5"/>
    </row>
    <row r="10" spans="1:14">
      <c r="B10" s="149" t="s">
        <v>20</v>
      </c>
      <c r="C10" s="147">
        <f>SUM('COMPARATIVO PAISES MAYO'!C31)</f>
        <v>253</v>
      </c>
      <c r="D10" s="148">
        <f t="shared" si="0"/>
        <v>3.250465728785251E-3</v>
      </c>
      <c r="E10" s="147">
        <f>SUM('COMPARATIVO PAISES MAYO'!E31)</f>
        <v>194</v>
      </c>
      <c r="F10" s="148">
        <f t="shared" si="1"/>
        <v>2.3315906496003845E-3</v>
      </c>
    </row>
    <row r="11" spans="1:14">
      <c r="B11" s="149" t="s">
        <v>147</v>
      </c>
      <c r="C11" s="147">
        <f>SUM('COMPARATIVO PAISES MAYO'!C32)</f>
        <v>1334</v>
      </c>
      <c r="D11" s="148">
        <f t="shared" si="0"/>
        <v>1.7138819297231322E-2</v>
      </c>
      <c r="E11" s="147">
        <f>SUM('COMPARATIVO PAISES MAYO'!E32)</f>
        <v>1589</v>
      </c>
      <c r="F11" s="148">
        <f t="shared" si="1"/>
        <v>1.9097410011417584E-2</v>
      </c>
    </row>
    <row r="12" spans="1:14">
      <c r="B12" s="149" t="s">
        <v>80</v>
      </c>
      <c r="C12" s="147">
        <f>SUM('COMPARATIVO PAISES MAYO'!C33)</f>
        <v>13</v>
      </c>
      <c r="D12" s="148">
        <f t="shared" si="0"/>
        <v>1.6701997815892592E-4</v>
      </c>
      <c r="E12" s="147">
        <f>SUM('COMPARATIVO PAISES MAYO'!E33)</f>
        <v>12</v>
      </c>
      <c r="F12" s="148">
        <f t="shared" si="1"/>
        <v>1.4422210203713718E-4</v>
      </c>
    </row>
    <row r="13" spans="1:14">
      <c r="B13" s="149" t="s">
        <v>21</v>
      </c>
      <c r="C13" s="147">
        <f>SUM('COMPARATIVO PAISES MAYO'!C34)</f>
        <v>24</v>
      </c>
      <c r="D13" s="148">
        <f t="shared" si="0"/>
        <v>3.083445750626325E-4</v>
      </c>
      <c r="E13" s="147">
        <f>SUM('COMPARATIVO PAISES MAYO'!E34)</f>
        <v>46</v>
      </c>
      <c r="F13" s="148">
        <f t="shared" si="1"/>
        <v>5.5285139114235921E-4</v>
      </c>
    </row>
    <row r="14" spans="1:14">
      <c r="B14" s="149" t="s">
        <v>22</v>
      </c>
      <c r="C14" s="147">
        <f>SUM('COMPARATIVO PAISES MAYO'!C35)</f>
        <v>9889</v>
      </c>
      <c r="D14" s="148">
        <f t="shared" si="0"/>
        <v>0.1270508126164322</v>
      </c>
      <c r="E14" s="147">
        <f>SUM('COMPARATIVO PAISES MAYO'!E35)</f>
        <v>13061</v>
      </c>
      <c r="F14" s="148">
        <f t="shared" si="1"/>
        <v>0.15697373955892074</v>
      </c>
    </row>
    <row r="15" spans="1:14">
      <c r="B15" s="149" t="s">
        <v>23</v>
      </c>
      <c r="C15" s="147">
        <f>SUM('COMPARATIVO PAISES MAYO'!C36)</f>
        <v>380</v>
      </c>
      <c r="D15" s="148">
        <f t="shared" si="0"/>
        <v>4.8821224384916814E-3</v>
      </c>
      <c r="E15" s="147">
        <f>SUM('COMPARATIVO PAISES MAYO'!E36)</f>
        <v>32</v>
      </c>
      <c r="F15" s="148">
        <f t="shared" si="1"/>
        <v>3.8459227209903249E-4</v>
      </c>
    </row>
    <row r="16" spans="1:14">
      <c r="B16" s="149" t="s">
        <v>24</v>
      </c>
      <c r="C16" s="147">
        <f>SUM('COMPARATIVO PAISES MAYO'!C37)</f>
        <v>6251</v>
      </c>
      <c r="D16" s="148">
        <f t="shared" si="0"/>
        <v>8.031091411318815E-2</v>
      </c>
      <c r="E16" s="147">
        <f>SUM('COMPARATIVO PAISES MAYO'!E37)</f>
        <v>6083</v>
      </c>
      <c r="F16" s="148">
        <f t="shared" si="1"/>
        <v>7.3108587224325464E-2</v>
      </c>
    </row>
    <row r="17" spans="2:6">
      <c r="B17" s="149" t="s">
        <v>25</v>
      </c>
      <c r="C17" s="147">
        <f>SUM('COMPARATIVO PAISES MAYO'!C38)</f>
        <v>29441</v>
      </c>
      <c r="D17" s="148">
        <f t="shared" si="0"/>
        <v>0.37824885976745681</v>
      </c>
      <c r="E17" s="147">
        <f>SUM('COMPARATIVO PAISES MAYO'!E38)</f>
        <v>34196</v>
      </c>
      <c r="F17" s="148">
        <f t="shared" si="1"/>
        <v>0.41098491677182863</v>
      </c>
    </row>
    <row r="18" spans="2:6">
      <c r="B18" s="149" t="s">
        <v>56</v>
      </c>
      <c r="C18" s="147">
        <f>SUM('COMPARATIVO PAISES MAYO'!C39)</f>
        <v>12</v>
      </c>
      <c r="D18" s="148">
        <f t="shared" si="0"/>
        <v>1.5417228753131625E-4</v>
      </c>
      <c r="E18" s="147">
        <f>SUM('COMPARATIVO PAISES MAYO'!E39)</f>
        <v>27</v>
      </c>
      <c r="F18" s="148">
        <f t="shared" si="1"/>
        <v>3.2449972958355867E-4</v>
      </c>
    </row>
    <row r="19" spans="2:6">
      <c r="B19" s="149" t="s">
        <v>26</v>
      </c>
      <c r="C19" s="147">
        <f>SUM('COMPARATIVO PAISES MAYO'!C40)</f>
        <v>3153</v>
      </c>
      <c r="D19" s="148">
        <f t="shared" si="0"/>
        <v>4.0508768548853345E-2</v>
      </c>
      <c r="E19" s="147">
        <f>SUM('COMPARATIVO PAISES MAYO'!E40)</f>
        <v>3720</v>
      </c>
      <c r="F19" s="148">
        <f t="shared" si="1"/>
        <v>4.4708851631512531E-2</v>
      </c>
    </row>
    <row r="20" spans="2:6">
      <c r="B20" s="149" t="s">
        <v>90</v>
      </c>
      <c r="C20" s="147">
        <f>SUM('COMPARATIVO PAISES MAYO'!C41)</f>
        <v>20</v>
      </c>
      <c r="D20" s="148">
        <f t="shared" si="0"/>
        <v>2.5695381255219375E-4</v>
      </c>
      <c r="E20" s="147">
        <f>SUM('COMPARATIVO PAISES MAYO'!E41)</f>
        <v>32</v>
      </c>
      <c r="F20" s="148">
        <f t="shared" si="1"/>
        <v>3.8459227209903249E-4</v>
      </c>
    </row>
    <row r="21" spans="2:6">
      <c r="B21" s="149" t="s">
        <v>43</v>
      </c>
      <c r="C21" s="147">
        <f>SUM('COMPARATIVO PAISES MAYO'!C42)</f>
        <v>364</v>
      </c>
      <c r="D21" s="148">
        <f t="shared" si="0"/>
        <v>4.6765593884499261E-3</v>
      </c>
      <c r="E21" s="147">
        <f>SUM('COMPARATIVO PAISES MAYO'!E42)</f>
        <v>174</v>
      </c>
      <c r="F21" s="148">
        <f t="shared" si="1"/>
        <v>2.0912204795384892E-3</v>
      </c>
    </row>
    <row r="22" spans="2:6">
      <c r="B22" s="149" t="s">
        <v>95</v>
      </c>
      <c r="C22" s="147">
        <f>SUM('COMPARATIVO PAISES MAYO'!C43)</f>
        <v>8</v>
      </c>
      <c r="D22" s="148">
        <f t="shared" si="0"/>
        <v>1.027815250208775E-4</v>
      </c>
      <c r="E22" s="147">
        <f>SUM('COMPARATIVO PAISES MAYO'!E43)</f>
        <v>15</v>
      </c>
      <c r="F22" s="148">
        <f t="shared" si="1"/>
        <v>1.8027762754642149E-4</v>
      </c>
    </row>
    <row r="23" spans="2:6">
      <c r="B23" s="149" t="s">
        <v>27</v>
      </c>
      <c r="C23" s="147">
        <f>SUM('COMPARATIVO PAISES MAYO'!C44)</f>
        <v>5791</v>
      </c>
      <c r="D23" s="148">
        <f t="shared" si="0"/>
        <v>7.4400976424487703E-2</v>
      </c>
      <c r="E23" s="147">
        <f>SUM('COMPARATIVO PAISES MAYO'!E44)</f>
        <v>7340</v>
      </c>
      <c r="F23" s="148">
        <f t="shared" si="1"/>
        <v>8.8215852412715581E-2</v>
      </c>
    </row>
    <row r="24" spans="2:6">
      <c r="B24" s="149" t="s">
        <v>57</v>
      </c>
      <c r="C24" s="147">
        <f>SUM('COMPARATIVO PAISES MAYO'!C45)</f>
        <v>14</v>
      </c>
      <c r="D24" s="148">
        <f t="shared" si="0"/>
        <v>1.7986766878653562E-4</v>
      </c>
      <c r="E24" s="147">
        <f>SUM('COMPARATIVO PAISES MAYO'!E45)</f>
        <v>13</v>
      </c>
      <c r="F24" s="148">
        <f t="shared" si="1"/>
        <v>1.5624061054023196E-4</v>
      </c>
    </row>
    <row r="25" spans="2:6">
      <c r="B25" s="149" t="s">
        <v>96</v>
      </c>
      <c r="C25" s="147">
        <f>SUM('COMPARATIVO PAISES MAYO'!C46)</f>
        <v>10</v>
      </c>
      <c r="D25" s="148">
        <f t="shared" si="0"/>
        <v>1.2847690627609687E-4</v>
      </c>
      <c r="E25" s="147">
        <f>SUM('COMPARATIVO PAISES MAYO'!E46)</f>
        <v>29</v>
      </c>
      <c r="F25" s="148">
        <f t="shared" si="1"/>
        <v>3.4853674658974823E-4</v>
      </c>
    </row>
    <row r="26" spans="2:6">
      <c r="B26" s="149" t="s">
        <v>28</v>
      </c>
      <c r="C26" s="147">
        <f>SUM('COMPARATIVO PAISES MAYO'!C47)</f>
        <v>134</v>
      </c>
      <c r="D26" s="148">
        <f t="shared" si="0"/>
        <v>1.7215905440996981E-3</v>
      </c>
      <c r="E26" s="147">
        <f>SUM('COMPARATIVO PAISES MAYO'!E47)</f>
        <v>568</v>
      </c>
      <c r="F26" s="148">
        <f t="shared" si="1"/>
        <v>6.8265128297578274E-3</v>
      </c>
    </row>
    <row r="27" spans="2:6">
      <c r="B27" s="149" t="s">
        <v>47</v>
      </c>
      <c r="C27" s="147">
        <f>SUM('COMPARATIVO PAISES MAYO'!C48)</f>
        <v>67</v>
      </c>
      <c r="D27" s="148">
        <f t="shared" si="0"/>
        <v>8.6079527204984904E-4</v>
      </c>
      <c r="E27" s="147">
        <f>SUM('COMPARATIVO PAISES MAYO'!E48)</f>
        <v>126</v>
      </c>
      <c r="F27" s="148">
        <f t="shared" si="1"/>
        <v>1.5143320713899406E-3</v>
      </c>
    </row>
    <row r="28" spans="2:6">
      <c r="B28" s="149" t="s">
        <v>29</v>
      </c>
      <c r="C28" s="147">
        <f>SUM('COMPARATIVO PAISES MAYO'!C49)</f>
        <v>164</v>
      </c>
      <c r="D28" s="148">
        <f t="shared" si="0"/>
        <v>2.1070212629279886E-3</v>
      </c>
      <c r="E28" s="147">
        <f>SUM('COMPARATIVO PAISES MAYO'!E49)</f>
        <v>256</v>
      </c>
      <c r="F28" s="148">
        <f t="shared" si="1"/>
        <v>3.07673817679226E-3</v>
      </c>
    </row>
    <row r="29" spans="2:6">
      <c r="B29" s="149" t="s">
        <v>46</v>
      </c>
      <c r="C29" s="147">
        <f>SUM('COMPARATIVO PAISES MAYO'!C50)</f>
        <v>43</v>
      </c>
      <c r="D29" s="148">
        <f t="shared" si="0"/>
        <v>5.5245069698721654E-4</v>
      </c>
      <c r="E29" s="147">
        <f>SUM('COMPARATIVO PAISES MAYO'!E50)</f>
        <v>69</v>
      </c>
      <c r="F29" s="148">
        <f t="shared" si="1"/>
        <v>8.2927708671353881E-4</v>
      </c>
    </row>
    <row r="30" spans="2:6">
      <c r="B30" s="149" t="s">
        <v>104</v>
      </c>
      <c r="C30" s="147">
        <f>SUM('COMPARATIVO PAISES MAYO'!C51)</f>
        <v>58</v>
      </c>
      <c r="D30" s="148">
        <f t="shared" si="0"/>
        <v>7.4516605640136189E-4</v>
      </c>
      <c r="E30" s="147">
        <f>SUM('COMPARATIVO PAISES MAYO'!E51)</f>
        <v>32</v>
      </c>
      <c r="F30" s="148">
        <f t="shared" si="1"/>
        <v>3.8459227209903249E-4</v>
      </c>
    </row>
    <row r="31" spans="2:6">
      <c r="B31" s="149" t="s">
        <v>107</v>
      </c>
      <c r="C31" s="147">
        <f>SUM('COMPARATIVO PAISES MAYO'!C52)</f>
        <v>7211</v>
      </c>
      <c r="D31" s="148">
        <f t="shared" si="0"/>
        <v>9.2644697115693453E-2</v>
      </c>
      <c r="E31" s="147">
        <f>SUM('COMPARATIVO PAISES MAYO'!E52)</f>
        <v>2515</v>
      </c>
      <c r="F31" s="148">
        <f t="shared" si="1"/>
        <v>3.0226548885283335E-2</v>
      </c>
    </row>
    <row r="32" spans="2:6">
      <c r="B32" s="149" t="s">
        <v>110</v>
      </c>
      <c r="C32" s="147">
        <f>SUM('COMPARATIVO PAISES MAYO'!C53)</f>
        <v>39</v>
      </c>
      <c r="D32" s="148">
        <f t="shared" si="0"/>
        <v>5.0105993447677785E-4</v>
      </c>
      <c r="E32" s="147">
        <f>SUM('COMPARATIVO PAISES MAYO'!E53)</f>
        <v>27</v>
      </c>
      <c r="F32" s="148">
        <f t="shared" si="1"/>
        <v>3.2449972958355867E-4</v>
      </c>
    </row>
    <row r="33" spans="2:7">
      <c r="B33" s="149" t="s">
        <v>30</v>
      </c>
      <c r="C33" s="147">
        <f>SUM('COMPARATIVO PAISES MAYO'!C54)</f>
        <v>177</v>
      </c>
      <c r="D33" s="148">
        <f t="shared" si="0"/>
        <v>2.2740412410869148E-3</v>
      </c>
      <c r="E33" s="147">
        <f>SUM('COMPARATIVO PAISES MAYO'!E54)</f>
        <v>153</v>
      </c>
      <c r="F33" s="148">
        <f t="shared" si="1"/>
        <v>1.8388318009734991E-3</v>
      </c>
    </row>
    <row r="34" spans="2:7">
      <c r="B34" s="149" t="s">
        <v>31</v>
      </c>
      <c r="C34" s="147">
        <f>SUM('COMPARATIVO PAISES MAYO'!C55)</f>
        <v>724</v>
      </c>
      <c r="D34" s="148">
        <f t="shared" si="0"/>
        <v>9.3017280143894137E-3</v>
      </c>
      <c r="E34" s="147">
        <f>SUM('COMPARATIVO PAISES MAYO'!E55)</f>
        <v>533</v>
      </c>
      <c r="F34" s="148">
        <f t="shared" si="1"/>
        <v>6.4058650321495107E-3</v>
      </c>
    </row>
    <row r="35" spans="2:7">
      <c r="B35" s="149" t="s">
        <v>86</v>
      </c>
      <c r="C35" s="147">
        <f>SUM('COMPARATIVO PAISES MAYO'!C56)</f>
        <v>1008</v>
      </c>
      <c r="D35" s="148">
        <f t="shared" si="0"/>
        <v>1.2950472152630566E-2</v>
      </c>
      <c r="E35" s="147">
        <f>SUM('COMPARATIVO PAISES MAYO'!E56)</f>
        <v>613</v>
      </c>
      <c r="F35" s="148">
        <f t="shared" si="1"/>
        <v>7.3673457123970918E-3</v>
      </c>
      <c r="G35" s="5"/>
    </row>
    <row r="36" spans="2:7">
      <c r="B36" s="369" t="s">
        <v>34</v>
      </c>
      <c r="C36" s="370">
        <f>SUM(C9:C35)</f>
        <v>77835</v>
      </c>
      <c r="D36" s="371">
        <f>SUM(D9:D35)</f>
        <v>1</v>
      </c>
      <c r="E36" s="370">
        <f>SUM(E9:E35)</f>
        <v>83205</v>
      </c>
      <c r="F36" s="371">
        <f>SUM(F9:F35)</f>
        <v>1.0000000000000002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workbookViewId="0">
      <selection activeCell="E9" sqref="E9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35" t="s">
        <v>276</v>
      </c>
    </row>
    <row r="3" spans="1:14" ht="18.75">
      <c r="I3" s="235" t="s">
        <v>277</v>
      </c>
      <c r="J3" s="30"/>
      <c r="K3" s="30"/>
      <c r="L3" s="30"/>
      <c r="M3" s="30"/>
      <c r="N3" s="30"/>
    </row>
    <row r="4" spans="1:14" ht="15.75">
      <c r="F4" s="123"/>
      <c r="G4" s="123"/>
      <c r="H4" s="123"/>
      <c r="I4" s="123" t="s">
        <v>415</v>
      </c>
    </row>
    <row r="6" spans="1:14">
      <c r="B6" s="5"/>
      <c r="C6" s="5"/>
      <c r="D6" s="5"/>
      <c r="E6" s="5"/>
      <c r="F6" s="5"/>
    </row>
    <row r="7" spans="1:14">
      <c r="A7" s="5"/>
      <c r="B7" s="484" t="s">
        <v>32</v>
      </c>
      <c r="C7" s="484" t="s">
        <v>416</v>
      </c>
      <c r="D7" s="484"/>
      <c r="E7" s="484" t="s">
        <v>417</v>
      </c>
      <c r="F7" s="484"/>
      <c r="G7" s="5"/>
    </row>
    <row r="8" spans="1:14">
      <c r="B8" s="513"/>
      <c r="C8" s="372" t="s">
        <v>55</v>
      </c>
      <c r="D8" s="372" t="s">
        <v>33</v>
      </c>
      <c r="E8" s="372" t="s">
        <v>55</v>
      </c>
      <c r="F8" s="372" t="s">
        <v>33</v>
      </c>
      <c r="G8" s="5"/>
    </row>
    <row r="9" spans="1:14">
      <c r="B9" s="149" t="s">
        <v>19</v>
      </c>
      <c r="C9" s="147">
        <f>SUM('COMPARATIVO PAÍSES ENE-MAY'!C30)</f>
        <v>61370</v>
      </c>
      <c r="D9" s="148">
        <f t="shared" ref="D9:D35" si="0">C9/$C$36</f>
        <v>0.1593620325215919</v>
      </c>
      <c r="E9" s="147">
        <f>SUM('COMPARATIVO PAÍSES ENE-MAY'!E30)</f>
        <v>63408</v>
      </c>
      <c r="F9" s="148">
        <f t="shared" ref="F9:F35" si="1">E9/$E$36</f>
        <v>0.16233029791787737</v>
      </c>
      <c r="G9" s="5"/>
    </row>
    <row r="10" spans="1:14">
      <c r="B10" s="149" t="s">
        <v>20</v>
      </c>
      <c r="C10" s="147">
        <f>SUM('COMPARATIVO PAÍSES ENE-MAY'!C31)</f>
        <v>2018</v>
      </c>
      <c r="D10" s="148">
        <f t="shared" si="0"/>
        <v>5.2402245662143141E-3</v>
      </c>
      <c r="E10" s="147">
        <f>SUM('COMPARATIVO PAÍSES ENE-MAY'!E31)</f>
        <v>1716</v>
      </c>
      <c r="F10" s="148">
        <f t="shared" si="1"/>
        <v>4.3931174493293838E-3</v>
      </c>
    </row>
    <row r="11" spans="1:14">
      <c r="B11" s="149" t="s">
        <v>147</v>
      </c>
      <c r="C11" s="147">
        <f>SUM('COMPARATIVO PAÍSES ENE-MAY'!C32)</f>
        <v>6490</v>
      </c>
      <c r="D11" s="148">
        <f t="shared" si="0"/>
        <v>1.6852853040005403E-2</v>
      </c>
      <c r="E11" s="147">
        <f>SUM('COMPARATIVO PAÍSES ENE-MAY'!E32)</f>
        <v>7204</v>
      </c>
      <c r="F11" s="148">
        <f t="shared" si="1"/>
        <v>1.8442900993571609E-2</v>
      </c>
    </row>
    <row r="12" spans="1:14">
      <c r="B12" s="149" t="s">
        <v>80</v>
      </c>
      <c r="C12" s="147">
        <f>SUM('COMPARATIVO PAÍSES ENE-MAY'!C33)</f>
        <v>152</v>
      </c>
      <c r="D12" s="148">
        <f t="shared" si="0"/>
        <v>3.9470472451168275E-4</v>
      </c>
      <c r="E12" s="147">
        <f>SUM('COMPARATIVO PAÍSES ENE-MAY'!E33)</f>
        <v>123</v>
      </c>
      <c r="F12" s="148">
        <f t="shared" si="1"/>
        <v>3.148912857036796E-4</v>
      </c>
    </row>
    <row r="13" spans="1:14">
      <c r="B13" s="149" t="s">
        <v>21</v>
      </c>
      <c r="C13" s="147">
        <f>SUM('COMPARATIVO PAÍSES ENE-MAY'!C34)</f>
        <v>1043</v>
      </c>
      <c r="D13" s="148">
        <f t="shared" si="0"/>
        <v>2.7084014978005599E-3</v>
      </c>
      <c r="E13" s="147">
        <f>SUM('COMPARATIVO PAÍSES ENE-MAY'!E34)</f>
        <v>845</v>
      </c>
      <c r="F13" s="148">
        <f t="shared" si="1"/>
        <v>2.163277531866742E-3</v>
      </c>
    </row>
    <row r="14" spans="1:14">
      <c r="B14" s="149" t="s">
        <v>22</v>
      </c>
      <c r="C14" s="147">
        <f>SUM('COMPARATIVO PAÍSES ENE-MAY'!C35)</f>
        <v>42396</v>
      </c>
      <c r="D14" s="148">
        <f t="shared" si="0"/>
        <v>0.11009145723945593</v>
      </c>
      <c r="E14" s="147">
        <f>SUM('COMPARATIVO PAÍSES ENE-MAY'!E35)</f>
        <v>46622</v>
      </c>
      <c r="F14" s="148">
        <f t="shared" si="1"/>
        <v>0.11935659774046302</v>
      </c>
    </row>
    <row r="15" spans="1:14">
      <c r="B15" s="149" t="s">
        <v>23</v>
      </c>
      <c r="C15" s="147">
        <f>SUM('COMPARATIVO PAÍSES ENE-MAY'!C36)</f>
        <v>2464</v>
      </c>
      <c r="D15" s="148">
        <f t="shared" si="0"/>
        <v>6.3983713236630676E-3</v>
      </c>
      <c r="E15" s="147">
        <f>SUM('COMPARATIVO PAÍSES ENE-MAY'!E36)</f>
        <v>2179</v>
      </c>
      <c r="F15" s="148">
        <f t="shared" si="1"/>
        <v>5.578439931287137E-3</v>
      </c>
    </row>
    <row r="16" spans="1:14">
      <c r="B16" s="149" t="s">
        <v>24</v>
      </c>
      <c r="C16" s="147">
        <f>SUM('COMPARATIVO PAÍSES ENE-MAY'!C37)</f>
        <v>42758</v>
      </c>
      <c r="D16" s="148">
        <f t="shared" si="0"/>
        <v>0.1110314777017798</v>
      </c>
      <c r="E16" s="147">
        <f>SUM('COMPARATIVO PAÍSES ENE-MAY'!E37)</f>
        <v>40815</v>
      </c>
      <c r="F16" s="148">
        <f t="shared" si="1"/>
        <v>0.10449014492679418</v>
      </c>
    </row>
    <row r="17" spans="2:6">
      <c r="B17" s="149" t="s">
        <v>25</v>
      </c>
      <c r="C17" s="147">
        <f>SUM('COMPARATIVO PAÍSES ENE-MAY'!C38)</f>
        <v>103000</v>
      </c>
      <c r="D17" s="148">
        <f t="shared" si="0"/>
        <v>0.26746438568883762</v>
      </c>
      <c r="E17" s="147">
        <f>SUM('COMPARATIVO PAÍSES ENE-MAY'!E38)</f>
        <v>107592</v>
      </c>
      <c r="F17" s="148">
        <f t="shared" si="1"/>
        <v>0.27544539196284795</v>
      </c>
    </row>
    <row r="18" spans="2:6">
      <c r="B18" s="149" t="s">
        <v>56</v>
      </c>
      <c r="C18" s="147">
        <f>SUM('COMPARATIVO PAÍSES ENE-MAY'!C39)</f>
        <v>95</v>
      </c>
      <c r="D18" s="148">
        <f t="shared" si="0"/>
        <v>2.4669045281980171E-4</v>
      </c>
      <c r="E18" s="147">
        <f>SUM('COMPARATIVO PAÍSES ENE-MAY'!E39)</f>
        <v>306</v>
      </c>
      <c r="F18" s="148">
        <f t="shared" si="1"/>
        <v>7.833880766286664E-4</v>
      </c>
    </row>
    <row r="19" spans="2:6">
      <c r="B19" s="149" t="s">
        <v>26</v>
      </c>
      <c r="C19" s="147">
        <f>SUM('COMPARATIVO PAÍSES ENE-MAY'!C40)</f>
        <v>13058</v>
      </c>
      <c r="D19" s="148">
        <f t="shared" si="0"/>
        <v>3.3908251925483905E-2</v>
      </c>
      <c r="E19" s="147">
        <f>SUM('COMPARATIVO PAÍSES ENE-MAY'!E40)</f>
        <v>12629</v>
      </c>
      <c r="F19" s="148">
        <f t="shared" si="1"/>
        <v>3.2331398757331466E-2</v>
      </c>
    </row>
    <row r="20" spans="2:6">
      <c r="B20" s="149" t="s">
        <v>90</v>
      </c>
      <c r="C20" s="147">
        <f>SUM('COMPARATIVO PAÍSES ENE-MAY'!C41)</f>
        <v>336</v>
      </c>
      <c r="D20" s="148">
        <f t="shared" si="0"/>
        <v>8.725051804995092E-4</v>
      </c>
      <c r="E20" s="147">
        <f>SUM('COMPARATIVO PAÍSES ENE-MAY'!E41)</f>
        <v>359</v>
      </c>
      <c r="F20" s="148">
        <f t="shared" si="1"/>
        <v>9.1907293957415432E-4</v>
      </c>
    </row>
    <row r="21" spans="2:6">
      <c r="B21" s="149" t="s">
        <v>43</v>
      </c>
      <c r="C21" s="147">
        <f>SUM('COMPARATIVO PAÍSES ENE-MAY'!C42)</f>
        <v>1052</v>
      </c>
      <c r="D21" s="148">
        <f t="shared" si="0"/>
        <v>2.7317721722782255E-3</v>
      </c>
      <c r="E21" s="147">
        <f>SUM('COMPARATIVO PAÍSES ENE-MAY'!E42)</f>
        <v>1260</v>
      </c>
      <c r="F21" s="148">
        <f t="shared" si="1"/>
        <v>3.2257156096474498E-3</v>
      </c>
    </row>
    <row r="22" spans="2:6">
      <c r="B22" s="149" t="s">
        <v>95</v>
      </c>
      <c r="C22" s="147">
        <f>SUM('COMPARATIVO PAÍSES ENE-MAY'!C43)</f>
        <v>48</v>
      </c>
      <c r="D22" s="148">
        <f t="shared" si="0"/>
        <v>1.246435972142156E-4</v>
      </c>
      <c r="E22" s="147">
        <f>SUM('COMPARATIVO PAÍSES ENE-MAY'!E43)</f>
        <v>208</v>
      </c>
      <c r="F22" s="148">
        <f t="shared" si="1"/>
        <v>5.3249908476719801E-4</v>
      </c>
    </row>
    <row r="23" spans="2:6">
      <c r="B23" s="149" t="s">
        <v>27</v>
      </c>
      <c r="C23" s="147">
        <f>SUM('COMPARATIVO PAÍSES ENE-MAY'!C44)</f>
        <v>31921</v>
      </c>
      <c r="D23" s="148">
        <f t="shared" si="0"/>
        <v>8.2890588889062006E-2</v>
      </c>
      <c r="E23" s="147">
        <f>SUM('COMPARATIVO PAÍSES ENE-MAY'!E44)</f>
        <v>34307</v>
      </c>
      <c r="F23" s="148">
        <f t="shared" si="1"/>
        <v>8.7829067793789725E-2</v>
      </c>
    </row>
    <row r="24" spans="2:6">
      <c r="B24" s="149" t="s">
        <v>57</v>
      </c>
      <c r="C24" s="147">
        <f>SUM('COMPARATIVO PAÍSES ENE-MAY'!C45)</f>
        <v>106</v>
      </c>
      <c r="D24" s="148">
        <f t="shared" si="0"/>
        <v>2.7525461051472613E-4</v>
      </c>
      <c r="E24" s="147">
        <f>SUM('COMPARATIVO PAÍSES ENE-MAY'!E45)</f>
        <v>144</v>
      </c>
      <c r="F24" s="148">
        <f t="shared" si="1"/>
        <v>3.6865321253113709E-4</v>
      </c>
    </row>
    <row r="25" spans="2:6">
      <c r="B25" s="149" t="s">
        <v>96</v>
      </c>
      <c r="C25" s="147">
        <f>SUM('COMPARATIVO PAÍSES ENE-MAY'!C46)</f>
        <v>45</v>
      </c>
      <c r="D25" s="148">
        <f t="shared" si="0"/>
        <v>1.1685337238832713E-4</v>
      </c>
      <c r="E25" s="147">
        <f>SUM('COMPARATIVO PAÍSES ENE-MAY'!E46)</f>
        <v>68</v>
      </c>
      <c r="F25" s="148">
        <f t="shared" si="1"/>
        <v>1.7408623925081474E-4</v>
      </c>
    </row>
    <row r="26" spans="2:6">
      <c r="B26" s="149" t="s">
        <v>28</v>
      </c>
      <c r="C26" s="147">
        <f>SUM('COMPARATIVO PAÍSES ENE-MAY'!C47)</f>
        <v>2649</v>
      </c>
      <c r="D26" s="148">
        <f t="shared" si="0"/>
        <v>6.8787685212595238E-3</v>
      </c>
      <c r="E26" s="147">
        <f>SUM('COMPARATIVO PAÍSES ENE-MAY'!E47)</f>
        <v>3437</v>
      </c>
      <c r="F26" s="148">
        <f t="shared" si="1"/>
        <v>8.7990353574272095E-3</v>
      </c>
    </row>
    <row r="27" spans="2:6">
      <c r="B27" s="149" t="s">
        <v>47</v>
      </c>
      <c r="C27" s="147">
        <f>SUM('COMPARATIVO PAÍSES ENE-MAY'!C48)</f>
        <v>1053</v>
      </c>
      <c r="D27" s="148">
        <f t="shared" si="0"/>
        <v>2.7343689138868547E-3</v>
      </c>
      <c r="E27" s="147">
        <f>SUM('COMPARATIVO PAÍSES ENE-MAY'!E48)</f>
        <v>2159</v>
      </c>
      <c r="F27" s="148">
        <f t="shared" si="1"/>
        <v>5.5272380962133683E-3</v>
      </c>
    </row>
    <row r="28" spans="2:6">
      <c r="B28" s="149" t="s">
        <v>29</v>
      </c>
      <c r="C28" s="147">
        <f>SUM('COMPARATIVO PAÍSES ENE-MAY'!C49)</f>
        <v>523</v>
      </c>
      <c r="D28" s="148">
        <f t="shared" si="0"/>
        <v>1.3580958613132242E-3</v>
      </c>
      <c r="E28" s="147">
        <f>SUM('COMPARATIVO PAÍSES ENE-MAY'!E49)</f>
        <v>885</v>
      </c>
      <c r="F28" s="148">
        <f t="shared" si="1"/>
        <v>2.2656812020142802E-3</v>
      </c>
    </row>
    <row r="29" spans="2:6">
      <c r="B29" s="149" t="s">
        <v>46</v>
      </c>
      <c r="C29" s="147">
        <f>SUM('COMPARATIVO PAÍSES ENE-MAY'!C50)</f>
        <v>985</v>
      </c>
      <c r="D29" s="148">
        <f t="shared" si="0"/>
        <v>2.5577904845000493E-3</v>
      </c>
      <c r="E29" s="147">
        <f>SUM('COMPARATIVO PAÍSES ENE-MAY'!E50)</f>
        <v>589</v>
      </c>
      <c r="F29" s="148">
        <f t="shared" si="1"/>
        <v>1.5078940429224983E-3</v>
      </c>
    </row>
    <row r="30" spans="2:6">
      <c r="B30" s="149" t="s">
        <v>104</v>
      </c>
      <c r="C30" s="147">
        <f>SUM('COMPARATIVO PAÍSES ENE-MAY'!C51)</f>
        <v>306</v>
      </c>
      <c r="D30" s="148">
        <f t="shared" si="0"/>
        <v>7.9460293224062448E-4</v>
      </c>
      <c r="E30" s="147">
        <f>SUM('COMPARATIVO PAÍSES ENE-MAY'!E51)</f>
        <v>229</v>
      </c>
      <c r="F30" s="148">
        <f t="shared" si="1"/>
        <v>5.862610115946556E-4</v>
      </c>
    </row>
    <row r="31" spans="2:6">
      <c r="B31" s="149" t="s">
        <v>107</v>
      </c>
      <c r="C31" s="147">
        <f>SUM('COMPARATIVO PAÍSES ENE-MAY'!C52)</f>
        <v>34850</v>
      </c>
      <c r="D31" s="148">
        <f t="shared" si="0"/>
        <v>9.0496445060737785E-2</v>
      </c>
      <c r="E31" s="147">
        <f>SUM('COMPARATIVO PAÍSES ENE-MAY'!E52)</f>
        <v>26623</v>
      </c>
      <c r="F31" s="148">
        <f t="shared" si="1"/>
        <v>6.8157322758447658E-2</v>
      </c>
    </row>
    <row r="32" spans="2:6">
      <c r="B32" s="149" t="s">
        <v>110</v>
      </c>
      <c r="C32" s="147">
        <f>SUM('COMPARATIVO PAÍSES ENE-MAY'!C53)</f>
        <v>92</v>
      </c>
      <c r="D32" s="148">
        <f t="shared" si="0"/>
        <v>2.3890022799391322E-4</v>
      </c>
      <c r="E32" s="147">
        <f>SUM('COMPARATIVO PAÍSES ENE-MAY'!E53)</f>
        <v>105</v>
      </c>
      <c r="F32" s="148">
        <f t="shared" si="1"/>
        <v>2.688096341372875E-4</v>
      </c>
    </row>
    <row r="33" spans="2:7">
      <c r="B33" s="149" t="s">
        <v>30</v>
      </c>
      <c r="C33" s="147">
        <f>SUM('COMPARATIVO PAÍSES ENE-MAY'!C54)</f>
        <v>22419</v>
      </c>
      <c r="D33" s="148">
        <f t="shared" si="0"/>
        <v>5.8216350123864571E-2</v>
      </c>
      <c r="E33" s="147">
        <f>SUM('COMPARATIVO PAÍSES ENE-MAY'!E54)</f>
        <v>22695</v>
      </c>
      <c r="F33" s="148">
        <f t="shared" si="1"/>
        <v>5.810128234995942E-2</v>
      </c>
    </row>
    <row r="34" spans="2:7">
      <c r="B34" s="149" t="s">
        <v>31</v>
      </c>
      <c r="C34" s="147">
        <f>SUM('COMPARATIVO PAÍSES ENE-MAY'!C55)</f>
        <v>5669</v>
      </c>
      <c r="D34" s="148">
        <f>C34/$C$36</f>
        <v>1.4720928179320589E-2</v>
      </c>
      <c r="E34" s="147">
        <f>SUM('COMPARATIVO PAÍSES ENE-MAY'!E55)</f>
        <v>5534</v>
      </c>
      <c r="F34" s="148">
        <f t="shared" si="1"/>
        <v>1.4167547764911895E-2</v>
      </c>
    </row>
    <row r="35" spans="2:7">
      <c r="B35" s="149" t="s">
        <v>86</v>
      </c>
      <c r="C35" s="147">
        <f>SUM('COMPARATIVO PAÍSES ENE-MAY'!C56)</f>
        <v>8200</v>
      </c>
      <c r="D35" s="148">
        <f t="shared" si="0"/>
        <v>2.1293281190761831E-2</v>
      </c>
      <c r="E35" s="147">
        <f>SUM('COMPARATIVO PAÍSES ENE-MAY'!E56)</f>
        <v>8570</v>
      </c>
      <c r="F35" s="148">
        <f t="shared" si="1"/>
        <v>2.1939986329110036E-2</v>
      </c>
      <c r="G35" s="5"/>
    </row>
    <row r="36" spans="2:7">
      <c r="B36" s="369" t="s">
        <v>34</v>
      </c>
      <c r="C36" s="370">
        <f>SUM(C9:C35)</f>
        <v>385098</v>
      </c>
      <c r="D36" s="371">
        <f>SUM(D9:D35)</f>
        <v>1</v>
      </c>
      <c r="E36" s="370">
        <f>SUM(E9:E35)</f>
        <v>390611</v>
      </c>
      <c r="F36" s="371">
        <f>SUM(F9:F35)</f>
        <v>1.0000000000000002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P38"/>
  <sheetViews>
    <sheetView workbookViewId="0">
      <selection activeCell="K37" sqref="K37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384" width="11.42578125" style="7"/>
  </cols>
  <sheetData>
    <row r="2" spans="1:16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6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51" t="s">
        <v>272</v>
      </c>
      <c r="M3" s="22"/>
    </row>
    <row r="4" spans="1:16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51" t="s">
        <v>38</v>
      </c>
      <c r="M4" s="10"/>
    </row>
    <row r="5" spans="1:16" ht="18.75">
      <c r="L5" s="242" t="s">
        <v>365</v>
      </c>
    </row>
    <row r="6" spans="1:16">
      <c r="D6" s="5"/>
    </row>
    <row r="7" spans="1:16" ht="6" customHeight="1">
      <c r="C7" s="52"/>
      <c r="D7" s="5"/>
      <c r="I7" s="52"/>
      <c r="K7" s="52"/>
      <c r="M7" s="52"/>
    </row>
    <row r="8" spans="1:16" ht="15" customHeight="1">
      <c r="B8" s="501" t="s">
        <v>32</v>
      </c>
      <c r="C8" s="516" t="s">
        <v>359</v>
      </c>
      <c r="D8" s="516"/>
      <c r="E8" s="514" t="s">
        <v>360</v>
      </c>
      <c r="F8" s="515"/>
      <c r="G8" s="514" t="s">
        <v>361</v>
      </c>
      <c r="H8" s="515"/>
      <c r="I8" s="514" t="s">
        <v>362</v>
      </c>
      <c r="J8" s="515"/>
      <c r="K8" s="514" t="s">
        <v>363</v>
      </c>
      <c r="L8" s="515"/>
      <c r="M8" s="514" t="s">
        <v>364</v>
      </c>
      <c r="N8" s="515"/>
      <c r="O8" s="468" t="s">
        <v>228</v>
      </c>
      <c r="P8" s="468"/>
    </row>
    <row r="9" spans="1:16" ht="15">
      <c r="B9" s="503"/>
      <c r="C9" s="312" t="s">
        <v>55</v>
      </c>
      <c r="D9" s="312" t="s">
        <v>33</v>
      </c>
      <c r="E9" s="312" t="s">
        <v>55</v>
      </c>
      <c r="F9" s="312" t="s">
        <v>33</v>
      </c>
      <c r="G9" s="312" t="s">
        <v>55</v>
      </c>
      <c r="H9" s="312" t="s">
        <v>33</v>
      </c>
      <c r="I9" s="312" t="s">
        <v>55</v>
      </c>
      <c r="J9" s="312" t="s">
        <v>33</v>
      </c>
      <c r="K9" s="312" t="s">
        <v>55</v>
      </c>
      <c r="L9" s="312" t="s">
        <v>33</v>
      </c>
      <c r="M9" s="312" t="s">
        <v>55</v>
      </c>
      <c r="N9" s="312" t="s">
        <v>33</v>
      </c>
      <c r="O9" s="312" t="s">
        <v>55</v>
      </c>
      <c r="P9" s="312" t="s">
        <v>33</v>
      </c>
    </row>
    <row r="10" spans="1:16" ht="15">
      <c r="B10" s="373" t="s">
        <v>19</v>
      </c>
      <c r="C10" s="224">
        <v>12255</v>
      </c>
      <c r="D10" s="225">
        <f>C10/$C$37</f>
        <v>0.15674161614611312</v>
      </c>
      <c r="E10" s="224">
        <v>11336</v>
      </c>
      <c r="F10" s="225">
        <f>E10/$E$37</f>
        <v>0.15813187886227628</v>
      </c>
      <c r="G10" s="224">
        <v>13248</v>
      </c>
      <c r="H10" s="225">
        <f>G10/$G$37</f>
        <v>0.17540050311134647</v>
      </c>
      <c r="I10" s="224">
        <v>14819</v>
      </c>
      <c r="J10" s="225">
        <f>I10/$I$37</f>
        <v>0.18071290074753363</v>
      </c>
      <c r="K10" s="224">
        <v>11750</v>
      </c>
      <c r="L10" s="225">
        <f>K10/$K$37</f>
        <v>0.14121747491136349</v>
      </c>
      <c r="M10" s="224"/>
      <c r="N10" s="225"/>
      <c r="O10" s="154">
        <f>SUM(C10,E10,G10,I10,K10,M10,)</f>
        <v>63408</v>
      </c>
      <c r="P10" s="225">
        <f>O10/$O$37</f>
        <v>0.16233029791787737</v>
      </c>
    </row>
    <row r="11" spans="1:16" ht="15">
      <c r="B11" s="373" t="s">
        <v>20</v>
      </c>
      <c r="C11" s="224">
        <v>395</v>
      </c>
      <c r="D11" s="225">
        <f t="shared" ref="D11:D36" si="0">C11/$C$37</f>
        <v>5.0520553551786761E-3</v>
      </c>
      <c r="E11" s="224">
        <v>450</v>
      </c>
      <c r="F11" s="225">
        <f t="shared" ref="F11:F36" si="1">E11/$E$37</f>
        <v>6.277288769232915E-3</v>
      </c>
      <c r="G11" s="224">
        <v>277</v>
      </c>
      <c r="H11" s="225">
        <f t="shared" ref="H11:H36" si="2">G11/$G$37</f>
        <v>3.6674169204289685E-3</v>
      </c>
      <c r="I11" s="224">
        <v>400</v>
      </c>
      <c r="J11" s="225">
        <f t="shared" ref="J11:J36" si="3">I11/$I$37</f>
        <v>4.8778703218174948E-3</v>
      </c>
      <c r="K11" s="224">
        <v>194</v>
      </c>
      <c r="L11" s="225">
        <f t="shared" ref="L11:L36" si="4">K11/$K$37</f>
        <v>2.3315906496003845E-3</v>
      </c>
      <c r="M11" s="224"/>
      <c r="N11" s="225"/>
      <c r="O11" s="154">
        <f t="shared" ref="O11:O36" si="5">SUM(C11,E11,G11,I11,K11,M11,)</f>
        <v>1716</v>
      </c>
      <c r="P11" s="225">
        <f t="shared" ref="P11:P36" si="6">O11/$O$37</f>
        <v>4.3931174493293838E-3</v>
      </c>
    </row>
    <row r="12" spans="1:16" ht="15">
      <c r="B12" s="373" t="s">
        <v>147</v>
      </c>
      <c r="C12" s="224">
        <v>1351</v>
      </c>
      <c r="D12" s="225">
        <f t="shared" si="0"/>
        <v>1.7279308316066815E-2</v>
      </c>
      <c r="E12" s="224">
        <v>1432</v>
      </c>
      <c r="F12" s="225">
        <f t="shared" si="1"/>
        <v>1.9975727816758965E-2</v>
      </c>
      <c r="G12" s="224">
        <v>1420</v>
      </c>
      <c r="H12" s="225">
        <f t="shared" si="2"/>
        <v>1.8800476631801934E-2</v>
      </c>
      <c r="I12" s="224">
        <v>1412</v>
      </c>
      <c r="J12" s="225">
        <f t="shared" si="3"/>
        <v>1.7218882236015757E-2</v>
      </c>
      <c r="K12" s="224">
        <v>1589</v>
      </c>
      <c r="L12" s="225">
        <f t="shared" si="4"/>
        <v>1.9097410011417584E-2</v>
      </c>
      <c r="M12" s="224"/>
      <c r="N12" s="225"/>
      <c r="O12" s="154">
        <f t="shared" si="5"/>
        <v>7204</v>
      </c>
      <c r="P12" s="225">
        <f t="shared" si="6"/>
        <v>1.8442900993571609E-2</v>
      </c>
    </row>
    <row r="13" spans="1:16" ht="15">
      <c r="B13" s="373" t="s">
        <v>80</v>
      </c>
      <c r="C13" s="224">
        <v>51</v>
      </c>
      <c r="D13" s="225">
        <f t="shared" si="0"/>
        <v>6.5229069142813288E-4</v>
      </c>
      <c r="E13" s="224">
        <v>17</v>
      </c>
      <c r="F13" s="225">
        <f t="shared" si="1"/>
        <v>2.3714202017102124E-4</v>
      </c>
      <c r="G13" s="224">
        <v>28</v>
      </c>
      <c r="H13" s="225">
        <f t="shared" si="2"/>
        <v>3.7071362372567191E-4</v>
      </c>
      <c r="I13" s="224">
        <v>15</v>
      </c>
      <c r="J13" s="225">
        <f t="shared" si="3"/>
        <v>1.8292013706815605E-4</v>
      </c>
      <c r="K13" s="224">
        <v>12</v>
      </c>
      <c r="L13" s="225">
        <f t="shared" si="4"/>
        <v>1.4422210203713718E-4</v>
      </c>
      <c r="M13" s="224"/>
      <c r="N13" s="225"/>
      <c r="O13" s="154">
        <f t="shared" si="5"/>
        <v>123</v>
      </c>
      <c r="P13" s="225">
        <f t="shared" si="6"/>
        <v>3.148912857036796E-4</v>
      </c>
    </row>
    <row r="14" spans="1:16" ht="15">
      <c r="B14" s="373" t="s">
        <v>21</v>
      </c>
      <c r="C14" s="224">
        <v>259</v>
      </c>
      <c r="D14" s="225">
        <f t="shared" si="0"/>
        <v>3.3126135113703222E-3</v>
      </c>
      <c r="E14" s="224">
        <v>256</v>
      </c>
      <c r="F14" s="225">
        <f t="shared" si="1"/>
        <v>3.5710798331636141E-3</v>
      </c>
      <c r="G14" s="224">
        <v>155</v>
      </c>
      <c r="H14" s="225">
        <f t="shared" si="2"/>
        <v>2.0521647027671123E-3</v>
      </c>
      <c r="I14" s="224">
        <v>129</v>
      </c>
      <c r="J14" s="225">
        <f t="shared" si="3"/>
        <v>1.573113178786142E-3</v>
      </c>
      <c r="K14" s="224">
        <v>46</v>
      </c>
      <c r="L14" s="225">
        <f t="shared" si="4"/>
        <v>5.5285139114235921E-4</v>
      </c>
      <c r="M14" s="224"/>
      <c r="N14" s="225"/>
      <c r="O14" s="154">
        <f t="shared" si="5"/>
        <v>845</v>
      </c>
      <c r="P14" s="225">
        <f t="shared" si="6"/>
        <v>2.163277531866742E-3</v>
      </c>
    </row>
    <row r="15" spans="1:16" ht="15">
      <c r="B15" s="373" t="s">
        <v>22</v>
      </c>
      <c r="C15" s="224">
        <v>6508</v>
      </c>
      <c r="D15" s="225">
        <f t="shared" si="0"/>
        <v>8.3237408231652724E-2</v>
      </c>
      <c r="E15" s="224">
        <v>6005</v>
      </c>
      <c r="F15" s="225">
        <f t="shared" si="1"/>
        <v>8.3766931242763687E-2</v>
      </c>
      <c r="G15" s="224">
        <v>8601</v>
      </c>
      <c r="H15" s="225">
        <f t="shared" si="2"/>
        <v>0.11387528134516087</v>
      </c>
      <c r="I15" s="224">
        <v>12447</v>
      </c>
      <c r="J15" s="225">
        <f t="shared" si="3"/>
        <v>0.1517871297391559</v>
      </c>
      <c r="K15" s="224">
        <v>13061</v>
      </c>
      <c r="L15" s="225">
        <f t="shared" si="4"/>
        <v>0.15697373955892074</v>
      </c>
      <c r="M15" s="224"/>
      <c r="N15" s="225"/>
      <c r="O15" s="154">
        <f t="shared" si="5"/>
        <v>46622</v>
      </c>
      <c r="P15" s="225">
        <f t="shared" si="6"/>
        <v>0.11935659774046302</v>
      </c>
    </row>
    <row r="16" spans="1:16" ht="15">
      <c r="B16" s="373" t="s">
        <v>23</v>
      </c>
      <c r="C16" s="224">
        <v>768</v>
      </c>
      <c r="D16" s="225">
        <f t="shared" si="0"/>
        <v>9.8227304120942372E-3</v>
      </c>
      <c r="E16" s="224">
        <v>929</v>
      </c>
      <c r="F16" s="225">
        <f t="shared" si="1"/>
        <v>1.2959113925816397E-2</v>
      </c>
      <c r="G16" s="224">
        <v>394</v>
      </c>
      <c r="H16" s="225">
        <f t="shared" si="2"/>
        <v>5.2164702767112407E-3</v>
      </c>
      <c r="I16" s="224">
        <v>56</v>
      </c>
      <c r="J16" s="225">
        <f t="shared" si="3"/>
        <v>6.8290184505444924E-4</v>
      </c>
      <c r="K16" s="224">
        <v>32</v>
      </c>
      <c r="L16" s="225">
        <f t="shared" si="4"/>
        <v>3.8459227209903249E-4</v>
      </c>
      <c r="M16" s="224"/>
      <c r="N16" s="225"/>
      <c r="O16" s="154">
        <f t="shared" si="5"/>
        <v>2179</v>
      </c>
      <c r="P16" s="225">
        <f t="shared" si="6"/>
        <v>5.578439931287137E-3</v>
      </c>
    </row>
    <row r="17" spans="2:16" ht="15">
      <c r="B17" s="373" t="s">
        <v>24</v>
      </c>
      <c r="C17" s="224">
        <v>8184</v>
      </c>
      <c r="D17" s="225">
        <f t="shared" si="0"/>
        <v>0.10467347095387922</v>
      </c>
      <c r="E17" s="224">
        <v>9483</v>
      </c>
      <c r="F17" s="225">
        <f t="shared" si="1"/>
        <v>0.13228339866363498</v>
      </c>
      <c r="G17" s="224">
        <v>9175</v>
      </c>
      <c r="H17" s="225">
        <f t="shared" si="2"/>
        <v>0.12147491063153713</v>
      </c>
      <c r="I17" s="224">
        <v>7890</v>
      </c>
      <c r="J17" s="225">
        <f t="shared" si="3"/>
        <v>9.6215992097850075E-2</v>
      </c>
      <c r="K17" s="224">
        <v>6083</v>
      </c>
      <c r="L17" s="225">
        <f t="shared" si="4"/>
        <v>7.3108587224325464E-2</v>
      </c>
      <c r="M17" s="224"/>
      <c r="N17" s="225"/>
      <c r="O17" s="154">
        <f t="shared" si="5"/>
        <v>40815</v>
      </c>
      <c r="P17" s="225">
        <f t="shared" si="6"/>
        <v>0.10449014492679418</v>
      </c>
    </row>
    <row r="18" spans="2:16" ht="15">
      <c r="B18" s="373" t="s">
        <v>25</v>
      </c>
      <c r="C18" s="224">
        <v>16254</v>
      </c>
      <c r="D18" s="225">
        <f t="shared" si="0"/>
        <v>0.20788888036221317</v>
      </c>
      <c r="E18" s="224">
        <v>15239</v>
      </c>
      <c r="F18" s="225">
        <f t="shared" si="1"/>
        <v>0.21257689678742311</v>
      </c>
      <c r="G18" s="224">
        <v>17316</v>
      </c>
      <c r="H18" s="225">
        <f t="shared" si="2"/>
        <v>0.22925989672977626</v>
      </c>
      <c r="I18" s="224">
        <v>24587</v>
      </c>
      <c r="J18" s="225">
        <f t="shared" si="3"/>
        <v>0.29983049400631684</v>
      </c>
      <c r="K18" s="224">
        <v>34196</v>
      </c>
      <c r="L18" s="225">
        <f t="shared" si="4"/>
        <v>0.41098491677182863</v>
      </c>
      <c r="M18" s="224"/>
      <c r="N18" s="225"/>
      <c r="O18" s="154">
        <f t="shared" si="5"/>
        <v>107592</v>
      </c>
      <c r="P18" s="225">
        <f t="shared" si="6"/>
        <v>0.27544539196284795</v>
      </c>
    </row>
    <row r="19" spans="2:16" ht="15">
      <c r="B19" s="373" t="s">
        <v>56</v>
      </c>
      <c r="C19" s="224">
        <v>47</v>
      </c>
      <c r="D19" s="225">
        <f t="shared" si="0"/>
        <v>6.0113063719847547E-4</v>
      </c>
      <c r="E19" s="224">
        <v>165</v>
      </c>
      <c r="F19" s="225">
        <f t="shared" si="1"/>
        <v>2.3016725487187356E-3</v>
      </c>
      <c r="G19" s="224">
        <v>30</v>
      </c>
      <c r="H19" s="225">
        <f t="shared" si="2"/>
        <v>3.9719316827750565E-4</v>
      </c>
      <c r="I19" s="224">
        <v>37</v>
      </c>
      <c r="J19" s="225">
        <f t="shared" si="3"/>
        <v>4.5120300476811826E-4</v>
      </c>
      <c r="K19" s="224">
        <v>27</v>
      </c>
      <c r="L19" s="225">
        <f t="shared" si="4"/>
        <v>3.2449972958355867E-4</v>
      </c>
      <c r="M19" s="224"/>
      <c r="N19" s="225"/>
      <c r="O19" s="154">
        <f t="shared" si="5"/>
        <v>306</v>
      </c>
      <c r="P19" s="225">
        <f t="shared" si="6"/>
        <v>7.833880766286664E-4</v>
      </c>
    </row>
    <row r="20" spans="2:16" ht="15">
      <c r="B20" s="373" t="s">
        <v>26</v>
      </c>
      <c r="C20" s="224">
        <v>2223</v>
      </c>
      <c r="D20" s="225">
        <f t="shared" si="0"/>
        <v>2.8432200138132146E-2</v>
      </c>
      <c r="E20" s="224">
        <v>1814</v>
      </c>
      <c r="F20" s="225">
        <f t="shared" si="1"/>
        <v>2.5304448505307796E-2</v>
      </c>
      <c r="G20" s="224">
        <v>2380</v>
      </c>
      <c r="H20" s="225">
        <f t="shared" si="2"/>
        <v>3.1510658016682111E-2</v>
      </c>
      <c r="I20" s="224">
        <v>2492</v>
      </c>
      <c r="J20" s="225">
        <f t="shared" si="3"/>
        <v>3.038913210492299E-2</v>
      </c>
      <c r="K20" s="224">
        <v>3720</v>
      </c>
      <c r="L20" s="225">
        <f t="shared" si="4"/>
        <v>4.4708851631512531E-2</v>
      </c>
      <c r="M20" s="224"/>
      <c r="N20" s="225"/>
      <c r="O20" s="154">
        <f t="shared" si="5"/>
        <v>12629</v>
      </c>
      <c r="P20" s="225">
        <f t="shared" si="6"/>
        <v>3.2331398757331466E-2</v>
      </c>
    </row>
    <row r="21" spans="2:16" ht="15">
      <c r="B21" s="373" t="s">
        <v>90</v>
      </c>
      <c r="C21" s="224">
        <v>122</v>
      </c>
      <c r="D21" s="225">
        <f t="shared" si="0"/>
        <v>1.5603816540045532E-3</v>
      </c>
      <c r="E21" s="224">
        <v>122</v>
      </c>
      <c r="F21" s="225">
        <f t="shared" si="1"/>
        <v>1.7018427329920348E-3</v>
      </c>
      <c r="G21" s="224">
        <v>56</v>
      </c>
      <c r="H21" s="225">
        <f t="shared" si="2"/>
        <v>7.4142724745134383E-4</v>
      </c>
      <c r="I21" s="224">
        <v>27</v>
      </c>
      <c r="J21" s="225">
        <f t="shared" si="3"/>
        <v>3.2925624672268085E-4</v>
      </c>
      <c r="K21" s="224">
        <v>32</v>
      </c>
      <c r="L21" s="225">
        <f t="shared" si="4"/>
        <v>3.8459227209903249E-4</v>
      </c>
      <c r="M21" s="224"/>
      <c r="N21" s="225"/>
      <c r="O21" s="154">
        <f t="shared" si="5"/>
        <v>359</v>
      </c>
      <c r="P21" s="225">
        <f t="shared" si="6"/>
        <v>9.1907293957415432E-4</v>
      </c>
    </row>
    <row r="22" spans="2:16" ht="15">
      <c r="B22" s="373" t="s">
        <v>43</v>
      </c>
      <c r="C22" s="224">
        <v>308</v>
      </c>
      <c r="D22" s="225">
        <f t="shared" si="0"/>
        <v>3.9393241756836266E-3</v>
      </c>
      <c r="E22" s="224">
        <v>181</v>
      </c>
      <c r="F22" s="225">
        <f t="shared" si="1"/>
        <v>2.5248650382914614E-3</v>
      </c>
      <c r="G22" s="224">
        <v>298</v>
      </c>
      <c r="H22" s="225">
        <f t="shared" si="2"/>
        <v>3.9454521382232223E-3</v>
      </c>
      <c r="I22" s="224">
        <v>299</v>
      </c>
      <c r="J22" s="225">
        <f t="shared" si="3"/>
        <v>3.646208065558577E-3</v>
      </c>
      <c r="K22" s="224">
        <v>174</v>
      </c>
      <c r="L22" s="225">
        <f t="shared" si="4"/>
        <v>2.0912204795384892E-3</v>
      </c>
      <c r="M22" s="224"/>
      <c r="N22" s="225"/>
      <c r="O22" s="154">
        <f t="shared" si="5"/>
        <v>1260</v>
      </c>
      <c r="P22" s="225">
        <f t="shared" si="6"/>
        <v>3.2257156096474498E-3</v>
      </c>
    </row>
    <row r="23" spans="2:16" ht="15">
      <c r="B23" s="373" t="s">
        <v>95</v>
      </c>
      <c r="C23" s="224">
        <v>160</v>
      </c>
      <c r="D23" s="225">
        <f t="shared" si="0"/>
        <v>2.0464021691862992E-3</v>
      </c>
      <c r="E23" s="224">
        <v>11</v>
      </c>
      <c r="F23" s="225">
        <f t="shared" si="1"/>
        <v>1.5344483658124905E-4</v>
      </c>
      <c r="G23" s="224">
        <v>3</v>
      </c>
      <c r="H23" s="225">
        <f t="shared" si="2"/>
        <v>3.9719316827750562E-5</v>
      </c>
      <c r="I23" s="224">
        <v>19</v>
      </c>
      <c r="J23" s="225">
        <f t="shared" si="3"/>
        <v>2.3169884028633098E-4</v>
      </c>
      <c r="K23" s="224">
        <v>15</v>
      </c>
      <c r="L23" s="225">
        <f t="shared" si="4"/>
        <v>1.8027762754642149E-4</v>
      </c>
      <c r="M23" s="224"/>
      <c r="N23" s="225"/>
      <c r="O23" s="154">
        <f t="shared" si="5"/>
        <v>208</v>
      </c>
      <c r="P23" s="225">
        <f t="shared" si="6"/>
        <v>5.3249908476719801E-4</v>
      </c>
    </row>
    <row r="24" spans="2:16" ht="15">
      <c r="B24" s="373" t="s">
        <v>27</v>
      </c>
      <c r="C24" s="224">
        <v>7845</v>
      </c>
      <c r="D24" s="225">
        <f t="shared" si="0"/>
        <v>0.10033765635791574</v>
      </c>
      <c r="E24" s="224">
        <v>6461</v>
      </c>
      <c r="F24" s="225">
        <f t="shared" si="1"/>
        <v>9.0127917195586368E-2</v>
      </c>
      <c r="G24" s="224">
        <v>5931</v>
      </c>
      <c r="H24" s="225">
        <f t="shared" si="2"/>
        <v>7.8525089368462864E-2</v>
      </c>
      <c r="I24" s="224">
        <v>6730</v>
      </c>
      <c r="J24" s="225">
        <f t="shared" si="3"/>
        <v>8.2070168164579349E-2</v>
      </c>
      <c r="K24" s="224">
        <v>7340</v>
      </c>
      <c r="L24" s="225">
        <f t="shared" si="4"/>
        <v>8.8215852412715581E-2</v>
      </c>
      <c r="M24" s="224"/>
      <c r="N24" s="225"/>
      <c r="O24" s="154">
        <f t="shared" si="5"/>
        <v>34307</v>
      </c>
      <c r="P24" s="225">
        <f t="shared" si="6"/>
        <v>8.7829067793789725E-2</v>
      </c>
    </row>
    <row r="25" spans="2:16" ht="15">
      <c r="B25" s="373" t="s">
        <v>57</v>
      </c>
      <c r="C25" s="224">
        <v>21</v>
      </c>
      <c r="D25" s="225">
        <f t="shared" si="0"/>
        <v>2.6859028470570181E-4</v>
      </c>
      <c r="E25" s="224">
        <v>38</v>
      </c>
      <c r="F25" s="225">
        <f t="shared" si="1"/>
        <v>5.3008216273522392E-4</v>
      </c>
      <c r="G25" s="224">
        <v>28</v>
      </c>
      <c r="H25" s="225">
        <f t="shared" si="2"/>
        <v>3.7071362372567191E-4</v>
      </c>
      <c r="I25" s="224">
        <v>44</v>
      </c>
      <c r="J25" s="225">
        <f t="shared" si="3"/>
        <v>5.3656573539992436E-4</v>
      </c>
      <c r="K25" s="224">
        <v>13</v>
      </c>
      <c r="L25" s="225">
        <f t="shared" si="4"/>
        <v>1.5624061054023196E-4</v>
      </c>
      <c r="M25" s="224"/>
      <c r="N25" s="225"/>
      <c r="O25" s="154">
        <f t="shared" si="5"/>
        <v>144</v>
      </c>
      <c r="P25" s="225">
        <f t="shared" si="6"/>
        <v>3.6865321253113709E-4</v>
      </c>
    </row>
    <row r="26" spans="2:16" ht="15">
      <c r="B26" s="373" t="s">
        <v>96</v>
      </c>
      <c r="C26" s="224">
        <v>3</v>
      </c>
      <c r="D26" s="225">
        <f t="shared" si="0"/>
        <v>3.8370040672243114E-5</v>
      </c>
      <c r="E26" s="224">
        <v>0</v>
      </c>
      <c r="F26" s="225">
        <f t="shared" si="1"/>
        <v>0</v>
      </c>
      <c r="G26" s="224">
        <v>9</v>
      </c>
      <c r="H26" s="225">
        <f t="shared" si="2"/>
        <v>1.1915795048325169E-4</v>
      </c>
      <c r="I26" s="224">
        <v>27</v>
      </c>
      <c r="J26" s="225">
        <f t="shared" si="3"/>
        <v>3.2925624672268085E-4</v>
      </c>
      <c r="K26" s="224">
        <v>29</v>
      </c>
      <c r="L26" s="225">
        <f t="shared" si="4"/>
        <v>3.4853674658974823E-4</v>
      </c>
      <c r="M26" s="224"/>
      <c r="N26" s="225"/>
      <c r="O26" s="154">
        <f t="shared" si="5"/>
        <v>68</v>
      </c>
      <c r="P26" s="225">
        <f t="shared" si="6"/>
        <v>1.7408623925081474E-4</v>
      </c>
    </row>
    <row r="27" spans="2:16" ht="15">
      <c r="B27" s="373" t="s">
        <v>28</v>
      </c>
      <c r="C27" s="224">
        <v>480</v>
      </c>
      <c r="D27" s="225">
        <f t="shared" si="0"/>
        <v>6.139206507558898E-3</v>
      </c>
      <c r="E27" s="224">
        <v>754</v>
      </c>
      <c r="F27" s="225">
        <f t="shared" si="1"/>
        <v>1.0517946071114706E-2</v>
      </c>
      <c r="G27" s="224">
        <v>932</v>
      </c>
      <c r="H27" s="225">
        <f t="shared" si="2"/>
        <v>1.2339467761154507E-2</v>
      </c>
      <c r="I27" s="224">
        <v>703</v>
      </c>
      <c r="J27" s="225">
        <f t="shared" si="3"/>
        <v>8.5728570905942471E-3</v>
      </c>
      <c r="K27" s="224">
        <v>568</v>
      </c>
      <c r="L27" s="225">
        <f t="shared" si="4"/>
        <v>6.8265128297578274E-3</v>
      </c>
      <c r="M27" s="224"/>
      <c r="N27" s="225"/>
      <c r="O27" s="154">
        <f t="shared" si="5"/>
        <v>3437</v>
      </c>
      <c r="P27" s="225">
        <f t="shared" si="6"/>
        <v>8.7990353574272095E-3</v>
      </c>
    </row>
    <row r="28" spans="2:16" ht="15">
      <c r="B28" s="373" t="s">
        <v>47</v>
      </c>
      <c r="C28" s="224">
        <v>547</v>
      </c>
      <c r="D28" s="225">
        <f t="shared" si="0"/>
        <v>6.996137415905661E-3</v>
      </c>
      <c r="E28" s="224">
        <v>830</v>
      </c>
      <c r="F28" s="225">
        <f t="shared" si="1"/>
        <v>1.1578110396585154E-2</v>
      </c>
      <c r="G28" s="224">
        <v>343</v>
      </c>
      <c r="H28" s="225">
        <f t="shared" si="2"/>
        <v>4.5412418906394811E-3</v>
      </c>
      <c r="I28" s="224">
        <v>313</v>
      </c>
      <c r="J28" s="225">
        <f t="shared" si="3"/>
        <v>3.8169335268221894E-3</v>
      </c>
      <c r="K28" s="224">
        <v>126</v>
      </c>
      <c r="L28" s="225">
        <f t="shared" si="4"/>
        <v>1.5143320713899406E-3</v>
      </c>
      <c r="M28" s="224"/>
      <c r="N28" s="225"/>
      <c r="O28" s="154">
        <f t="shared" si="5"/>
        <v>2159</v>
      </c>
      <c r="P28" s="225">
        <f t="shared" si="6"/>
        <v>5.5272380962133683E-3</v>
      </c>
    </row>
    <row r="29" spans="2:16" ht="15">
      <c r="B29" s="373" t="s">
        <v>29</v>
      </c>
      <c r="C29" s="224">
        <v>126</v>
      </c>
      <c r="D29" s="225">
        <f t="shared" si="0"/>
        <v>1.6115417082342108E-3</v>
      </c>
      <c r="E29" s="224">
        <v>83</v>
      </c>
      <c r="F29" s="225">
        <f t="shared" si="1"/>
        <v>1.1578110396585155E-3</v>
      </c>
      <c r="G29" s="224">
        <v>82</v>
      </c>
      <c r="H29" s="225">
        <f t="shared" si="2"/>
        <v>1.0856613266251821E-3</v>
      </c>
      <c r="I29" s="224">
        <v>338</v>
      </c>
      <c r="J29" s="225">
        <f t="shared" si="3"/>
        <v>4.1218004219357824E-3</v>
      </c>
      <c r="K29" s="224">
        <v>256</v>
      </c>
      <c r="L29" s="225">
        <f t="shared" si="4"/>
        <v>3.07673817679226E-3</v>
      </c>
      <c r="M29" s="224"/>
      <c r="N29" s="225"/>
      <c r="O29" s="154">
        <f t="shared" si="5"/>
        <v>885</v>
      </c>
      <c r="P29" s="225">
        <f t="shared" si="6"/>
        <v>2.2656812020142802E-3</v>
      </c>
    </row>
    <row r="30" spans="2:16" ht="15">
      <c r="B30" s="373" t="s">
        <v>46</v>
      </c>
      <c r="C30" s="224">
        <v>135</v>
      </c>
      <c r="D30" s="225">
        <f t="shared" si="0"/>
        <v>1.7266518302509401E-3</v>
      </c>
      <c r="E30" s="224">
        <v>177</v>
      </c>
      <c r="F30" s="225">
        <f t="shared" si="1"/>
        <v>2.4690669158982802E-3</v>
      </c>
      <c r="G30" s="224">
        <v>87</v>
      </c>
      <c r="H30" s="225">
        <f t="shared" si="2"/>
        <v>1.1518601880047663E-3</v>
      </c>
      <c r="I30" s="224">
        <v>121</v>
      </c>
      <c r="J30" s="225">
        <f t="shared" si="3"/>
        <v>1.4755557723497921E-3</v>
      </c>
      <c r="K30" s="224">
        <v>69</v>
      </c>
      <c r="L30" s="225">
        <f t="shared" si="4"/>
        <v>8.2927708671353881E-4</v>
      </c>
      <c r="M30" s="224"/>
      <c r="N30" s="225"/>
      <c r="O30" s="154">
        <f t="shared" si="5"/>
        <v>589</v>
      </c>
      <c r="P30" s="225">
        <f t="shared" si="6"/>
        <v>1.5078940429224983E-3</v>
      </c>
    </row>
    <row r="31" spans="2:16" ht="15">
      <c r="B31" s="373" t="s">
        <v>104</v>
      </c>
      <c r="C31" s="224">
        <v>112</v>
      </c>
      <c r="D31" s="225">
        <f t="shared" si="0"/>
        <v>1.4324815184304095E-3</v>
      </c>
      <c r="E31" s="224">
        <v>47</v>
      </c>
      <c r="F31" s="225">
        <f t="shared" si="1"/>
        <v>6.5562793811988222E-4</v>
      </c>
      <c r="G31" s="224">
        <v>23</v>
      </c>
      <c r="H31" s="225">
        <f t="shared" si="2"/>
        <v>3.0451476234608766E-4</v>
      </c>
      <c r="I31" s="224">
        <v>15</v>
      </c>
      <c r="J31" s="225">
        <f t="shared" si="3"/>
        <v>1.8292013706815605E-4</v>
      </c>
      <c r="K31" s="224">
        <v>32</v>
      </c>
      <c r="L31" s="225">
        <f t="shared" si="4"/>
        <v>3.8459227209903249E-4</v>
      </c>
      <c r="M31" s="224"/>
      <c r="N31" s="225"/>
      <c r="O31" s="154">
        <f t="shared" si="5"/>
        <v>229</v>
      </c>
      <c r="P31" s="225">
        <f t="shared" si="6"/>
        <v>5.862610115946556E-4</v>
      </c>
    </row>
    <row r="32" spans="2:16" ht="15">
      <c r="B32" s="373" t="s">
        <v>107</v>
      </c>
      <c r="C32" s="224">
        <v>8025</v>
      </c>
      <c r="D32" s="225">
        <f t="shared" si="0"/>
        <v>0.10263985879825033</v>
      </c>
      <c r="E32" s="224">
        <v>5703</v>
      </c>
      <c r="F32" s="225">
        <f t="shared" si="1"/>
        <v>7.9554173002078482E-2</v>
      </c>
      <c r="G32" s="224">
        <v>5538</v>
      </c>
      <c r="H32" s="225">
        <f t="shared" si="2"/>
        <v>7.3321858864027534E-2</v>
      </c>
      <c r="I32" s="224">
        <v>4842</v>
      </c>
      <c r="J32" s="225">
        <f t="shared" si="3"/>
        <v>5.904662024560077E-2</v>
      </c>
      <c r="K32" s="224">
        <v>2515</v>
      </c>
      <c r="L32" s="225">
        <f t="shared" si="4"/>
        <v>3.0226548885283335E-2</v>
      </c>
      <c r="M32" s="224"/>
      <c r="N32" s="225"/>
      <c r="O32" s="154">
        <f t="shared" si="5"/>
        <v>26623</v>
      </c>
      <c r="P32" s="225">
        <f t="shared" si="6"/>
        <v>6.8157322758447658E-2</v>
      </c>
    </row>
    <row r="33" spans="2:16" ht="15">
      <c r="B33" s="373" t="s">
        <v>110</v>
      </c>
      <c r="C33" s="224">
        <v>8</v>
      </c>
      <c r="D33" s="225">
        <f t="shared" si="0"/>
        <v>1.0232010845931497E-4</v>
      </c>
      <c r="E33" s="224">
        <v>18</v>
      </c>
      <c r="F33" s="225">
        <f t="shared" si="1"/>
        <v>2.510915507693166E-4</v>
      </c>
      <c r="G33" s="224">
        <v>11</v>
      </c>
      <c r="H33" s="225">
        <f t="shared" si="2"/>
        <v>1.4563749503508541E-4</v>
      </c>
      <c r="I33" s="224">
        <v>41</v>
      </c>
      <c r="J33" s="225">
        <f t="shared" si="3"/>
        <v>4.9998170798629322E-4</v>
      </c>
      <c r="K33" s="224">
        <v>27</v>
      </c>
      <c r="L33" s="225">
        <f t="shared" si="4"/>
        <v>3.2449972958355867E-4</v>
      </c>
      <c r="M33" s="224"/>
      <c r="N33" s="225"/>
      <c r="O33" s="154">
        <f t="shared" si="5"/>
        <v>105</v>
      </c>
      <c r="P33" s="225">
        <f t="shared" si="6"/>
        <v>2.688096341372875E-4</v>
      </c>
    </row>
    <row r="34" spans="2:16" ht="15">
      <c r="B34" s="373" t="s">
        <v>30</v>
      </c>
      <c r="C34" s="224">
        <v>7947</v>
      </c>
      <c r="D34" s="225">
        <f t="shared" si="0"/>
        <v>0.10164223774077201</v>
      </c>
      <c r="E34" s="224">
        <v>7153</v>
      </c>
      <c r="F34" s="225">
        <f t="shared" si="1"/>
        <v>9.9780992369606761E-2</v>
      </c>
      <c r="G34" s="224">
        <v>6149</v>
      </c>
      <c r="H34" s="225">
        <f t="shared" si="2"/>
        <v>8.1411359724612734E-2</v>
      </c>
      <c r="I34" s="224">
        <v>1293</v>
      </c>
      <c r="J34" s="225">
        <f t="shared" si="3"/>
        <v>1.576771581527505E-2</v>
      </c>
      <c r="K34" s="224">
        <v>153</v>
      </c>
      <c r="L34" s="225">
        <f t="shared" si="4"/>
        <v>1.8388318009734991E-3</v>
      </c>
      <c r="M34" s="224"/>
      <c r="N34" s="225"/>
      <c r="O34" s="154">
        <f t="shared" si="5"/>
        <v>22695</v>
      </c>
      <c r="P34" s="225">
        <f t="shared" si="6"/>
        <v>5.810128234995942E-2</v>
      </c>
    </row>
    <row r="35" spans="2:16" ht="15">
      <c r="B35" s="373" t="s">
        <v>31</v>
      </c>
      <c r="C35" s="224">
        <v>1590</v>
      </c>
      <c r="D35" s="225">
        <f t="shared" si="0"/>
        <v>2.033612155628885E-2</v>
      </c>
      <c r="E35" s="224">
        <v>1225</v>
      </c>
      <c r="F35" s="225">
        <f t="shared" si="1"/>
        <v>1.7088174982911826E-2</v>
      </c>
      <c r="G35" s="224">
        <v>1113</v>
      </c>
      <c r="H35" s="225">
        <f t="shared" si="2"/>
        <v>1.4735866543095459E-2</v>
      </c>
      <c r="I35" s="224">
        <v>1073</v>
      </c>
      <c r="J35" s="225">
        <f>I35/$I$37</f>
        <v>1.3084887138275429E-2</v>
      </c>
      <c r="K35" s="224">
        <v>533</v>
      </c>
      <c r="L35" s="225">
        <f t="shared" si="4"/>
        <v>6.4058650321495107E-3</v>
      </c>
      <c r="M35" s="224"/>
      <c r="N35" s="225"/>
      <c r="O35" s="154">
        <f t="shared" si="5"/>
        <v>5534</v>
      </c>
      <c r="P35" s="225">
        <f t="shared" si="6"/>
        <v>1.4167547764911895E-2</v>
      </c>
    </row>
    <row r="36" spans="2:16" ht="15">
      <c r="B36" s="373" t="s">
        <v>86</v>
      </c>
      <c r="C36" s="224">
        <v>2462</v>
      </c>
      <c r="D36" s="225">
        <f t="shared" si="0"/>
        <v>3.1489013378354185E-2</v>
      </c>
      <c r="E36" s="224">
        <v>1758</v>
      </c>
      <c r="F36" s="225">
        <f t="shared" si="1"/>
        <v>2.4523274791803256E-2</v>
      </c>
      <c r="G36" s="224">
        <v>1903</v>
      </c>
      <c r="H36" s="225">
        <f t="shared" si="2"/>
        <v>2.5195286641069774E-2</v>
      </c>
      <c r="I36" s="224">
        <v>1834</v>
      </c>
      <c r="J36" s="225">
        <f t="shared" si="3"/>
        <v>2.2365035425533211E-2</v>
      </c>
      <c r="K36" s="224">
        <v>613</v>
      </c>
      <c r="L36" s="225">
        <f t="shared" si="4"/>
        <v>7.3673457123970918E-3</v>
      </c>
      <c r="M36" s="224"/>
      <c r="N36" s="225"/>
      <c r="O36" s="154">
        <f t="shared" si="5"/>
        <v>8570</v>
      </c>
      <c r="P36" s="225">
        <f t="shared" si="6"/>
        <v>2.1939986329110036E-2</v>
      </c>
    </row>
    <row r="37" spans="2:16" ht="15">
      <c r="B37" s="374" t="s">
        <v>34</v>
      </c>
      <c r="C37" s="364">
        <f t="shared" ref="C37:I37" si="7">SUM(C10:C36)</f>
        <v>78186</v>
      </c>
      <c r="D37" s="365">
        <f t="shared" si="7"/>
        <v>1</v>
      </c>
      <c r="E37" s="364">
        <f>SUM(E10:E36)</f>
        <v>71687</v>
      </c>
      <c r="F37" s="365">
        <f t="shared" si="7"/>
        <v>0.99999999999999989</v>
      </c>
      <c r="G37" s="364">
        <f t="shared" si="7"/>
        <v>75530</v>
      </c>
      <c r="H37" s="365">
        <f t="shared" si="7"/>
        <v>0.99999999999999956</v>
      </c>
      <c r="I37" s="364">
        <f t="shared" si="7"/>
        <v>82003</v>
      </c>
      <c r="J37" s="365">
        <f t="shared" ref="J37:P37" si="8">SUM(J10:J36)</f>
        <v>0.99999999999999989</v>
      </c>
      <c r="K37" s="364">
        <f t="shared" si="8"/>
        <v>83205</v>
      </c>
      <c r="L37" s="365">
        <f t="shared" si="8"/>
        <v>1.0000000000000002</v>
      </c>
      <c r="M37" s="364">
        <f t="shared" si="8"/>
        <v>0</v>
      </c>
      <c r="N37" s="365">
        <f t="shared" si="8"/>
        <v>0</v>
      </c>
      <c r="O37" s="364">
        <f t="shared" si="8"/>
        <v>390611</v>
      </c>
      <c r="P37" s="365">
        <f t="shared" si="8"/>
        <v>1.0000000000000002</v>
      </c>
    </row>
    <row r="38" spans="2:16">
      <c r="B38" s="5"/>
      <c r="C38" s="52"/>
      <c r="D38" s="5"/>
      <c r="E38" s="52"/>
      <c r="F38" s="5"/>
      <c r="H38" s="5"/>
      <c r="I38" s="52"/>
      <c r="J38" s="5"/>
      <c r="L38" s="5"/>
      <c r="M38" s="52"/>
      <c r="N38" s="5"/>
      <c r="O38" s="54"/>
    </row>
  </sheetData>
  <mergeCells count="8"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V37"/>
  <sheetViews>
    <sheetView zoomScaleNormal="100" workbookViewId="0">
      <selection activeCell="R3" sqref="R3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6.7109375" style="7" bestFit="1" customWidth="1"/>
    <col min="6" max="6" width="7.5703125" style="7" bestFit="1" customWidth="1"/>
    <col min="7" max="7" width="6.7109375" style="7" bestFit="1" customWidth="1"/>
    <col min="8" max="8" width="7.5703125" style="7" bestFit="1" customWidth="1"/>
    <col min="9" max="9" width="6.7109375" style="7" bestFit="1" customWidth="1"/>
    <col min="10" max="10" width="7.5703125" style="7" bestFit="1" customWidth="1"/>
    <col min="11" max="11" width="6.7109375" style="7" bestFit="1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8.85546875" style="7" bestFit="1" customWidth="1"/>
    <col min="17" max="17" width="6.7109375" style="7" bestFit="1" customWidth="1"/>
    <col min="18" max="19" width="7.140625" style="7" customWidth="1"/>
    <col min="20" max="16384" width="11.42578125" style="7"/>
  </cols>
  <sheetData>
    <row r="2" spans="1:22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22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22" ht="15.75">
      <c r="E4" s="10"/>
      <c r="F4" s="10"/>
      <c r="G4" s="10"/>
      <c r="H4" s="10"/>
      <c r="I4" s="10"/>
      <c r="J4" s="10"/>
      <c r="K4" s="10"/>
      <c r="M4" s="123" t="s">
        <v>368</v>
      </c>
    </row>
    <row r="6" spans="1:22">
      <c r="B6" s="5"/>
      <c r="C6" s="5"/>
      <c r="F6" s="5"/>
      <c r="G6" s="5"/>
      <c r="H6" s="5"/>
      <c r="I6" s="5"/>
      <c r="J6" s="5"/>
      <c r="L6" s="5"/>
    </row>
    <row r="7" spans="1:22" ht="15" customHeight="1">
      <c r="A7" s="5"/>
      <c r="B7" s="499" t="s">
        <v>32</v>
      </c>
      <c r="C7" s="517"/>
      <c r="D7" s="516" t="s">
        <v>359</v>
      </c>
      <c r="E7" s="516"/>
      <c r="F7" s="514" t="s">
        <v>360</v>
      </c>
      <c r="G7" s="515"/>
      <c r="H7" s="514" t="s">
        <v>361</v>
      </c>
      <c r="I7" s="515"/>
      <c r="J7" s="514" t="s">
        <v>362</v>
      </c>
      <c r="K7" s="515"/>
      <c r="L7" s="514" t="s">
        <v>363</v>
      </c>
      <c r="M7" s="515"/>
      <c r="N7" s="514" t="s">
        <v>364</v>
      </c>
      <c r="O7" s="515"/>
      <c r="P7" s="518" t="s">
        <v>228</v>
      </c>
      <c r="Q7" s="518"/>
      <c r="R7" s="500" t="s">
        <v>337</v>
      </c>
      <c r="S7" s="500" t="s">
        <v>366</v>
      </c>
    </row>
    <row r="8" spans="1:22" ht="15">
      <c r="A8" s="5"/>
      <c r="B8" s="517"/>
      <c r="C8" s="517"/>
      <c r="D8" s="312" t="s">
        <v>55</v>
      </c>
      <c r="E8" s="312" t="s">
        <v>33</v>
      </c>
      <c r="F8" s="312" t="s">
        <v>55</v>
      </c>
      <c r="G8" s="312" t="s">
        <v>33</v>
      </c>
      <c r="H8" s="312" t="s">
        <v>55</v>
      </c>
      <c r="I8" s="312" t="s">
        <v>33</v>
      </c>
      <c r="J8" s="312" t="s">
        <v>55</v>
      </c>
      <c r="K8" s="312" t="s">
        <v>33</v>
      </c>
      <c r="L8" s="312" t="s">
        <v>55</v>
      </c>
      <c r="M8" s="312" t="s">
        <v>33</v>
      </c>
      <c r="N8" s="312" t="s">
        <v>55</v>
      </c>
      <c r="O8" s="312" t="s">
        <v>33</v>
      </c>
      <c r="P8" s="375" t="s">
        <v>55</v>
      </c>
      <c r="Q8" s="375" t="s">
        <v>33</v>
      </c>
      <c r="R8" s="500"/>
      <c r="S8" s="500"/>
    </row>
    <row r="9" spans="1:22">
      <c r="B9" s="55"/>
      <c r="C9" s="55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</row>
    <row r="10" spans="1:22">
      <c r="B10" s="55"/>
      <c r="C10" s="55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31"/>
      <c r="Q10" s="31"/>
    </row>
    <row r="11" spans="1:22">
      <c r="B11" s="272">
        <v>1</v>
      </c>
      <c r="C11" s="272" t="s">
        <v>76</v>
      </c>
      <c r="D11" s="236">
        <v>106809</v>
      </c>
      <c r="E11" s="376">
        <f t="shared" ref="E11:E26" si="0">D11/$D$34</f>
        <v>0.30320295001830988</v>
      </c>
      <c r="F11" s="236">
        <v>120555</v>
      </c>
      <c r="G11" s="376">
        <f>F11/$F$34</f>
        <v>0.34750587319660436</v>
      </c>
      <c r="H11" s="236">
        <v>152637</v>
      </c>
      <c r="I11" s="376">
        <f>H11/$H$34</f>
        <v>0.39276772365736107</v>
      </c>
      <c r="J11" s="236">
        <v>137613</v>
      </c>
      <c r="K11" s="376">
        <f>J11/$J$34</f>
        <v>0.36388227828018405</v>
      </c>
      <c r="L11" s="236">
        <v>141870</v>
      </c>
      <c r="M11" s="376">
        <f>L11/$L$34</f>
        <v>0.36289363356619031</v>
      </c>
      <c r="N11" s="236"/>
      <c r="O11" s="376"/>
      <c r="P11" s="377">
        <f>SUM(D11,F11,H11,J11,L11,N11,)</f>
        <v>659484</v>
      </c>
      <c r="Q11" s="376">
        <f t="shared" ref="Q11:Q26" si="1">P11/$P$34</f>
        <v>0.35514862212993098</v>
      </c>
      <c r="R11" s="131">
        <v>1</v>
      </c>
      <c r="S11" s="131">
        <v>1</v>
      </c>
      <c r="V11" s="5"/>
    </row>
    <row r="12" spans="1:22">
      <c r="B12" s="272">
        <v>2</v>
      </c>
      <c r="C12" s="272" t="s">
        <v>148</v>
      </c>
      <c r="D12" s="236">
        <v>97767</v>
      </c>
      <c r="E12" s="376">
        <f t="shared" si="0"/>
        <v>0.27753506553230628</v>
      </c>
      <c r="F12" s="236">
        <v>95558</v>
      </c>
      <c r="G12" s="376">
        <f t="shared" ref="G12:G26" si="2">F12/$F$34</f>
        <v>0.27545075883141401</v>
      </c>
      <c r="H12" s="236">
        <v>100064</v>
      </c>
      <c r="I12" s="376">
        <f t="shared" ref="I12:I26" si="3">H12/$H$34</f>
        <v>0.25748612394144393</v>
      </c>
      <c r="J12" s="236">
        <v>70542</v>
      </c>
      <c r="K12" s="376">
        <f t="shared" ref="K12:K26" si="4">J12/$J$34</f>
        <v>0.18653022370299857</v>
      </c>
      <c r="L12" s="236">
        <v>44856</v>
      </c>
      <c r="M12" s="376">
        <f t="shared" ref="M12:M26" si="5">L12/$L$34</f>
        <v>0.11473854110978383</v>
      </c>
      <c r="N12" s="236"/>
      <c r="O12" s="376"/>
      <c r="P12" s="377">
        <f t="shared" ref="P12:P24" si="6">SUM(D12,F12,H12,J12,L12,N12,)</f>
        <v>408787</v>
      </c>
      <c r="Q12" s="376">
        <f t="shared" si="1"/>
        <v>0.22014201981341186</v>
      </c>
      <c r="R12" s="131">
        <v>2</v>
      </c>
      <c r="S12" s="131">
        <v>2</v>
      </c>
      <c r="V12" s="5"/>
    </row>
    <row r="13" spans="1:22">
      <c r="B13" s="272">
        <v>3</v>
      </c>
      <c r="C13" s="272" t="s">
        <v>78</v>
      </c>
      <c r="D13" s="236">
        <v>44878</v>
      </c>
      <c r="E13" s="376">
        <f t="shared" si="0"/>
        <v>0.12739696084526314</v>
      </c>
      <c r="F13" s="236">
        <v>37779</v>
      </c>
      <c r="G13" s="376">
        <f t="shared" si="2"/>
        <v>0.10889987460905409</v>
      </c>
      <c r="H13" s="236">
        <v>43492</v>
      </c>
      <c r="I13" s="376">
        <f t="shared" si="3"/>
        <v>0.1119142399110697</v>
      </c>
      <c r="J13" s="236">
        <v>69834</v>
      </c>
      <c r="K13" s="376">
        <f t="shared" si="4"/>
        <v>0.18465809931778518</v>
      </c>
      <c r="L13" s="236">
        <v>90561</v>
      </c>
      <c r="M13" s="376">
        <f t="shared" si="5"/>
        <v>0.23164876541473009</v>
      </c>
      <c r="N13" s="236"/>
      <c r="O13" s="376"/>
      <c r="P13" s="377">
        <f t="shared" si="6"/>
        <v>286544</v>
      </c>
      <c r="Q13" s="376">
        <f t="shared" si="1"/>
        <v>0.15431110804750223</v>
      </c>
      <c r="R13" s="131">
        <v>3</v>
      </c>
      <c r="S13" s="131">
        <v>3</v>
      </c>
      <c r="V13" s="5"/>
    </row>
    <row r="14" spans="1:22">
      <c r="B14" s="272">
        <v>4</v>
      </c>
      <c r="C14" s="272" t="s">
        <v>19</v>
      </c>
      <c r="D14" s="236">
        <v>12255</v>
      </c>
      <c r="E14" s="376">
        <f t="shared" si="0"/>
        <v>3.4788755184248399E-2</v>
      </c>
      <c r="F14" s="236">
        <v>11336</v>
      </c>
      <c r="G14" s="376">
        <f t="shared" si="2"/>
        <v>3.2676592248821759E-2</v>
      </c>
      <c r="H14" s="236">
        <v>13248</v>
      </c>
      <c r="I14" s="376">
        <f t="shared" si="3"/>
        <v>3.4089944135515762E-2</v>
      </c>
      <c r="J14" s="236">
        <v>14819</v>
      </c>
      <c r="K14" s="376">
        <f t="shared" si="4"/>
        <v>3.9185044158866152E-2</v>
      </c>
      <c r="L14" s="236">
        <v>11750</v>
      </c>
      <c r="M14" s="376">
        <f t="shared" si="5"/>
        <v>3.0055686152130372E-2</v>
      </c>
      <c r="N14" s="236"/>
      <c r="O14" s="376"/>
      <c r="P14" s="377">
        <f t="shared" si="6"/>
        <v>63408</v>
      </c>
      <c r="Q14" s="376">
        <f t="shared" si="1"/>
        <v>3.4146793299025702E-2</v>
      </c>
      <c r="R14" s="131">
        <v>6</v>
      </c>
      <c r="S14" s="131">
        <v>5</v>
      </c>
      <c r="V14" s="5"/>
    </row>
    <row r="15" spans="1:22">
      <c r="B15" s="272">
        <v>5</v>
      </c>
      <c r="C15" s="272" t="s">
        <v>147</v>
      </c>
      <c r="D15" s="236">
        <v>1351</v>
      </c>
      <c r="E15" s="376">
        <f t="shared" si="0"/>
        <v>3.8351373524210192E-3</v>
      </c>
      <c r="F15" s="236">
        <v>1432</v>
      </c>
      <c r="G15" s="376">
        <f t="shared" si="2"/>
        <v>4.127812288312699E-3</v>
      </c>
      <c r="H15" s="236">
        <v>1420</v>
      </c>
      <c r="I15" s="376">
        <f t="shared" si="3"/>
        <v>3.6539644227379514E-3</v>
      </c>
      <c r="J15" s="236">
        <v>1412</v>
      </c>
      <c r="K15" s="376">
        <f t="shared" si="4"/>
        <v>3.7336717964990217E-3</v>
      </c>
      <c r="L15" s="236">
        <v>1589</v>
      </c>
      <c r="M15" s="376">
        <f t="shared" si="5"/>
        <v>4.0645519400625673E-3</v>
      </c>
      <c r="N15" s="236"/>
      <c r="O15" s="376"/>
      <c r="P15" s="377">
        <f>SUM(D15,F15,H15,J15,L15,N15,)</f>
        <v>7204</v>
      </c>
      <c r="Q15" s="376">
        <f t="shared" si="1"/>
        <v>3.8795341112506489E-3</v>
      </c>
      <c r="R15" s="131">
        <v>14</v>
      </c>
      <c r="S15" s="131">
        <v>15</v>
      </c>
      <c r="V15" s="5"/>
    </row>
    <row r="16" spans="1:22">
      <c r="B16" s="272">
        <v>6</v>
      </c>
      <c r="C16" s="272" t="s">
        <v>22</v>
      </c>
      <c r="D16" s="236">
        <v>6508</v>
      </c>
      <c r="E16" s="376">
        <f t="shared" si="0"/>
        <v>1.8474518052965204E-2</v>
      </c>
      <c r="F16" s="236">
        <v>6005</v>
      </c>
      <c r="G16" s="376">
        <f t="shared" si="2"/>
        <v>1.7309715636395082E-2</v>
      </c>
      <c r="H16" s="236">
        <v>8601</v>
      </c>
      <c r="I16" s="376">
        <f t="shared" si="3"/>
        <v>2.2132216901386705E-2</v>
      </c>
      <c r="J16" s="236">
        <v>12447</v>
      </c>
      <c r="K16" s="376">
        <f t="shared" si="4"/>
        <v>3.2912898619704901E-2</v>
      </c>
      <c r="L16" s="236">
        <v>13061</v>
      </c>
      <c r="M16" s="376">
        <f t="shared" si="5"/>
        <v>3.340913334748722E-2</v>
      </c>
      <c r="N16" s="236"/>
      <c r="O16" s="376"/>
      <c r="P16" s="377">
        <f t="shared" si="6"/>
        <v>46622</v>
      </c>
      <c r="Q16" s="376">
        <f t="shared" si="1"/>
        <v>2.5107112622810627E-2</v>
      </c>
      <c r="R16" s="131">
        <v>8</v>
      </c>
      <c r="S16" s="131">
        <v>7</v>
      </c>
      <c r="V16" s="5"/>
    </row>
    <row r="17" spans="2:22">
      <c r="B17" s="272">
        <v>7</v>
      </c>
      <c r="C17" s="272" t="s">
        <v>24</v>
      </c>
      <c r="D17" s="236">
        <v>8184</v>
      </c>
      <c r="E17" s="376">
        <f t="shared" si="0"/>
        <v>2.3232245812149239E-2</v>
      </c>
      <c r="F17" s="236">
        <v>9483</v>
      </c>
      <c r="G17" s="376">
        <f t="shared" si="2"/>
        <v>2.7335226208148971E-2</v>
      </c>
      <c r="H17" s="236">
        <v>9175</v>
      </c>
      <c r="I17" s="376">
        <f t="shared" si="3"/>
        <v>2.3609241956775145E-2</v>
      </c>
      <c r="J17" s="236">
        <v>7890</v>
      </c>
      <c r="K17" s="376">
        <f t="shared" si="4"/>
        <v>2.0863081072505157E-2</v>
      </c>
      <c r="L17" s="236">
        <v>6083</v>
      </c>
      <c r="M17" s="376">
        <f t="shared" si="5"/>
        <v>1.5559892669226303E-2</v>
      </c>
      <c r="N17" s="236"/>
      <c r="O17" s="376"/>
      <c r="P17" s="377">
        <f t="shared" ref="P17:P22" si="7">SUM(D17,F17,H17,J17,L17,N17,)</f>
        <v>40815</v>
      </c>
      <c r="Q17" s="376">
        <f t="shared" si="1"/>
        <v>2.1979897938741704E-2</v>
      </c>
      <c r="R17" s="131">
        <v>7</v>
      </c>
      <c r="S17" s="131">
        <v>8</v>
      </c>
      <c r="V17" s="5"/>
    </row>
    <row r="18" spans="2:22">
      <c r="B18" s="272">
        <v>8</v>
      </c>
      <c r="C18" s="272" t="s">
        <v>25</v>
      </c>
      <c r="D18" s="236">
        <v>16254</v>
      </c>
      <c r="E18" s="376">
        <f t="shared" si="0"/>
        <v>4.6140875297003142E-2</v>
      </c>
      <c r="F18" s="236">
        <v>15239</v>
      </c>
      <c r="G18" s="376">
        <f t="shared" si="2"/>
        <v>4.3927186774858393E-2</v>
      </c>
      <c r="H18" s="236">
        <v>17316</v>
      </c>
      <c r="I18" s="376">
        <f t="shared" si="3"/>
        <v>4.455778024234533E-2</v>
      </c>
      <c r="J18" s="236">
        <v>24587</v>
      </c>
      <c r="K18" s="376">
        <f t="shared" si="4"/>
        <v>6.5014014490454283E-2</v>
      </c>
      <c r="L18" s="236">
        <v>34196</v>
      </c>
      <c r="M18" s="376">
        <f t="shared" si="5"/>
        <v>8.7470999460276616E-2</v>
      </c>
      <c r="N18" s="236"/>
      <c r="O18" s="376"/>
      <c r="P18" s="377">
        <f t="shared" si="7"/>
        <v>107592</v>
      </c>
      <c r="Q18" s="376">
        <f t="shared" si="1"/>
        <v>5.7940981968028847E-2</v>
      </c>
      <c r="R18" s="131">
        <v>4</v>
      </c>
      <c r="S18" s="131">
        <v>4</v>
      </c>
      <c r="V18" s="5"/>
    </row>
    <row r="19" spans="2:22">
      <c r="B19" s="272">
        <v>9</v>
      </c>
      <c r="C19" s="272" t="s">
        <v>26</v>
      </c>
      <c r="D19" s="236">
        <v>2223</v>
      </c>
      <c r="E19" s="376">
        <f t="shared" si="0"/>
        <v>6.310518382259012E-3</v>
      </c>
      <c r="F19" s="236">
        <v>1814</v>
      </c>
      <c r="G19" s="376">
        <f t="shared" si="2"/>
        <v>5.2289465719268409E-3</v>
      </c>
      <c r="H19" s="236">
        <v>2380</v>
      </c>
      <c r="I19" s="376">
        <f t="shared" si="3"/>
        <v>6.1242502296593839E-3</v>
      </c>
      <c r="J19" s="236">
        <v>2492</v>
      </c>
      <c r="K19" s="376">
        <f t="shared" si="4"/>
        <v>6.5894547569940237E-3</v>
      </c>
      <c r="L19" s="236">
        <v>3720</v>
      </c>
      <c r="M19" s="376">
        <f t="shared" si="5"/>
        <v>9.5155023392276585E-3</v>
      </c>
      <c r="N19" s="236"/>
      <c r="O19" s="376"/>
      <c r="P19" s="377">
        <f t="shared" si="7"/>
        <v>12629</v>
      </c>
      <c r="Q19" s="376">
        <f t="shared" si="1"/>
        <v>6.8010322447229939E-3</v>
      </c>
      <c r="R19" s="131">
        <v>12</v>
      </c>
      <c r="S19" s="131">
        <v>13</v>
      </c>
      <c r="V19" s="5"/>
    </row>
    <row r="20" spans="2:22">
      <c r="B20" s="272">
        <v>10</v>
      </c>
      <c r="C20" s="272" t="s">
        <v>27</v>
      </c>
      <c r="D20" s="236">
        <v>7845</v>
      </c>
      <c r="E20" s="376">
        <f t="shared" si="0"/>
        <v>2.2269913049402588E-2</v>
      </c>
      <c r="F20" s="236">
        <v>6461</v>
      </c>
      <c r="G20" s="376">
        <f t="shared" si="2"/>
        <v>1.8624158655578454E-2</v>
      </c>
      <c r="H20" s="236">
        <v>5931</v>
      </c>
      <c r="I20" s="376">
        <f t="shared" si="3"/>
        <v>1.5261734500886472E-2</v>
      </c>
      <c r="J20" s="236">
        <v>6730</v>
      </c>
      <c r="K20" s="376">
        <f t="shared" si="4"/>
        <v>1.7795758633454967E-2</v>
      </c>
      <c r="L20" s="236">
        <v>7340</v>
      </c>
      <c r="M20" s="376">
        <f t="shared" si="5"/>
        <v>1.8775211604820166E-2</v>
      </c>
      <c r="N20" s="236"/>
      <c r="O20" s="376"/>
      <c r="P20" s="377">
        <f t="shared" si="7"/>
        <v>34307</v>
      </c>
      <c r="Q20" s="376">
        <f t="shared" si="1"/>
        <v>1.8475177228578013E-2</v>
      </c>
      <c r="R20" s="131">
        <v>10</v>
      </c>
      <c r="S20" s="131">
        <v>9</v>
      </c>
      <c r="V20" s="5"/>
    </row>
    <row r="21" spans="2:22">
      <c r="B21" s="272">
        <v>11</v>
      </c>
      <c r="C21" s="272" t="s">
        <v>107</v>
      </c>
      <c r="D21" s="236">
        <v>8025</v>
      </c>
      <c r="E21" s="376">
        <f t="shared" si="0"/>
        <v>2.2780886197763642E-2</v>
      </c>
      <c r="F21" s="236">
        <v>5703</v>
      </c>
      <c r="G21" s="376">
        <f t="shared" si="2"/>
        <v>1.6439185391234165E-2</v>
      </c>
      <c r="H21" s="236">
        <v>5538</v>
      </c>
      <c r="I21" s="376">
        <f t="shared" si="3"/>
        <v>1.4250461248678011E-2</v>
      </c>
      <c r="J21" s="236">
        <v>4842</v>
      </c>
      <c r="K21" s="376">
        <f t="shared" si="4"/>
        <v>1.2803426939552593E-2</v>
      </c>
      <c r="L21" s="236">
        <v>2515</v>
      </c>
      <c r="M21" s="376">
        <f t="shared" si="5"/>
        <v>6.4331958019240758E-3</v>
      </c>
      <c r="N21" s="236"/>
      <c r="O21" s="376"/>
      <c r="P21" s="377">
        <f t="shared" si="7"/>
        <v>26623</v>
      </c>
      <c r="Q21" s="376">
        <f t="shared" si="1"/>
        <v>1.4337151116577738E-2</v>
      </c>
      <c r="R21" s="131">
        <v>9</v>
      </c>
      <c r="S21" s="131">
        <v>10</v>
      </c>
      <c r="V21" s="5"/>
    </row>
    <row r="22" spans="2:22">
      <c r="B22" s="272">
        <v>12</v>
      </c>
      <c r="C22" s="272" t="s">
        <v>30</v>
      </c>
      <c r="D22" s="236">
        <v>7947</v>
      </c>
      <c r="E22" s="376">
        <f t="shared" si="0"/>
        <v>2.2559464500140517E-2</v>
      </c>
      <c r="F22" s="236">
        <v>7153</v>
      </c>
      <c r="G22" s="376">
        <f t="shared" si="2"/>
        <v>2.0618883588198838E-2</v>
      </c>
      <c r="H22" s="236">
        <v>6149</v>
      </c>
      <c r="I22" s="376">
        <f t="shared" si="3"/>
        <v>1.5822695236208214E-2</v>
      </c>
      <c r="J22" s="236">
        <v>1293</v>
      </c>
      <c r="K22" s="376">
        <f t="shared" si="4"/>
        <v>3.4190068221481833E-3</v>
      </c>
      <c r="L22" s="236">
        <v>153</v>
      </c>
      <c r="M22" s="376">
        <f t="shared" si="5"/>
        <v>3.913634026617827E-4</v>
      </c>
      <c r="N22" s="236"/>
      <c r="O22" s="376"/>
      <c r="P22" s="377">
        <f t="shared" si="7"/>
        <v>22695</v>
      </c>
      <c r="Q22" s="376">
        <f t="shared" si="1"/>
        <v>1.2221824910443293E-2</v>
      </c>
      <c r="R22" s="131">
        <v>11</v>
      </c>
      <c r="S22" s="131">
        <v>11</v>
      </c>
      <c r="V22" s="5"/>
    </row>
    <row r="23" spans="2:22">
      <c r="B23" s="272">
        <v>13</v>
      </c>
      <c r="C23" s="272" t="s">
        <v>31</v>
      </c>
      <c r="D23" s="236">
        <v>1590</v>
      </c>
      <c r="E23" s="376">
        <f t="shared" si="0"/>
        <v>4.5135961438559739E-3</v>
      </c>
      <c r="F23" s="236">
        <v>1225</v>
      </c>
      <c r="G23" s="376">
        <f t="shared" si="2"/>
        <v>3.5311243388149835E-3</v>
      </c>
      <c r="H23" s="236">
        <v>1113</v>
      </c>
      <c r="I23" s="376">
        <f t="shared" si="3"/>
        <v>2.8639876073995353E-3</v>
      </c>
      <c r="J23" s="236">
        <v>1073</v>
      </c>
      <c r="K23" s="376">
        <f t="shared" si="4"/>
        <v>2.8372732561214235E-3</v>
      </c>
      <c r="L23" s="236">
        <v>533</v>
      </c>
      <c r="M23" s="376">
        <f t="shared" si="5"/>
        <v>1.3633770824753608E-3</v>
      </c>
      <c r="N23" s="236"/>
      <c r="O23" s="376"/>
      <c r="P23" s="377">
        <f t="shared" si="6"/>
        <v>5534</v>
      </c>
      <c r="Q23" s="376">
        <f t="shared" si="1"/>
        <v>2.9801973586425722E-3</v>
      </c>
      <c r="R23" s="131">
        <v>15</v>
      </c>
      <c r="S23" s="131">
        <v>16</v>
      </c>
      <c r="V23" s="5"/>
    </row>
    <row r="24" spans="2:22">
      <c r="B24" s="272">
        <v>14</v>
      </c>
      <c r="C24" s="272" t="s">
        <v>100</v>
      </c>
      <c r="D24" s="236">
        <v>12990</v>
      </c>
      <c r="E24" s="376">
        <f t="shared" si="0"/>
        <v>3.6875228873389371E-2</v>
      </c>
      <c r="F24" s="236">
        <v>8752</v>
      </c>
      <c r="G24" s="376">
        <f t="shared" si="2"/>
        <v>2.522808180678264E-2</v>
      </c>
      <c r="H24" s="236">
        <v>7841</v>
      </c>
      <c r="I24" s="376">
        <f t="shared" si="3"/>
        <v>2.017657397090724E-2</v>
      </c>
      <c r="J24" s="236">
        <v>7158</v>
      </c>
      <c r="K24" s="376">
        <f t="shared" si="4"/>
        <v>1.8927494843725211E-2</v>
      </c>
      <c r="L24" s="236">
        <v>11285</v>
      </c>
      <c r="M24" s="376">
        <f t="shared" si="5"/>
        <v>2.8866248359726916E-2</v>
      </c>
      <c r="N24" s="236"/>
      <c r="O24" s="376"/>
      <c r="P24" s="377">
        <f t="shared" si="6"/>
        <v>48026</v>
      </c>
      <c r="Q24" s="376">
        <f t="shared" si="1"/>
        <v>2.5863201725003285E-2</v>
      </c>
      <c r="R24" s="131">
        <v>5</v>
      </c>
      <c r="S24" s="131">
        <v>6</v>
      </c>
      <c r="V24" s="5"/>
    </row>
    <row r="25" spans="2:22">
      <c r="B25" s="272">
        <v>15</v>
      </c>
      <c r="C25" s="272" t="s">
        <v>105</v>
      </c>
      <c r="D25" s="271">
        <v>2132</v>
      </c>
      <c r="E25" s="376">
        <f t="shared" si="0"/>
        <v>6.0521930683653689E-3</v>
      </c>
      <c r="F25" s="236">
        <v>2011</v>
      </c>
      <c r="G25" s="376">
        <f t="shared" si="2"/>
        <v>5.7968090166179032E-3</v>
      </c>
      <c r="H25" s="236">
        <v>2016</v>
      </c>
      <c r="I25" s="376">
        <f t="shared" si="3"/>
        <v>5.1876001945350076E-3</v>
      </c>
      <c r="J25" s="272">
        <v>1319</v>
      </c>
      <c r="K25" s="376">
        <f t="shared" si="4"/>
        <v>3.4877571526786186E-3</v>
      </c>
      <c r="L25" s="271">
        <v>1830</v>
      </c>
      <c r="M25" s="376">
        <f t="shared" si="5"/>
        <v>4.6810132475232835E-3</v>
      </c>
      <c r="N25" s="236"/>
      <c r="O25" s="376"/>
      <c r="P25" s="377">
        <f>SUM(D25,F25,H25,J25,L25,N25,)</f>
        <v>9308</v>
      </c>
      <c r="Q25" s="376">
        <f t="shared" si="1"/>
        <v>5.0125907145365132E-3</v>
      </c>
      <c r="R25" s="131">
        <v>16</v>
      </c>
      <c r="S25" s="131">
        <v>14</v>
      </c>
      <c r="V25" s="5"/>
    </row>
    <row r="26" spans="2:22">
      <c r="B26" s="272">
        <v>16</v>
      </c>
      <c r="C26" s="272" t="s">
        <v>108</v>
      </c>
      <c r="D26" s="236">
        <v>3693</v>
      </c>
      <c r="E26" s="376">
        <f t="shared" si="0"/>
        <v>1.0483465760540951E-2</v>
      </c>
      <c r="F26" s="236">
        <v>5760</v>
      </c>
      <c r="G26" s="376">
        <f t="shared" si="2"/>
        <v>1.6603490768632087E-2</v>
      </c>
      <c r="H26" s="236">
        <v>1707</v>
      </c>
      <c r="I26" s="376">
        <f t="shared" si="3"/>
        <v>4.3924769504321715E-3</v>
      </c>
      <c r="J26" s="236">
        <v>1666</v>
      </c>
      <c r="K26" s="376">
        <f t="shared" si="4"/>
        <v>4.4053096409117348E-3</v>
      </c>
      <c r="L26" s="236">
        <v>4263</v>
      </c>
      <c r="M26" s="376">
        <f t="shared" si="5"/>
        <v>1.0904458729066535E-2</v>
      </c>
      <c r="N26" s="236"/>
      <c r="O26" s="376"/>
      <c r="P26" s="377">
        <f>SUM(D26,F26,H26,J26,L26,N26,)</f>
        <v>17089</v>
      </c>
      <c r="Q26" s="376">
        <f t="shared" si="1"/>
        <v>9.2028537516882763E-3</v>
      </c>
      <c r="R26" s="131">
        <v>13</v>
      </c>
      <c r="S26" s="131">
        <v>12</v>
      </c>
      <c r="V26" s="5"/>
    </row>
    <row r="27" spans="2:22">
      <c r="B27" s="57"/>
      <c r="C27" s="57"/>
      <c r="D27" s="64"/>
      <c r="E27" s="53"/>
      <c r="F27" s="64"/>
      <c r="G27" s="53"/>
      <c r="H27" s="64"/>
      <c r="I27" s="53"/>
      <c r="J27" s="64"/>
      <c r="K27" s="53"/>
      <c r="L27" s="64"/>
      <c r="M27" s="53"/>
      <c r="N27" s="56"/>
      <c r="O27" s="53"/>
      <c r="P27" s="31"/>
      <c r="Q27" s="150"/>
      <c r="V27" s="5"/>
    </row>
    <row r="28" spans="2:22">
      <c r="B28" s="57"/>
      <c r="C28" s="57"/>
      <c r="D28" s="56"/>
      <c r="E28" s="53"/>
      <c r="F28" s="56"/>
      <c r="G28" s="53"/>
      <c r="H28" s="57"/>
      <c r="I28" s="53"/>
      <c r="J28" s="57"/>
      <c r="K28" s="53"/>
      <c r="L28" s="56"/>
      <c r="M28" s="53"/>
      <c r="N28" s="58"/>
      <c r="O28" s="59"/>
      <c r="P28" s="31"/>
      <c r="Q28" s="31"/>
    </row>
    <row r="29" spans="2:22">
      <c r="B29" s="57"/>
      <c r="C29" s="57"/>
      <c r="D29" s="56"/>
      <c r="E29" s="53"/>
      <c r="F29" s="56"/>
      <c r="G29" s="53"/>
      <c r="H29" s="57"/>
      <c r="I29" s="53"/>
      <c r="J29" s="57"/>
      <c r="K29" s="53"/>
      <c r="L29" s="56"/>
      <c r="M29" s="53"/>
      <c r="N29" s="58"/>
      <c r="O29" s="59"/>
      <c r="P29" s="31"/>
      <c r="Q29" s="31"/>
    </row>
    <row r="30" spans="2:22">
      <c r="B30" s="57"/>
      <c r="C30" s="57"/>
      <c r="D30" s="56"/>
      <c r="E30" s="53"/>
      <c r="F30" s="56"/>
      <c r="G30" s="53"/>
      <c r="H30" s="57"/>
      <c r="I30" s="53"/>
      <c r="J30" s="57"/>
      <c r="K30" s="53"/>
      <c r="L30" s="56"/>
      <c r="M30" s="53"/>
      <c r="N30" s="58"/>
      <c r="O30" s="59"/>
      <c r="P30" s="31"/>
      <c r="Q30" s="31"/>
    </row>
    <row r="31" spans="2:22">
      <c r="B31" s="57"/>
      <c r="C31" s="57"/>
      <c r="D31" s="56"/>
      <c r="E31" s="53"/>
      <c r="F31" s="56"/>
      <c r="G31" s="53"/>
      <c r="H31" s="57"/>
      <c r="I31" s="53"/>
      <c r="J31" s="57"/>
      <c r="K31" s="53"/>
      <c r="L31" s="56"/>
      <c r="M31" s="53"/>
      <c r="N31" s="58"/>
      <c r="O31" s="59"/>
      <c r="P31" s="31"/>
      <c r="Q31" s="31"/>
    </row>
    <row r="32" spans="2:22">
      <c r="B32" s="57"/>
      <c r="C32" s="57"/>
      <c r="D32" s="56"/>
      <c r="E32" s="53"/>
      <c r="F32" s="56"/>
      <c r="G32" s="53"/>
      <c r="H32" s="57"/>
      <c r="I32" s="53"/>
      <c r="J32" s="57"/>
      <c r="K32" s="53"/>
      <c r="L32" s="56"/>
      <c r="M32" s="53"/>
      <c r="N32" s="58"/>
      <c r="O32" s="59"/>
      <c r="P32" s="31"/>
      <c r="Q32" s="31"/>
    </row>
    <row r="33" spans="2:17">
      <c r="B33" s="57"/>
      <c r="C33" s="57"/>
      <c r="D33" s="56"/>
      <c r="E33" s="53"/>
      <c r="F33" s="56"/>
      <c r="G33" s="53"/>
      <c r="H33" s="57"/>
      <c r="I33" s="53"/>
      <c r="J33" s="57"/>
      <c r="K33" s="53"/>
      <c r="L33" s="56"/>
      <c r="M33" s="53"/>
      <c r="N33" s="58"/>
      <c r="O33" s="59"/>
      <c r="P33" s="31"/>
      <c r="Q33" s="31"/>
    </row>
    <row r="34" spans="2:17">
      <c r="B34" s="379"/>
      <c r="C34" s="379" t="s">
        <v>164</v>
      </c>
      <c r="D34" s="380">
        <v>352269</v>
      </c>
      <c r="E34" s="426">
        <f>SUM(E11:E33)</f>
        <v>0.96645177407038374</v>
      </c>
      <c r="F34" s="380">
        <v>346915</v>
      </c>
      <c r="G34" s="381">
        <f>SUM(G11:G33)</f>
        <v>0.96930371993139541</v>
      </c>
      <c r="H34" s="380">
        <v>388619</v>
      </c>
      <c r="I34" s="381">
        <f>SUM(I11:I33)</f>
        <v>0.97429101510734173</v>
      </c>
      <c r="J34" s="380">
        <v>378180</v>
      </c>
      <c r="K34" s="381">
        <f>SUM(K11:K33)</f>
        <v>0.96704479348458383</v>
      </c>
      <c r="L34" s="380">
        <v>390941</v>
      </c>
      <c r="M34" s="381">
        <f>SUM(M11:M26)</f>
        <v>0.96077157422731307</v>
      </c>
      <c r="N34" s="380"/>
      <c r="O34" s="381">
        <f>SUM(O11:O25)</f>
        <v>0</v>
      </c>
      <c r="P34" s="380">
        <f>SUM(D34,F34,H34,J34,L34,N34,)</f>
        <v>1856924</v>
      </c>
      <c r="Q34" s="381">
        <f>SUM(Q11:Q26)</f>
        <v>0.96755009898089528</v>
      </c>
    </row>
    <row r="35" spans="2:17">
      <c r="B35" s="5"/>
      <c r="D35" s="5"/>
      <c r="F35" s="5"/>
      <c r="G35" s="5"/>
      <c r="H35" s="5"/>
      <c r="I35" s="5"/>
      <c r="J35" s="5"/>
      <c r="K35" s="5"/>
      <c r="M35" s="5"/>
      <c r="N35" s="5"/>
      <c r="P35" s="54"/>
      <c r="Q35" s="54"/>
    </row>
    <row r="37" spans="2:17">
      <c r="C37" s="7" t="s">
        <v>285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7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3:L40"/>
  <sheetViews>
    <sheetView workbookViewId="0">
      <selection activeCell="L32" sqref="L32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418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367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447" t="s">
        <v>421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5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topLeftCell="A4" zoomScaleNormal="100" workbookViewId="0">
      <selection activeCell="E48" sqref="E48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56" t="s">
        <v>155</v>
      </c>
      <c r="B1" s="456"/>
      <c r="C1" s="456"/>
      <c r="D1" s="456"/>
      <c r="E1" s="456"/>
      <c r="F1" s="456"/>
      <c r="G1" s="456"/>
    </row>
    <row r="2" spans="1:10" ht="18.75">
      <c r="A2" s="457" t="s">
        <v>42</v>
      </c>
      <c r="B2" s="457"/>
      <c r="C2" s="457"/>
      <c r="D2" s="457"/>
      <c r="E2" s="457"/>
      <c r="F2" s="457"/>
      <c r="G2" s="457"/>
    </row>
    <row r="3" spans="1:10" ht="15.75">
      <c r="A3" s="458" t="s">
        <v>399</v>
      </c>
      <c r="B3" s="458"/>
      <c r="C3" s="458"/>
      <c r="D3" s="458"/>
      <c r="E3" s="458"/>
      <c r="F3" s="458"/>
      <c r="G3" s="458"/>
    </row>
    <row r="4" spans="1:10" ht="8.25" customHeight="1"/>
    <row r="5" spans="1:10" ht="15.75">
      <c r="A5" s="10"/>
      <c r="B5" s="302"/>
      <c r="C5" s="459" t="s">
        <v>400</v>
      </c>
      <c r="D5" s="459"/>
      <c r="E5" s="459" t="s">
        <v>160</v>
      </c>
      <c r="F5" s="460"/>
    </row>
    <row r="6" spans="1:10" ht="15.75">
      <c r="A6" s="10"/>
      <c r="B6" s="303" t="s">
        <v>49</v>
      </c>
      <c r="C6" s="428">
        <v>2013</v>
      </c>
      <c r="D6" s="428">
        <v>2014</v>
      </c>
      <c r="E6" s="304" t="s">
        <v>48</v>
      </c>
      <c r="F6" s="305" t="s">
        <v>33</v>
      </c>
    </row>
    <row r="7" spans="1:10" ht="6" customHeight="1"/>
    <row r="8" spans="1:10">
      <c r="B8" s="165" t="s">
        <v>0</v>
      </c>
      <c r="C8" s="166"/>
      <c r="D8" s="166"/>
      <c r="E8" s="166"/>
      <c r="F8" s="167"/>
    </row>
    <row r="9" spans="1:10">
      <c r="B9" s="168" t="s">
        <v>1</v>
      </c>
      <c r="C9" s="169">
        <v>40654</v>
      </c>
      <c r="D9" s="169">
        <v>40939</v>
      </c>
      <c r="E9" s="170">
        <f>D9-C9</f>
        <v>285</v>
      </c>
      <c r="F9" s="171">
        <f>(D9/C9)-100%</f>
        <v>7.0103802823830996E-3</v>
      </c>
    </row>
    <row r="10" spans="1:10" ht="7.5" customHeight="1"/>
    <row r="11" spans="1:10">
      <c r="B11" s="172" t="s">
        <v>2</v>
      </c>
      <c r="C11" s="173">
        <v>1246090</v>
      </c>
      <c r="D11" s="173">
        <v>1257356</v>
      </c>
      <c r="E11" s="173">
        <f>D11-C11</f>
        <v>11266</v>
      </c>
      <c r="F11" s="174">
        <f>(D11/C11)-100%</f>
        <v>9.0410804998033445E-3</v>
      </c>
    </row>
    <row r="12" spans="1:10">
      <c r="B12" s="175" t="s">
        <v>3</v>
      </c>
      <c r="C12" s="106">
        <v>970720</v>
      </c>
      <c r="D12" s="106">
        <v>1036819</v>
      </c>
      <c r="E12" s="106">
        <f>D12-C12</f>
        <v>66099</v>
      </c>
      <c r="F12" s="176">
        <f>(D12/C12)-100%</f>
        <v>6.8092755892533274E-2</v>
      </c>
    </row>
    <row r="13" spans="1:10">
      <c r="B13" s="168" t="s">
        <v>4</v>
      </c>
      <c r="C13" s="177">
        <f>C12/C11</f>
        <v>0.77901275188790542</v>
      </c>
      <c r="D13" s="178">
        <f>D12/D11</f>
        <v>0.82460257874460374</v>
      </c>
      <c r="E13" s="177">
        <f>D13-C13</f>
        <v>4.5589826856698323E-2</v>
      </c>
      <c r="F13" s="171"/>
      <c r="J13" s="16"/>
    </row>
    <row r="14" spans="1:10" ht="9" customHeight="1"/>
    <row r="15" spans="1:10" ht="20.25" customHeight="1">
      <c r="B15" s="179" t="s">
        <v>5</v>
      </c>
      <c r="C15" s="180">
        <v>0.81159999999999999</v>
      </c>
      <c r="D15" s="181">
        <v>0.86199999999999999</v>
      </c>
      <c r="E15" s="182">
        <f>D15-C15</f>
        <v>5.04E-2</v>
      </c>
      <c r="F15" s="16"/>
    </row>
    <row r="16" spans="1:10" ht="8.25" customHeight="1"/>
    <row r="17" spans="2:8">
      <c r="B17" s="165" t="s">
        <v>14</v>
      </c>
      <c r="C17" s="166"/>
      <c r="D17" s="166"/>
      <c r="E17" s="167"/>
      <c r="F17" s="15" t="s">
        <v>142</v>
      </c>
      <c r="G17" s="15" t="s">
        <v>141</v>
      </c>
    </row>
    <row r="18" spans="2:8">
      <c r="B18" s="175" t="s">
        <v>13</v>
      </c>
      <c r="C18" s="103">
        <v>5.77</v>
      </c>
      <c r="D18" s="103">
        <v>5.49</v>
      </c>
      <c r="E18" s="183">
        <f>D18-C18</f>
        <v>-0.27999999999999936</v>
      </c>
      <c r="F18" s="16"/>
    </row>
    <row r="19" spans="2:8">
      <c r="B19" s="175" t="s">
        <v>15</v>
      </c>
      <c r="C19" s="104">
        <v>2.93</v>
      </c>
      <c r="D19" s="104">
        <v>3.06</v>
      </c>
      <c r="E19" s="183">
        <f>D19-C19</f>
        <v>0.12999999999999989</v>
      </c>
      <c r="F19" s="16"/>
    </row>
    <row r="20" spans="2:8">
      <c r="B20" s="168" t="s">
        <v>16</v>
      </c>
      <c r="C20" s="184">
        <v>7.03</v>
      </c>
      <c r="D20" s="184">
        <v>6.49</v>
      </c>
      <c r="E20" s="185">
        <f>D20-C20</f>
        <v>-0.54</v>
      </c>
      <c r="F20" s="16"/>
    </row>
    <row r="21" spans="2:8" ht="8.25" customHeight="1"/>
    <row r="22" spans="2:8" ht="17.25" customHeight="1">
      <c r="B22" s="186" t="s">
        <v>50</v>
      </c>
      <c r="C22" s="187">
        <v>2189.9899999999998</v>
      </c>
      <c r="D22" s="188">
        <v>2682.22</v>
      </c>
      <c r="E22" s="189">
        <f>D22-C22</f>
        <v>492.23</v>
      </c>
      <c r="F22" s="182">
        <f>(D22/C22)-100%</f>
        <v>0.22476358339535807</v>
      </c>
    </row>
    <row r="23" spans="2:8" ht="9" customHeight="1"/>
    <row r="24" spans="2:8">
      <c r="B24" s="165" t="s">
        <v>35</v>
      </c>
      <c r="C24" s="245">
        <v>2013</v>
      </c>
      <c r="D24" s="245">
        <v>2014</v>
      </c>
      <c r="E24" s="166"/>
      <c r="F24" s="167"/>
    </row>
    <row r="25" spans="2:8">
      <c r="B25" s="175" t="s">
        <v>6</v>
      </c>
      <c r="C25" s="105">
        <v>349764</v>
      </c>
      <c r="D25" s="105">
        <v>390941</v>
      </c>
      <c r="E25" s="106">
        <f>D25-C25</f>
        <v>41177</v>
      </c>
      <c r="F25" s="176">
        <f>(D25/C25)-100%</f>
        <v>0.11772795370592748</v>
      </c>
      <c r="H25" s="121"/>
    </row>
    <row r="26" spans="2:8">
      <c r="B26" s="175" t="s">
        <v>7</v>
      </c>
      <c r="C26" s="106">
        <v>85925</v>
      </c>
      <c r="D26" s="106">
        <v>90561</v>
      </c>
      <c r="E26" s="106">
        <f>D26-C26</f>
        <v>4636</v>
      </c>
      <c r="F26" s="176">
        <f>(D26/C26)-100%</f>
        <v>5.3954029677043991E-2</v>
      </c>
      <c r="G26" s="17"/>
      <c r="H26" s="121"/>
    </row>
    <row r="27" spans="2:8">
      <c r="B27" s="168" t="s">
        <v>8</v>
      </c>
      <c r="C27" s="170">
        <v>263839</v>
      </c>
      <c r="D27" s="170">
        <v>300380</v>
      </c>
      <c r="E27" s="170">
        <f>D27-C27</f>
        <v>36541</v>
      </c>
      <c r="F27" s="171">
        <f>(D27/C27)-100%</f>
        <v>0.13849734118155399</v>
      </c>
      <c r="G27" s="17"/>
      <c r="H27" s="121"/>
    </row>
    <row r="28" spans="2:8" ht="11.25" customHeight="1"/>
    <row r="29" spans="2:8">
      <c r="B29" s="191" t="s">
        <v>335</v>
      </c>
      <c r="C29" s="194">
        <v>2013</v>
      </c>
      <c r="D29" s="190"/>
      <c r="E29" s="190">
        <v>2014</v>
      </c>
      <c r="F29" s="192"/>
      <c r="G29" s="18"/>
    </row>
    <row r="30" spans="2:8">
      <c r="B30" s="175" t="s">
        <v>9</v>
      </c>
      <c r="C30" s="106">
        <v>77835</v>
      </c>
      <c r="D30" s="107">
        <f>C30/$C$35</f>
        <v>0.29500945652462296</v>
      </c>
      <c r="E30" s="106">
        <v>83205</v>
      </c>
      <c r="F30" s="176">
        <f>E30/$E$35</f>
        <v>0.27699913442972235</v>
      </c>
      <c r="G30" s="19"/>
    </row>
    <row r="31" spans="2:8">
      <c r="B31" s="175" t="s">
        <v>11</v>
      </c>
      <c r="C31" s="106">
        <v>115835</v>
      </c>
      <c r="D31" s="107">
        <f>C31/$C$35</f>
        <v>0.43903668525123274</v>
      </c>
      <c r="E31" s="106">
        <v>141870</v>
      </c>
      <c r="F31" s="176">
        <f>E31/$E$35</f>
        <v>0.47230175111525402</v>
      </c>
      <c r="G31" s="19"/>
    </row>
    <row r="32" spans="2:8">
      <c r="B32" s="175" t="s">
        <v>153</v>
      </c>
      <c r="C32" s="106">
        <v>42209</v>
      </c>
      <c r="D32" s="107">
        <f>C32/$C$35</f>
        <v>0.15998013940319664</v>
      </c>
      <c r="E32" s="106">
        <v>44856</v>
      </c>
      <c r="F32" s="176">
        <f>E32/$E$35</f>
        <v>0.14933084759304879</v>
      </c>
      <c r="G32" s="19"/>
    </row>
    <row r="33" spans="2:8">
      <c r="B33" s="175" t="s">
        <v>10</v>
      </c>
      <c r="C33" s="106">
        <v>24229</v>
      </c>
      <c r="D33" s="107">
        <f>C33/$C$35</f>
        <v>9.1832519074132327E-2</v>
      </c>
      <c r="E33" s="106">
        <v>25574</v>
      </c>
      <c r="F33" s="176">
        <f>E33/$E$35</f>
        <v>8.5138824156068979E-2</v>
      </c>
      <c r="G33" s="19"/>
    </row>
    <row r="34" spans="2:8">
      <c r="B34" s="175" t="s">
        <v>12</v>
      </c>
      <c r="C34" s="106">
        <v>3731</v>
      </c>
      <c r="D34" s="107">
        <f>C34/$C$35</f>
        <v>1.4141199746815292E-2</v>
      </c>
      <c r="E34" s="106">
        <v>4875</v>
      </c>
      <c r="F34" s="176">
        <f>E34/$E$35</f>
        <v>1.6229442705905851E-2</v>
      </c>
      <c r="G34" s="19"/>
    </row>
    <row r="35" spans="2:8">
      <c r="B35" s="168"/>
      <c r="C35" s="169">
        <f>SUM(C30:C34)</f>
        <v>263839</v>
      </c>
      <c r="D35" s="177">
        <f>SUM(D30:D34)</f>
        <v>1</v>
      </c>
      <c r="E35" s="169">
        <f>SUM(E30:E34)</f>
        <v>300380</v>
      </c>
      <c r="F35" s="171">
        <f>SUM(F30:F34)</f>
        <v>1</v>
      </c>
      <c r="G35" s="20"/>
    </row>
    <row r="36" spans="2:8" ht="9.75" customHeight="1"/>
    <row r="37" spans="2:8">
      <c r="B37" s="193" t="s">
        <v>156</v>
      </c>
      <c r="C37" s="244">
        <v>2013</v>
      </c>
      <c r="D37" s="244">
        <v>2014</v>
      </c>
      <c r="E37" s="166"/>
      <c r="F37" s="167"/>
    </row>
    <row r="38" spans="2:8">
      <c r="B38" s="175" t="s">
        <v>6</v>
      </c>
      <c r="C38" s="105">
        <v>970720</v>
      </c>
      <c r="D38" s="105">
        <v>1036819</v>
      </c>
      <c r="E38" s="106">
        <f>D38-C38</f>
        <v>66099</v>
      </c>
      <c r="F38" s="176">
        <f>(D38/C38)-100%</f>
        <v>6.8092755892533274E-2</v>
      </c>
    </row>
    <row r="39" spans="2:8">
      <c r="B39" s="175" t="s">
        <v>7</v>
      </c>
      <c r="C39" s="106">
        <v>104900</v>
      </c>
      <c r="D39" s="106">
        <v>115465</v>
      </c>
      <c r="E39" s="106">
        <f>D39-C39</f>
        <v>10565</v>
      </c>
      <c r="F39" s="176">
        <f>(D39/C39)-100%</f>
        <v>0.10071496663489032</v>
      </c>
      <c r="H39" s="17"/>
    </row>
    <row r="40" spans="2:8">
      <c r="B40" s="168" t="s">
        <v>289</v>
      </c>
      <c r="C40" s="170">
        <v>865820</v>
      </c>
      <c r="D40" s="170">
        <v>921354</v>
      </c>
      <c r="E40" s="170">
        <f>D40-C40</f>
        <v>55534</v>
      </c>
      <c r="F40" s="171">
        <f>(D40/C40)-100%</f>
        <v>6.4140352498209818E-2</v>
      </c>
      <c r="G40" s="17"/>
      <c r="H40" s="17"/>
    </row>
    <row r="41" spans="2:8" ht="9.75" customHeight="1"/>
    <row r="42" spans="2:8">
      <c r="B42" s="193" t="s">
        <v>223</v>
      </c>
      <c r="C42" s="194">
        <v>2013</v>
      </c>
      <c r="D42" s="195"/>
      <c r="E42" s="244">
        <v>2014</v>
      </c>
      <c r="F42" s="196"/>
      <c r="G42" s="18"/>
    </row>
    <row r="43" spans="2:8">
      <c r="B43" s="175" t="s">
        <v>270</v>
      </c>
      <c r="C43" s="106">
        <v>343989</v>
      </c>
      <c r="D43" s="108">
        <f>C43/$C$48</f>
        <v>0.39729851470282507</v>
      </c>
      <c r="E43" s="106">
        <v>356798</v>
      </c>
      <c r="F43" s="197">
        <f>E43/$E$48</f>
        <v>0.38725397621326874</v>
      </c>
      <c r="G43" s="19"/>
    </row>
    <row r="44" spans="2:8">
      <c r="B44" s="175" t="s">
        <v>11</v>
      </c>
      <c r="C44" s="106">
        <v>280417</v>
      </c>
      <c r="D44" s="108">
        <f>C44/$C$48</f>
        <v>0.32387447737405001</v>
      </c>
      <c r="E44" s="106">
        <v>325710</v>
      </c>
      <c r="F44" s="197">
        <f>E44/$E$48</f>
        <v>0.35351233076537358</v>
      </c>
      <c r="G44" s="19"/>
    </row>
    <row r="45" spans="2:8">
      <c r="B45" s="175" t="s">
        <v>153</v>
      </c>
      <c r="C45" s="106">
        <v>141928</v>
      </c>
      <c r="D45" s="108">
        <f>C45/$C$48</f>
        <v>0.16392321729689774</v>
      </c>
      <c r="E45" s="106">
        <v>145595</v>
      </c>
      <c r="F45" s="197">
        <f>E45/$E$48</f>
        <v>0.15802286634670279</v>
      </c>
      <c r="G45" s="19"/>
    </row>
    <row r="46" spans="2:8">
      <c r="B46" s="175" t="s">
        <v>271</v>
      </c>
      <c r="C46" s="106">
        <v>62183</v>
      </c>
      <c r="D46" s="108">
        <f>C46/$C$48</f>
        <v>7.1819777782911001E-2</v>
      </c>
      <c r="E46" s="106">
        <v>54918</v>
      </c>
      <c r="F46" s="197">
        <f>E46/$E$48</f>
        <v>5.9605754140102503E-2</v>
      </c>
      <c r="G46" s="19"/>
    </row>
    <row r="47" spans="2:8">
      <c r="B47" s="198" t="s">
        <v>326</v>
      </c>
      <c r="C47" s="106">
        <v>37303</v>
      </c>
      <c r="D47" s="112">
        <f>C47/$C$48</f>
        <v>4.3084012843316165E-2</v>
      </c>
      <c r="E47" s="106">
        <v>38333</v>
      </c>
      <c r="F47" s="197">
        <f>E47/$E$48</f>
        <v>4.1605072534552409E-2</v>
      </c>
      <c r="G47" s="19"/>
    </row>
    <row r="48" spans="2:8">
      <c r="B48" s="199"/>
      <c r="C48" s="169">
        <f>SUM(C43:C47)</f>
        <v>865820</v>
      </c>
      <c r="D48" s="177">
        <f>SUM(D43:D47)</f>
        <v>1</v>
      </c>
      <c r="E48" s="169">
        <f>SUM(E43:E47)</f>
        <v>921354</v>
      </c>
      <c r="F48" s="171">
        <f>SUM(F43:F47)</f>
        <v>1</v>
      </c>
      <c r="G48" s="20"/>
    </row>
    <row r="49" spans="2:6" ht="9.75" customHeight="1"/>
    <row r="50" spans="2:6">
      <c r="B50" s="453"/>
      <c r="C50" s="454"/>
      <c r="D50" s="454"/>
      <c r="E50" s="454"/>
      <c r="F50" s="455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2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topLeftCell="A16" workbookViewId="0">
      <selection activeCell="O41" sqref="O41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42"/>
      <c r="F2" s="22"/>
      <c r="G2" s="22"/>
      <c r="H2" s="22"/>
      <c r="I2" s="22"/>
      <c r="J2" s="22"/>
      <c r="K2" s="151" t="s">
        <v>158</v>
      </c>
    </row>
    <row r="3" spans="1:17" ht="21">
      <c r="D3" s="22"/>
      <c r="E3" s="242"/>
      <c r="F3" s="22"/>
      <c r="G3" s="22"/>
      <c r="H3" s="22"/>
      <c r="I3" s="22"/>
      <c r="J3" s="22"/>
      <c r="K3" s="151" t="s">
        <v>122</v>
      </c>
    </row>
    <row r="4" spans="1:17" ht="21">
      <c r="D4" s="22"/>
      <c r="E4" s="242"/>
      <c r="F4" s="22"/>
      <c r="G4" s="22"/>
      <c r="H4" s="22"/>
      <c r="I4" s="22"/>
      <c r="J4" s="22"/>
      <c r="K4" s="151" t="s">
        <v>156</v>
      </c>
    </row>
    <row r="5" spans="1:17" ht="18.75">
      <c r="D5" s="10"/>
      <c r="E5" s="123"/>
      <c r="F5" s="10"/>
      <c r="G5" s="10"/>
      <c r="H5" s="10"/>
      <c r="I5" s="10"/>
      <c r="J5" s="10"/>
      <c r="K5" s="242" t="s">
        <v>368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99" t="s">
        <v>247</v>
      </c>
      <c r="C7" s="516" t="s">
        <v>359</v>
      </c>
      <c r="D7" s="516"/>
      <c r="E7" s="514" t="s">
        <v>360</v>
      </c>
      <c r="F7" s="515"/>
      <c r="G7" s="514" t="s">
        <v>361</v>
      </c>
      <c r="H7" s="515"/>
      <c r="I7" s="514" t="s">
        <v>362</v>
      </c>
      <c r="J7" s="515"/>
      <c r="K7" s="514" t="s">
        <v>363</v>
      </c>
      <c r="L7" s="515"/>
      <c r="M7" s="514" t="s">
        <v>364</v>
      </c>
      <c r="N7" s="515"/>
      <c r="O7" s="499" t="s">
        <v>390</v>
      </c>
      <c r="P7" s="499"/>
      <c r="Q7" s="5"/>
    </row>
    <row r="8" spans="1:17">
      <c r="A8" s="5"/>
      <c r="B8" s="517"/>
      <c r="C8" s="382" t="s">
        <v>157</v>
      </c>
      <c r="D8" s="360" t="s">
        <v>33</v>
      </c>
      <c r="E8" s="382" t="s">
        <v>157</v>
      </c>
      <c r="F8" s="360" t="s">
        <v>33</v>
      </c>
      <c r="G8" s="382" t="s">
        <v>157</v>
      </c>
      <c r="H8" s="360" t="s">
        <v>33</v>
      </c>
      <c r="I8" s="382" t="s">
        <v>157</v>
      </c>
      <c r="J8" s="360" t="s">
        <v>33</v>
      </c>
      <c r="K8" s="382" t="s">
        <v>157</v>
      </c>
      <c r="L8" s="360" t="s">
        <v>33</v>
      </c>
      <c r="M8" s="382" t="s">
        <v>157</v>
      </c>
      <c r="N8" s="360" t="s">
        <v>33</v>
      </c>
      <c r="O8" s="382" t="s">
        <v>157</v>
      </c>
      <c r="P8" s="360" t="s">
        <v>33</v>
      </c>
      <c r="Q8" s="5"/>
    </row>
    <row r="9" spans="1:17">
      <c r="B9" s="55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</row>
    <row r="10" spans="1:17">
      <c r="B10" s="61" t="s">
        <v>145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9"/>
      <c r="P10" s="9"/>
    </row>
    <row r="11" spans="1:17">
      <c r="B11" s="272" t="s">
        <v>153</v>
      </c>
      <c r="C11" s="236">
        <v>312447</v>
      </c>
      <c r="D11" s="273">
        <f>C11/$C$35</f>
        <v>0.29969066676897843</v>
      </c>
      <c r="E11" s="236">
        <v>312952</v>
      </c>
      <c r="F11" s="273">
        <f>E11/$E$35</f>
        <v>0.31474763525915345</v>
      </c>
      <c r="G11" s="236">
        <v>308114</v>
      </c>
      <c r="H11" s="273">
        <f>G11/$G$35</f>
        <v>0.29284812033505397</v>
      </c>
      <c r="I11" s="236">
        <v>223971</v>
      </c>
      <c r="J11" s="273">
        <f>I11/$I$35</f>
        <v>0.22108059233580174</v>
      </c>
      <c r="K11" s="236">
        <v>145595</v>
      </c>
      <c r="L11" s="273">
        <f>K11/$K$35</f>
        <v>0.14581576506831342</v>
      </c>
      <c r="M11" s="236"/>
      <c r="N11" s="273"/>
      <c r="O11" s="236">
        <f>SUM(C11,E11,G11,I11,K11,M11,)</f>
        <v>1303079</v>
      </c>
      <c r="P11" s="274">
        <f>O11/$O$35</f>
        <v>0.25547818479932261</v>
      </c>
    </row>
    <row r="12" spans="1:17">
      <c r="B12" s="272" t="s">
        <v>11</v>
      </c>
      <c r="C12" s="236">
        <v>302180</v>
      </c>
      <c r="D12" s="273">
        <f>C12/$C$35</f>
        <v>0.28984283953518486</v>
      </c>
      <c r="E12" s="236">
        <v>301890</v>
      </c>
      <c r="F12" s="273">
        <f t="shared" ref="F12:F13" si="0">E12/$E$35</f>
        <v>0.30362216444817686</v>
      </c>
      <c r="G12" s="236">
        <v>348521</v>
      </c>
      <c r="H12" s="273">
        <f t="shared" ref="H12:H13" si="1">G12/$G$35</f>
        <v>0.33125310679583969</v>
      </c>
      <c r="I12" s="236">
        <v>329698</v>
      </c>
      <c r="J12" s="273">
        <f t="shared" ref="J12:J13" si="2">I12/$I$35</f>
        <v>0.32544315617615299</v>
      </c>
      <c r="K12" s="236">
        <v>325710</v>
      </c>
      <c r="L12" s="273">
        <f t="shared" ref="L12:L13" si="3">K12/$K$35</f>
        <v>0.3262038726632121</v>
      </c>
      <c r="M12" s="236"/>
      <c r="N12" s="273"/>
      <c r="O12" s="236">
        <f>SUM(C12,E12,G12,I12,K12,M12,)</f>
        <v>1607999</v>
      </c>
      <c r="P12" s="274">
        <f>O12/$O$35</f>
        <v>0.31525998475850342</v>
      </c>
    </row>
    <row r="13" spans="1:17">
      <c r="B13" s="272" t="s">
        <v>162</v>
      </c>
      <c r="C13" s="236">
        <v>66195</v>
      </c>
      <c r="D13" s="273">
        <f>C13/$C$35</f>
        <v>6.3492444116194188E-2</v>
      </c>
      <c r="E13" s="236">
        <v>59817</v>
      </c>
      <c r="F13" s="273">
        <f t="shared" si="0"/>
        <v>6.0160214020989748E-2</v>
      </c>
      <c r="G13" s="236">
        <v>65057</v>
      </c>
      <c r="H13" s="273">
        <f t="shared" si="1"/>
        <v>6.1833672486928885E-2</v>
      </c>
      <c r="I13" s="236">
        <v>104751</v>
      </c>
      <c r="J13" s="273">
        <f t="shared" si="2"/>
        <v>0.1033991593901334</v>
      </c>
      <c r="K13" s="236">
        <v>115465</v>
      </c>
      <c r="L13" s="273">
        <f t="shared" si="3"/>
        <v>0.1156400790797267</v>
      </c>
      <c r="M13" s="236"/>
      <c r="N13" s="273"/>
      <c r="O13" s="236">
        <f>SUM(C13,E13,G13,I13,K13,M13,)</f>
        <v>411285</v>
      </c>
      <c r="P13" s="274">
        <f>O13/$O$35</f>
        <v>8.0635437479377223E-2</v>
      </c>
    </row>
    <row r="14" spans="1:17" s="5" customFormat="1">
      <c r="B14" s="275" t="s">
        <v>34</v>
      </c>
      <c r="C14" s="276">
        <f t="shared" ref="C14:L14" si="4">SUM(C11:C13)</f>
        <v>680822</v>
      </c>
      <c r="D14" s="277">
        <f t="shared" si="4"/>
        <v>0.65302595042035749</v>
      </c>
      <c r="E14" s="276">
        <f t="shared" si="4"/>
        <v>674659</v>
      </c>
      <c r="F14" s="277">
        <f t="shared" si="4"/>
        <v>0.67853001372832</v>
      </c>
      <c r="G14" s="276">
        <f t="shared" si="4"/>
        <v>721692</v>
      </c>
      <c r="H14" s="277">
        <f t="shared" si="4"/>
        <v>0.6859348996178225</v>
      </c>
      <c r="I14" s="276">
        <f t="shared" si="4"/>
        <v>658420</v>
      </c>
      <c r="J14" s="277">
        <f t="shared" si="4"/>
        <v>0.64992290790208818</v>
      </c>
      <c r="K14" s="276">
        <f t="shared" si="4"/>
        <v>586770</v>
      </c>
      <c r="L14" s="277">
        <f t="shared" si="4"/>
        <v>0.58765971681125229</v>
      </c>
      <c r="M14" s="276"/>
      <c r="N14" s="277"/>
      <c r="O14" s="276">
        <f>SUM(O11:O13)</f>
        <v>3322363</v>
      </c>
      <c r="P14" s="277">
        <f>SUM(P11:P13)</f>
        <v>0.65137360703720315</v>
      </c>
    </row>
    <row r="15" spans="1:17" s="5" customFormat="1">
      <c r="B15" s="57"/>
      <c r="C15" s="62"/>
      <c r="D15" s="63"/>
      <c r="E15" s="64"/>
      <c r="F15" s="63"/>
      <c r="G15" s="64"/>
      <c r="H15" s="63"/>
      <c r="I15" s="64"/>
      <c r="J15" s="63"/>
      <c r="K15" s="64"/>
      <c r="L15" s="63"/>
      <c r="M15" s="64"/>
      <c r="N15" s="63"/>
      <c r="O15" s="64"/>
      <c r="P15" s="53"/>
    </row>
    <row r="16" spans="1:17">
      <c r="B16" s="36" t="s">
        <v>9</v>
      </c>
      <c r="C16" s="64"/>
      <c r="D16" s="63"/>
      <c r="E16" s="64"/>
      <c r="F16" s="63"/>
      <c r="G16" s="64"/>
      <c r="H16" s="63"/>
      <c r="I16" s="64"/>
      <c r="J16" s="63"/>
      <c r="K16" s="64"/>
      <c r="L16" s="63"/>
      <c r="M16" s="64"/>
      <c r="N16" s="63"/>
      <c r="O16" s="64"/>
      <c r="P16" s="53"/>
    </row>
    <row r="17" spans="1:17">
      <c r="B17" s="278" t="s">
        <v>396</v>
      </c>
      <c r="C17" s="236">
        <v>59692</v>
      </c>
      <c r="D17" s="273">
        <f t="shared" ref="D17:D26" si="5">C17/$C$35</f>
        <v>5.7254943336866287E-2</v>
      </c>
      <c r="E17" s="236">
        <v>45344</v>
      </c>
      <c r="F17" s="273">
        <f>E17/$E$35</f>
        <v>4.5604171800119685E-2</v>
      </c>
      <c r="G17" s="236">
        <v>59892</v>
      </c>
      <c r="H17" s="273">
        <f>G17/$G$35</f>
        <v>5.69245786400717E-2</v>
      </c>
      <c r="I17" s="236">
        <v>66686</v>
      </c>
      <c r="J17" s="273">
        <f>I17/$I$35</f>
        <v>6.5825398736913593E-2</v>
      </c>
      <c r="K17" s="236">
        <v>58065</v>
      </c>
      <c r="L17" s="273">
        <f>K17/$K$35</f>
        <v>5.8153043708174174E-2</v>
      </c>
      <c r="M17" s="236"/>
      <c r="N17" s="273"/>
      <c r="O17" s="236">
        <f t="shared" ref="O17:O26" si="6">SUM(C17,E17,G17,I17,K17,M17,)</f>
        <v>289679</v>
      </c>
      <c r="P17" s="274">
        <f t="shared" ref="P17:P26" si="7">O17/$O$35</f>
        <v>5.6793690247853711E-2</v>
      </c>
    </row>
    <row r="18" spans="1:17">
      <c r="B18" s="278" t="s">
        <v>370</v>
      </c>
      <c r="C18" s="236">
        <v>5488</v>
      </c>
      <c r="D18" s="273">
        <f t="shared" si="5"/>
        <v>5.2639403778181699E-3</v>
      </c>
      <c r="E18" s="236">
        <v>4833</v>
      </c>
      <c r="F18" s="273">
        <f t="shared" ref="F18:F26" si="8">E18/$E$35</f>
        <v>4.860730467316038E-3</v>
      </c>
      <c r="G18" s="236">
        <v>6130</v>
      </c>
      <c r="H18" s="273">
        <f t="shared" ref="H18:H26" si="9">G18/$G$35</f>
        <v>5.826281758225465E-3</v>
      </c>
      <c r="I18" s="236">
        <v>5777</v>
      </c>
      <c r="J18" s="273">
        <f t="shared" ref="J18:J26" si="10">I18/$I$35</f>
        <v>5.7024462181439854E-3</v>
      </c>
      <c r="K18" s="236">
        <v>7117</v>
      </c>
      <c r="L18" s="273">
        <f t="shared" ref="L18:L26" si="11">K18/$K$35</f>
        <v>7.1277914762951106E-3</v>
      </c>
      <c r="M18" s="236"/>
      <c r="N18" s="273"/>
      <c r="O18" s="236">
        <f>SUM(C18,E18,G18,I18,K18,M18,)</f>
        <v>29345</v>
      </c>
      <c r="P18" s="274">
        <f t="shared" si="7"/>
        <v>5.7533022425625161E-3</v>
      </c>
    </row>
    <row r="19" spans="1:17">
      <c r="B19" s="278" t="s">
        <v>371</v>
      </c>
      <c r="C19" s="236">
        <v>20039</v>
      </c>
      <c r="D19" s="273">
        <f t="shared" si="5"/>
        <v>1.92208639269494E-2</v>
      </c>
      <c r="E19" s="236">
        <v>17039</v>
      </c>
      <c r="F19" s="273">
        <f t="shared" si="8"/>
        <v>1.7136765245726871E-2</v>
      </c>
      <c r="G19" s="236">
        <v>22542</v>
      </c>
      <c r="H19" s="273">
        <f t="shared" si="9"/>
        <v>2.142512942804542E-2</v>
      </c>
      <c r="I19" s="236">
        <v>36978</v>
      </c>
      <c r="J19" s="273">
        <f t="shared" si="10"/>
        <v>3.6500788688684144E-2</v>
      </c>
      <c r="K19" s="236">
        <v>36680</v>
      </c>
      <c r="L19" s="273">
        <f t="shared" si="11"/>
        <v>3.6735617725236008E-2</v>
      </c>
      <c r="M19" s="236"/>
      <c r="N19" s="273"/>
      <c r="O19" s="236">
        <f t="shared" si="6"/>
        <v>133278</v>
      </c>
      <c r="P19" s="274">
        <f t="shared" si="7"/>
        <v>2.6130128345007567E-2</v>
      </c>
    </row>
    <row r="20" spans="1:17">
      <c r="B20" s="278" t="s">
        <v>372</v>
      </c>
      <c r="C20" s="236">
        <v>28064</v>
      </c>
      <c r="D20" s="273">
        <f t="shared" si="5"/>
        <v>2.6918225722137229E-2</v>
      </c>
      <c r="E20" s="236">
        <v>27619</v>
      </c>
      <c r="F20" s="273">
        <f t="shared" si="8"/>
        <v>2.7777470469025792E-2</v>
      </c>
      <c r="G20" s="236">
        <v>32418</v>
      </c>
      <c r="H20" s="273">
        <f t="shared" si="9"/>
        <v>3.0811811099209316E-2</v>
      </c>
      <c r="I20" s="236">
        <v>27615</v>
      </c>
      <c r="J20" s="273">
        <f t="shared" si="10"/>
        <v>2.7258620791768419E-2</v>
      </c>
      <c r="K20" s="236">
        <v>22355</v>
      </c>
      <c r="L20" s="273">
        <f t="shared" si="11"/>
        <v>2.2388896789739664E-2</v>
      </c>
      <c r="M20" s="236"/>
      <c r="N20" s="273"/>
      <c r="O20" s="236">
        <f t="shared" si="6"/>
        <v>138071</v>
      </c>
      <c r="P20" s="274">
        <f t="shared" si="7"/>
        <v>2.7069831110337339E-2</v>
      </c>
    </row>
    <row r="21" spans="1:17">
      <c r="B21" s="278" t="s">
        <v>373</v>
      </c>
      <c r="C21" s="236">
        <v>80999</v>
      </c>
      <c r="D21" s="273">
        <f t="shared" si="5"/>
        <v>7.7692038386095827E-2</v>
      </c>
      <c r="E21" s="236">
        <v>69782</v>
      </c>
      <c r="F21" s="273">
        <f t="shared" si="8"/>
        <v>7.0182390538019404E-2</v>
      </c>
      <c r="G21" s="236">
        <v>82684</v>
      </c>
      <c r="H21" s="273">
        <f t="shared" si="9"/>
        <v>7.8587321516658135E-2</v>
      </c>
      <c r="I21" s="236">
        <v>119964</v>
      </c>
      <c r="J21" s="273">
        <f t="shared" si="10"/>
        <v>0.11841583142001473</v>
      </c>
      <c r="K21" s="236">
        <v>172314</v>
      </c>
      <c r="L21" s="273">
        <f t="shared" si="11"/>
        <v>0.17257527897236416</v>
      </c>
      <c r="M21" s="236"/>
      <c r="N21" s="273"/>
      <c r="O21" s="236">
        <f t="shared" si="6"/>
        <v>525743</v>
      </c>
      <c r="P21" s="274">
        <f t="shared" si="7"/>
        <v>0.10307576694195075</v>
      </c>
    </row>
    <row r="22" spans="1:17">
      <c r="B22" s="278" t="s">
        <v>374</v>
      </c>
      <c r="C22" s="236">
        <v>9605</v>
      </c>
      <c r="D22" s="273">
        <f t="shared" si="5"/>
        <v>9.2128548339911655E-3</v>
      </c>
      <c r="E22" s="236">
        <v>7573</v>
      </c>
      <c r="F22" s="273">
        <f t="shared" si="8"/>
        <v>7.6164518578490286E-3</v>
      </c>
      <c r="G22" s="236">
        <v>8707</v>
      </c>
      <c r="H22" s="273">
        <f t="shared" si="9"/>
        <v>8.2756011857861543E-3</v>
      </c>
      <c r="I22" s="236">
        <v>9293</v>
      </c>
      <c r="J22" s="273">
        <f t="shared" si="10"/>
        <v>9.1730712662648536E-3</v>
      </c>
      <c r="K22" s="236">
        <v>17717</v>
      </c>
      <c r="L22" s="273">
        <f t="shared" si="11"/>
        <v>1.7743864210414569E-2</v>
      </c>
      <c r="M22" s="236"/>
      <c r="N22" s="273"/>
      <c r="O22" s="236">
        <f t="shared" si="6"/>
        <v>52895</v>
      </c>
      <c r="P22" s="274">
        <f t="shared" si="7"/>
        <v>1.0370452278764502E-2</v>
      </c>
    </row>
    <row r="23" spans="1:17">
      <c r="B23" s="278" t="s">
        <v>369</v>
      </c>
      <c r="C23" s="236">
        <v>25856</v>
      </c>
      <c r="D23" s="273">
        <f t="shared" si="5"/>
        <v>2.4800372159050035E-2</v>
      </c>
      <c r="E23" s="236">
        <v>21752</v>
      </c>
      <c r="F23" s="273">
        <f t="shared" si="8"/>
        <v>2.1876807184990368E-2</v>
      </c>
      <c r="G23" s="236">
        <v>20833</v>
      </c>
      <c r="H23" s="273">
        <f t="shared" si="9"/>
        <v>1.9800803893819104E-2</v>
      </c>
      <c r="I23" s="236">
        <v>20751</v>
      </c>
      <c r="J23" s="273">
        <f t="shared" si="10"/>
        <v>2.0483202609088775E-2</v>
      </c>
      <c r="K23" s="236">
        <v>22448</v>
      </c>
      <c r="L23" s="273">
        <f t="shared" si="11"/>
        <v>2.248203780523713E-2</v>
      </c>
      <c r="M23" s="236"/>
      <c r="N23" s="273"/>
      <c r="O23" s="236">
        <f t="shared" si="6"/>
        <v>111640</v>
      </c>
      <c r="P23" s="274">
        <f t="shared" si="7"/>
        <v>2.1887839916840325E-2</v>
      </c>
    </row>
    <row r="24" spans="1:17">
      <c r="B24" s="278" t="s">
        <v>375</v>
      </c>
      <c r="C24" s="236">
        <v>39590</v>
      </c>
      <c r="D24" s="273">
        <f t="shared" si="5"/>
        <v>3.797365152292663E-2</v>
      </c>
      <c r="E24" s="236">
        <v>27089</v>
      </c>
      <c r="F24" s="273">
        <f t="shared" si="8"/>
        <v>2.7244429470127073E-2</v>
      </c>
      <c r="G24" s="236">
        <v>25613</v>
      </c>
      <c r="H24" s="273">
        <f t="shared" si="9"/>
        <v>2.4343973029923138E-2</v>
      </c>
      <c r="I24" s="236">
        <v>23363</v>
      </c>
      <c r="J24" s="273">
        <f t="shared" si="10"/>
        <v>2.3061494027089829E-2</v>
      </c>
      <c r="K24" s="236">
        <v>16892</v>
      </c>
      <c r="L24" s="273">
        <f t="shared" si="11"/>
        <v>1.691761326648546E-2</v>
      </c>
      <c r="M24" s="236"/>
      <c r="N24" s="273"/>
      <c r="O24" s="236">
        <f t="shared" si="6"/>
        <v>132547</v>
      </c>
      <c r="P24" s="274">
        <f t="shared" si="7"/>
        <v>2.5986810439425245E-2</v>
      </c>
    </row>
    <row r="25" spans="1:17">
      <c r="B25" s="278" t="s">
        <v>384</v>
      </c>
      <c r="C25" s="236">
        <v>25000</v>
      </c>
      <c r="D25" s="273">
        <f t="shared" si="5"/>
        <v>2.3979320234229998E-2</v>
      </c>
      <c r="E25" s="236">
        <v>32755</v>
      </c>
      <c r="F25" s="273">
        <f t="shared" si="8"/>
        <v>3.2942939469674491E-2</v>
      </c>
      <c r="G25" s="236">
        <v>31360</v>
      </c>
      <c r="H25" s="273">
        <f t="shared" si="9"/>
        <v>2.9806230984983782E-2</v>
      </c>
      <c r="I25" s="236">
        <v>7537</v>
      </c>
      <c r="J25" s="273">
        <f t="shared" si="10"/>
        <v>7.4397329316515867E-3</v>
      </c>
      <c r="K25" s="236">
        <v>558</v>
      </c>
      <c r="L25" s="273">
        <f t="shared" si="11"/>
        <v>5.5884609298477894E-4</v>
      </c>
      <c r="M25" s="236"/>
      <c r="N25" s="273"/>
      <c r="O25" s="236">
        <f t="shared" si="6"/>
        <v>97210</v>
      </c>
      <c r="P25" s="274">
        <f t="shared" si="7"/>
        <v>1.9058732697205732E-2</v>
      </c>
    </row>
    <row r="26" spans="1:17">
      <c r="B26" s="278" t="s">
        <v>376</v>
      </c>
      <c r="C26" s="236">
        <v>8613</v>
      </c>
      <c r="D26" s="273">
        <f t="shared" si="5"/>
        <v>8.2613554070969202E-3</v>
      </c>
      <c r="E26" s="236">
        <v>6426</v>
      </c>
      <c r="F26" s="273">
        <f t="shared" si="8"/>
        <v>6.4628706772135031E-3</v>
      </c>
      <c r="G26" s="236">
        <v>5421</v>
      </c>
      <c r="H26" s="273">
        <f t="shared" si="9"/>
        <v>5.152410018163172E-3</v>
      </c>
      <c r="I26" s="236">
        <v>4775</v>
      </c>
      <c r="J26" s="273">
        <f t="shared" si="10"/>
        <v>4.7133773051129535E-3</v>
      </c>
      <c r="K26" s="236">
        <v>2652</v>
      </c>
      <c r="L26" s="273">
        <f t="shared" si="11"/>
        <v>2.6560212161212075E-3</v>
      </c>
      <c r="M26" s="236"/>
      <c r="N26" s="273"/>
      <c r="O26" s="236">
        <f t="shared" si="6"/>
        <v>27887</v>
      </c>
      <c r="P26" s="274">
        <f t="shared" si="7"/>
        <v>5.4674506607033874E-3</v>
      </c>
    </row>
    <row r="27" spans="1:17">
      <c r="B27" s="275" t="s">
        <v>34</v>
      </c>
      <c r="C27" s="276">
        <f t="shared" ref="C27:K27" si="12">SUM(C17:C26)</f>
        <v>302946</v>
      </c>
      <c r="D27" s="277">
        <f t="shared" si="12"/>
        <v>0.29057756590716172</v>
      </c>
      <c r="E27" s="276">
        <f t="shared" si="12"/>
        <v>260212</v>
      </c>
      <c r="F27" s="277">
        <f t="shared" si="12"/>
        <v>0.26170502718006222</v>
      </c>
      <c r="G27" s="276">
        <f t="shared" si="12"/>
        <v>295600</v>
      </c>
      <c r="H27" s="277">
        <f>SUM(H17:H26)</f>
        <v>0.28095414155488541</v>
      </c>
      <c r="I27" s="276">
        <f t="shared" si="12"/>
        <v>322739</v>
      </c>
      <c r="J27" s="277">
        <f>SUM(J17:J26)</f>
        <v>0.31857396399473287</v>
      </c>
      <c r="K27" s="276">
        <f t="shared" si="12"/>
        <v>356798</v>
      </c>
      <c r="L27" s="277">
        <f>SUM(L17:L26)</f>
        <v>0.35733901126305223</v>
      </c>
      <c r="M27" s="276"/>
      <c r="N27" s="277"/>
      <c r="O27" s="276">
        <f>SUM(O17:O26)</f>
        <v>1538295</v>
      </c>
      <c r="P27" s="277">
        <f>SUM(P17:P26)</f>
        <v>0.30159400488065108</v>
      </c>
    </row>
    <row r="28" spans="1:17">
      <c r="B28" s="57"/>
      <c r="C28" s="62"/>
      <c r="D28" s="63"/>
      <c r="E28" s="64"/>
      <c r="F28" s="63"/>
      <c r="G28" s="64"/>
      <c r="H28" s="63"/>
      <c r="I28" s="57"/>
      <c r="J28" s="63"/>
      <c r="K28" s="57"/>
      <c r="L28" s="63"/>
      <c r="M28" s="64"/>
      <c r="N28" s="63"/>
      <c r="O28" s="64"/>
      <c r="P28" s="53"/>
    </row>
    <row r="29" spans="1:17">
      <c r="B29" s="36" t="s">
        <v>10</v>
      </c>
      <c r="C29" s="64"/>
      <c r="D29" s="63"/>
      <c r="E29" s="64"/>
      <c r="F29" s="63"/>
      <c r="G29" s="64"/>
      <c r="H29" s="63"/>
      <c r="I29" s="57"/>
      <c r="J29" s="63"/>
      <c r="K29" s="57"/>
      <c r="L29" s="63"/>
      <c r="M29" s="64"/>
      <c r="N29" s="63"/>
      <c r="O29" s="64"/>
      <c r="P29" s="53"/>
    </row>
    <row r="30" spans="1:17">
      <c r="A30" s="5"/>
      <c r="B30" s="272" t="s">
        <v>377</v>
      </c>
      <c r="C30" s="236">
        <v>42163</v>
      </c>
      <c r="D30" s="273">
        <f>C30/$C$35</f>
        <v>4.0441603161433581E-2</v>
      </c>
      <c r="E30" s="236">
        <v>32893</v>
      </c>
      <c r="F30" s="273">
        <f>E30/$E$35</f>
        <v>3.3081731276934916E-2</v>
      </c>
      <c r="G30" s="236">
        <v>23817</v>
      </c>
      <c r="H30" s="273">
        <f>G30/$G$35</f>
        <v>2.2636958015604551E-2</v>
      </c>
      <c r="I30" s="236">
        <v>22369</v>
      </c>
      <c r="J30" s="273">
        <f>I30/$I$35</f>
        <v>2.2080321871847466E-2</v>
      </c>
      <c r="K30" s="236">
        <v>37288</v>
      </c>
      <c r="L30" s="273">
        <f>K30/$K$35</f>
        <v>3.7344539633004367E-2</v>
      </c>
      <c r="M30" s="236"/>
      <c r="N30" s="273"/>
      <c r="O30" s="236">
        <f>SUM(C30,E30,G30,I30,K30,M30,)</f>
        <v>158530</v>
      </c>
      <c r="P30" s="274">
        <f>O30/$O$35</f>
        <v>3.1080967950704915E-2</v>
      </c>
    </row>
    <row r="31" spans="1:17">
      <c r="B31" s="272" t="s">
        <v>378</v>
      </c>
      <c r="C31" s="271">
        <v>6263</v>
      </c>
      <c r="D31" s="273">
        <f>C31/$C$35</f>
        <v>6.0072993050792993E-3</v>
      </c>
      <c r="E31" s="236">
        <v>8027</v>
      </c>
      <c r="F31" s="273">
        <f t="shared" ref="F31:F32" si="13">E31/$E$35</f>
        <v>8.0730567889811377E-3</v>
      </c>
      <c r="G31" s="236">
        <v>5771</v>
      </c>
      <c r="H31" s="273">
        <f t="shared" ref="H31:H32" si="14">G31/$G$35</f>
        <v>5.4850688461205799E-3</v>
      </c>
      <c r="I31" s="236">
        <v>3979</v>
      </c>
      <c r="J31" s="273">
        <f t="shared" ref="J31:J32" si="15">I31/$I$35</f>
        <v>3.9276499051401972E-3</v>
      </c>
      <c r="K31" s="236">
        <v>5498</v>
      </c>
      <c r="L31" s="273">
        <f t="shared" ref="L31:L32" si="16">K31/$K$35</f>
        <v>5.5063365936027144E-3</v>
      </c>
      <c r="M31" s="236"/>
      <c r="N31" s="273"/>
      <c r="O31" s="236">
        <f>SUM(C31,E31,G31,I31,K31,M31,)</f>
        <v>29538</v>
      </c>
      <c r="P31" s="274">
        <f>O31/$O$35</f>
        <v>5.7911413065534706E-3</v>
      </c>
    </row>
    <row r="32" spans="1:17">
      <c r="B32" s="272" t="s">
        <v>379</v>
      </c>
      <c r="C32" s="236">
        <v>10371</v>
      </c>
      <c r="D32" s="273">
        <f>C32/$C$35</f>
        <v>9.9475812059679741E-3</v>
      </c>
      <c r="E32" s="236">
        <v>18504</v>
      </c>
      <c r="F32" s="273">
        <f t="shared" si="13"/>
        <v>1.8610171025701627E-2</v>
      </c>
      <c r="G32" s="236">
        <v>5249</v>
      </c>
      <c r="H32" s="273">
        <f t="shared" si="14"/>
        <v>4.98893196556696E-3</v>
      </c>
      <c r="I32" s="236">
        <v>5567</v>
      </c>
      <c r="J32" s="273">
        <f t="shared" si="15"/>
        <v>5.4951563261913736E-3</v>
      </c>
      <c r="K32" s="236">
        <v>12132</v>
      </c>
      <c r="L32" s="273">
        <f t="shared" si="16"/>
        <v>1.215039569908842E-2</v>
      </c>
      <c r="M32" s="236"/>
      <c r="N32" s="273"/>
      <c r="O32" s="236">
        <f>SUM(C32,E32,G32,I32,K32,M32,)</f>
        <v>51823</v>
      </c>
      <c r="P32" s="274">
        <f>O32/$O$35</f>
        <v>1.0160278824887282E-2</v>
      </c>
      <c r="Q32" s="5"/>
    </row>
    <row r="33" spans="1:16">
      <c r="A33" s="5"/>
      <c r="B33" s="275" t="s">
        <v>34</v>
      </c>
      <c r="C33" s="276">
        <f t="shared" ref="C33:L33" si="17">SUM(C30:C32)</f>
        <v>58797</v>
      </c>
      <c r="D33" s="277">
        <f t="shared" si="17"/>
        <v>5.639648367248086E-2</v>
      </c>
      <c r="E33" s="276">
        <f t="shared" si="17"/>
        <v>59424</v>
      </c>
      <c r="F33" s="277">
        <f t="shared" si="17"/>
        <v>5.9764959091617678E-2</v>
      </c>
      <c r="G33" s="276">
        <f t="shared" si="17"/>
        <v>34837</v>
      </c>
      <c r="H33" s="277">
        <f>SUM(H30:H32)</f>
        <v>3.3110958827292092E-2</v>
      </c>
      <c r="I33" s="276">
        <f t="shared" si="17"/>
        <v>31915</v>
      </c>
      <c r="J33" s="277">
        <f t="shared" si="17"/>
        <v>3.150312810317904E-2</v>
      </c>
      <c r="K33" s="276">
        <f t="shared" si="17"/>
        <v>54918</v>
      </c>
      <c r="L33" s="277">
        <f t="shared" si="17"/>
        <v>5.5001271925695504E-2</v>
      </c>
      <c r="M33" s="276"/>
      <c r="N33" s="277"/>
      <c r="O33" s="276">
        <f>SUM(O30:O32)</f>
        <v>239891</v>
      </c>
      <c r="P33" s="277">
        <f>SUM(P30:P32)</f>
        <v>4.7032388082145674E-2</v>
      </c>
    </row>
    <row r="34" spans="1:16">
      <c r="A34" s="5"/>
      <c r="B34" s="57"/>
      <c r="C34" s="56"/>
      <c r="D34" s="53"/>
      <c r="E34" s="56"/>
      <c r="F34" s="53"/>
      <c r="G34" s="56"/>
      <c r="H34" s="53"/>
      <c r="I34" s="57"/>
      <c r="J34" s="53"/>
      <c r="K34" s="57"/>
      <c r="L34" s="53"/>
      <c r="M34" s="58"/>
      <c r="N34" s="59"/>
      <c r="O34" s="58"/>
      <c r="P34" s="59"/>
    </row>
    <row r="35" spans="1:16">
      <c r="A35" s="5"/>
      <c r="B35" s="383" t="s">
        <v>380</v>
      </c>
      <c r="C35" s="384">
        <f t="shared" ref="C35:E35" si="18">SUM(C14,C27,C33,)</f>
        <v>1042565</v>
      </c>
      <c r="D35" s="385">
        <f t="shared" si="18"/>
        <v>1</v>
      </c>
      <c r="E35" s="384">
        <f t="shared" si="18"/>
        <v>994295</v>
      </c>
      <c r="F35" s="385">
        <f>SUM(F14,F27,F33,)</f>
        <v>0.99999999999999989</v>
      </c>
      <c r="G35" s="384">
        <f t="shared" ref="G35:K35" si="19">SUM(G14,G27,G33,)</f>
        <v>1052129</v>
      </c>
      <c r="H35" s="385">
        <f>SUM(H14,H27,H33,)</f>
        <v>1</v>
      </c>
      <c r="I35" s="384">
        <f t="shared" si="19"/>
        <v>1013074</v>
      </c>
      <c r="J35" s="385">
        <f>SUM(J14,J27,J33,)</f>
        <v>1</v>
      </c>
      <c r="K35" s="384">
        <f t="shared" si="19"/>
        <v>998486</v>
      </c>
      <c r="L35" s="385">
        <f>SUM(L14,L27,L33,)</f>
        <v>1</v>
      </c>
      <c r="M35" s="418"/>
      <c r="N35" s="419"/>
      <c r="O35" s="384">
        <f>SUM(O33,O27,O14,)</f>
        <v>5100549</v>
      </c>
      <c r="P35" s="385">
        <f>SUM(P14,P27,P33,)</f>
        <v>1</v>
      </c>
    </row>
    <row r="36" spans="1:16" ht="10.5" customHeight="1">
      <c r="A36" s="5"/>
      <c r="B36" s="57"/>
      <c r="C36" s="56"/>
      <c r="D36" s="53"/>
      <c r="E36" s="56"/>
      <c r="F36" s="53"/>
      <c r="G36" s="420"/>
      <c r="H36" s="421"/>
      <c r="I36" s="420"/>
      <c r="J36" s="421"/>
      <c r="K36" s="56"/>
      <c r="L36" s="421"/>
      <c r="M36" s="422"/>
      <c r="N36" s="423"/>
      <c r="O36" s="58"/>
      <c r="P36" s="59"/>
    </row>
    <row r="37" spans="1:16">
      <c r="A37" s="5"/>
      <c r="B37" s="519" t="s">
        <v>381</v>
      </c>
      <c r="C37" s="375" t="s">
        <v>382</v>
      </c>
      <c r="D37" s="386" t="s">
        <v>383</v>
      </c>
      <c r="E37" s="375" t="s">
        <v>382</v>
      </c>
      <c r="F37" s="386" t="s">
        <v>383</v>
      </c>
      <c r="G37" s="427" t="s">
        <v>382</v>
      </c>
      <c r="H37" s="386" t="s">
        <v>383</v>
      </c>
      <c r="I37" s="427" t="s">
        <v>382</v>
      </c>
      <c r="J37" s="386" t="s">
        <v>383</v>
      </c>
      <c r="K37" s="452" t="s">
        <v>382</v>
      </c>
      <c r="L37" s="386" t="s">
        <v>383</v>
      </c>
      <c r="M37" s="427" t="s">
        <v>382</v>
      </c>
      <c r="N37" s="386" t="s">
        <v>383</v>
      </c>
      <c r="O37" s="375" t="s">
        <v>382</v>
      </c>
      <c r="P37" s="386" t="s">
        <v>383</v>
      </c>
    </row>
    <row r="38" spans="1:16">
      <c r="B38" s="519"/>
      <c r="C38" s="384">
        <v>1078745</v>
      </c>
      <c r="D38" s="425">
        <f>C35/$C$38</f>
        <v>0.96646102647057464</v>
      </c>
      <c r="E38" s="388">
        <v>1025828</v>
      </c>
      <c r="F38" s="425">
        <f>E35/$E$38</f>
        <v>0.96926092873269198</v>
      </c>
      <c r="G38" s="384">
        <v>1080012</v>
      </c>
      <c r="H38" s="425">
        <f>G35/$G$38</f>
        <v>0.97418269426635995</v>
      </c>
      <c r="I38" s="384">
        <v>1047638</v>
      </c>
      <c r="J38" s="425">
        <f>I35/$I$38</f>
        <v>0.96700768777001211</v>
      </c>
      <c r="K38" s="384">
        <v>1036819</v>
      </c>
      <c r="L38" s="425">
        <f>K35/$K$38</f>
        <v>0.96302826240645667</v>
      </c>
      <c r="M38" s="418"/>
      <c r="N38" s="424"/>
      <c r="O38" s="384">
        <f>SUM(C38,E38,G38,I38,K38,M38)</f>
        <v>5269042</v>
      </c>
      <c r="P38" s="387">
        <f>O35/$O$38</f>
        <v>0.96802208067424778</v>
      </c>
    </row>
    <row r="39" spans="1:16">
      <c r="B39" s="57"/>
      <c r="C39" s="56"/>
      <c r="D39" s="53"/>
      <c r="E39" s="56"/>
      <c r="F39" s="53"/>
      <c r="G39" s="57"/>
      <c r="H39" s="53"/>
      <c r="I39" s="57"/>
      <c r="J39" s="53"/>
      <c r="K39" s="56"/>
      <c r="L39" s="53"/>
      <c r="M39" s="58"/>
      <c r="N39" s="59"/>
      <c r="O39" s="58"/>
      <c r="P39" s="59"/>
    </row>
    <row r="41" spans="1:16">
      <c r="B41" s="60"/>
    </row>
    <row r="42" spans="1:16">
      <c r="B42" s="60"/>
    </row>
  </sheetData>
  <mergeCells count="9">
    <mergeCell ref="B37:B38"/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M15" sqref="M15"/>
    </sheetView>
  </sheetViews>
  <sheetFormatPr baseColWidth="10" defaultRowHeight="12.75"/>
  <cols>
    <col min="1" max="16384" width="11.42578125" style="7"/>
  </cols>
  <sheetData>
    <row r="4" spans="3:11" ht="23.25">
      <c r="C4" s="51"/>
      <c r="D4" s="51"/>
      <c r="E4" s="51"/>
      <c r="F4" s="51"/>
      <c r="G4" s="51"/>
      <c r="H4" s="4" t="s">
        <v>140</v>
      </c>
      <c r="I4" s="51"/>
      <c r="J4" s="51"/>
      <c r="K4" s="51"/>
    </row>
    <row r="5" spans="3:11" ht="23.25">
      <c r="C5" s="51"/>
      <c r="D5" s="51"/>
      <c r="E5" s="51"/>
      <c r="F5" s="51"/>
      <c r="G5" s="51"/>
      <c r="H5" s="4" t="s">
        <v>223</v>
      </c>
      <c r="I5" s="51"/>
      <c r="J5" s="51"/>
      <c r="K5" s="51"/>
    </row>
    <row r="6" spans="3:11" ht="23.25">
      <c r="C6" s="51"/>
      <c r="D6" s="51"/>
      <c r="E6" s="51"/>
      <c r="F6" s="51"/>
      <c r="G6" s="51"/>
      <c r="H6" s="4" t="s">
        <v>358</v>
      </c>
      <c r="I6" s="51"/>
      <c r="J6" s="51"/>
      <c r="K6" s="51"/>
    </row>
    <row r="27" spans="10:10">
      <c r="J27" s="65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I64"/>
  <sheetViews>
    <sheetView topLeftCell="A28"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2"/>
      <c r="D3" s="122"/>
      <c r="E3" s="122"/>
      <c r="F3" s="123" t="s">
        <v>385</v>
      </c>
      <c r="G3" s="122"/>
      <c r="H3" s="122"/>
    </row>
    <row r="4" spans="2:9" ht="15.75">
      <c r="C4" s="122"/>
      <c r="D4" s="122"/>
      <c r="E4" s="122"/>
      <c r="F4" s="123" t="s">
        <v>400</v>
      </c>
      <c r="G4" s="122"/>
      <c r="H4" s="122"/>
    </row>
    <row r="5" spans="2:9" ht="11.25" customHeight="1"/>
    <row r="6" spans="2:9">
      <c r="B6" s="523" t="s">
        <v>278</v>
      </c>
      <c r="C6" s="525">
        <v>2013</v>
      </c>
      <c r="D6" s="526"/>
      <c r="E6" s="525">
        <v>2014</v>
      </c>
      <c r="F6" s="526"/>
      <c r="G6" s="525" t="s">
        <v>160</v>
      </c>
      <c r="H6" s="526"/>
    </row>
    <row r="7" spans="2:9">
      <c r="B7" s="524"/>
      <c r="C7" s="389"/>
      <c r="D7" s="390" t="s">
        <v>159</v>
      </c>
      <c r="E7" s="389"/>
      <c r="F7" s="390" t="s">
        <v>159</v>
      </c>
      <c r="G7" s="389"/>
      <c r="H7" s="391" t="s">
        <v>33</v>
      </c>
      <c r="I7" s="5"/>
    </row>
    <row r="8" spans="2:9" s="9" customFormat="1">
      <c r="B8" s="66"/>
      <c r="C8" s="31"/>
      <c r="D8" s="31"/>
      <c r="E8" s="31"/>
      <c r="F8" s="31"/>
      <c r="G8" s="31"/>
      <c r="H8" s="67"/>
      <c r="I8" s="31"/>
    </row>
    <row r="9" spans="2:9" ht="15">
      <c r="B9" s="527" t="s">
        <v>145</v>
      </c>
      <c r="C9" s="528"/>
      <c r="D9" s="528"/>
      <c r="E9" s="528"/>
      <c r="F9" s="528"/>
      <c r="G9" s="528"/>
      <c r="H9" s="529"/>
    </row>
    <row r="10" spans="2:9">
      <c r="B10" s="77" t="s">
        <v>148</v>
      </c>
      <c r="C10" s="68">
        <v>42209</v>
      </c>
      <c r="D10" s="78">
        <f>C10/$C$61</f>
        <v>0.12067851465559634</v>
      </c>
      <c r="E10" s="68">
        <f>SUM('PROCEDENCIA MAYO'!C11)</f>
        <v>44856</v>
      </c>
      <c r="F10" s="78">
        <f>E10/$E$61</f>
        <v>0.11473854110978383</v>
      </c>
      <c r="G10" s="68">
        <f>E10-C10</f>
        <v>2647</v>
      </c>
      <c r="H10" s="78">
        <f>G10/C10</f>
        <v>6.2711743940865691E-2</v>
      </c>
    </row>
    <row r="11" spans="2:9">
      <c r="B11" s="70" t="s">
        <v>76</v>
      </c>
      <c r="C11" s="68">
        <v>115835</v>
      </c>
      <c r="D11" s="72">
        <f>C11/$C$61</f>
        <v>0.33118045310552258</v>
      </c>
      <c r="E11" s="68">
        <f>SUM('PROCEDENCIA MAYO'!C12)</f>
        <v>141870</v>
      </c>
      <c r="F11" s="72">
        <f>E11/$E$61</f>
        <v>0.36289363356619031</v>
      </c>
      <c r="G11" s="71">
        <f>E11-C11</f>
        <v>26035</v>
      </c>
      <c r="H11" s="72">
        <f>G11/C11</f>
        <v>0.22475935598048949</v>
      </c>
    </row>
    <row r="12" spans="2:9">
      <c r="B12" s="70" t="s">
        <v>78</v>
      </c>
      <c r="C12" s="68">
        <v>85925</v>
      </c>
      <c r="D12" s="72">
        <f>C12/$C$61</f>
        <v>0.24566564883750186</v>
      </c>
      <c r="E12" s="68">
        <f>SUM('PROCEDENCIA MAYO'!C13)</f>
        <v>90561</v>
      </c>
      <c r="F12" s="72">
        <f>E12/$E$61</f>
        <v>0.23164876541473009</v>
      </c>
      <c r="G12" s="71">
        <f>E12-C12</f>
        <v>4636</v>
      </c>
      <c r="H12" s="72">
        <f>G12/C12</f>
        <v>5.3954029677043935E-2</v>
      </c>
    </row>
    <row r="13" spans="2:9">
      <c r="B13" s="73" t="s">
        <v>34</v>
      </c>
      <c r="C13" s="74">
        <f>SUM(C10:C12)</f>
        <v>243969</v>
      </c>
      <c r="D13" s="75">
        <f>C13/$C$61</f>
        <v>0.69752461659862075</v>
      </c>
      <c r="E13" s="74">
        <f>SUM(E10:E12)</f>
        <v>277287</v>
      </c>
      <c r="F13" s="75">
        <f>E13/$E$61</f>
        <v>0.70928094009070419</v>
      </c>
      <c r="G13" s="74">
        <f>E13-C13</f>
        <v>33318</v>
      </c>
      <c r="H13" s="75">
        <f>G13/C13</f>
        <v>0.13656653099369181</v>
      </c>
    </row>
    <row r="14" spans="2:9" ht="6" customHeight="1">
      <c r="C14" s="44"/>
      <c r="D14" s="76"/>
      <c r="E14" s="44"/>
      <c r="H14" s="76"/>
    </row>
    <row r="15" spans="2:9" ht="15">
      <c r="B15" s="520" t="s">
        <v>10</v>
      </c>
      <c r="C15" s="521"/>
      <c r="D15" s="521"/>
      <c r="E15" s="521"/>
      <c r="F15" s="521"/>
      <c r="G15" s="521"/>
      <c r="H15" s="522"/>
    </row>
    <row r="16" spans="2:9">
      <c r="B16" s="77" t="s">
        <v>100</v>
      </c>
      <c r="C16" s="68">
        <v>15048</v>
      </c>
      <c r="D16" s="78">
        <f>C16/$C$61</f>
        <v>4.3023295707963087E-2</v>
      </c>
      <c r="E16" s="68">
        <f>SUM('PROCEDENCIA MAYO'!C30)</f>
        <v>11285</v>
      </c>
      <c r="F16" s="78">
        <f>E16/$E$61</f>
        <v>2.8866248359726916E-2</v>
      </c>
      <c r="G16" s="68">
        <f>E16-C16</f>
        <v>-3763</v>
      </c>
      <c r="H16" s="78">
        <f>G16/C16</f>
        <v>-0.25006645401382244</v>
      </c>
    </row>
    <row r="17" spans="2:8">
      <c r="B17" s="70" t="s">
        <v>102</v>
      </c>
      <c r="C17" s="68">
        <v>25</v>
      </c>
      <c r="D17" s="72">
        <f>C17/$C$61</f>
        <v>7.1476767191592039E-5</v>
      </c>
      <c r="E17" s="68">
        <f>SUM('PROCEDENCIA MAYO'!C31)</f>
        <v>44</v>
      </c>
      <c r="F17" s="72">
        <f t="shared" ref="F17:F27" si="0">E17/$E$61</f>
        <v>1.1254895239946693E-4</v>
      </c>
      <c r="G17" s="71">
        <f>E17-C17</f>
        <v>19</v>
      </c>
      <c r="H17" s="72">
        <f>G17/C17</f>
        <v>0.76</v>
      </c>
    </row>
    <row r="18" spans="2:8">
      <c r="B18" s="70" t="s">
        <v>105</v>
      </c>
      <c r="C18" s="68">
        <v>1214</v>
      </c>
      <c r="D18" s="72">
        <f t="shared" ref="D18:D25" si="1">C18/$C$61</f>
        <v>3.4709118148237095E-3</v>
      </c>
      <c r="E18" s="68">
        <f>SUM('PROCEDENCIA MAYO'!C32)</f>
        <v>1830</v>
      </c>
      <c r="F18" s="72">
        <f t="shared" si="0"/>
        <v>4.6810132475232835E-3</v>
      </c>
      <c r="G18" s="71">
        <f t="shared" ref="G18:G26" si="2">E18-C18</f>
        <v>616</v>
      </c>
      <c r="H18" s="72">
        <f t="shared" ref="H18:H26" si="3">G18/C18</f>
        <v>0.5074135090609555</v>
      </c>
    </row>
    <row r="19" spans="2:8">
      <c r="B19" s="70" t="s">
        <v>108</v>
      </c>
      <c r="C19" s="68">
        <v>2871</v>
      </c>
      <c r="D19" s="72">
        <f t="shared" si="1"/>
        <v>8.2083919442824307E-3</v>
      </c>
      <c r="E19" s="68">
        <f>SUM('PROCEDENCIA MAYO'!C33)</f>
        <v>4263</v>
      </c>
      <c r="F19" s="72">
        <f t="shared" si="0"/>
        <v>1.0904458729066535E-2</v>
      </c>
      <c r="G19" s="71">
        <f t="shared" si="2"/>
        <v>1392</v>
      </c>
      <c r="H19" s="72">
        <f t="shared" si="3"/>
        <v>0.48484848484848486</v>
      </c>
    </row>
    <row r="20" spans="2:8">
      <c r="B20" s="70" t="s">
        <v>111</v>
      </c>
      <c r="C20" s="68">
        <v>1190</v>
      </c>
      <c r="D20" s="72">
        <f t="shared" si="1"/>
        <v>3.4022941183197812E-3</v>
      </c>
      <c r="E20" s="68">
        <f>SUM('PROCEDENCIA MAYO'!C34)</f>
        <v>2844</v>
      </c>
      <c r="F20" s="72">
        <f t="shared" si="0"/>
        <v>7.2747550141837262E-3</v>
      </c>
      <c r="G20" s="71">
        <f t="shared" si="2"/>
        <v>1654</v>
      </c>
      <c r="H20" s="72">
        <f t="shared" si="3"/>
        <v>1.3899159663865546</v>
      </c>
    </row>
    <row r="21" spans="2:8">
      <c r="B21" s="70" t="s">
        <v>113</v>
      </c>
      <c r="C21" s="68">
        <v>43</v>
      </c>
      <c r="D21" s="72">
        <f t="shared" si="1"/>
        <v>1.229400395695383E-4</v>
      </c>
      <c r="E21" s="68">
        <f>SUM('PROCEDENCIA MAYO'!C35)</f>
        <v>135</v>
      </c>
      <c r="F21" s="72">
        <f t="shared" si="0"/>
        <v>3.4532064940745536E-4</v>
      </c>
      <c r="G21" s="71">
        <f t="shared" si="2"/>
        <v>92</v>
      </c>
      <c r="H21" s="72">
        <f t="shared" si="3"/>
        <v>2.13953488372093</v>
      </c>
    </row>
    <row r="22" spans="2:8">
      <c r="B22" s="70" t="s">
        <v>114</v>
      </c>
      <c r="C22" s="68">
        <v>123</v>
      </c>
      <c r="D22" s="72">
        <f t="shared" si="1"/>
        <v>3.5166569458263287E-4</v>
      </c>
      <c r="E22" s="68">
        <f>SUM('PROCEDENCIA MAYO'!C36)</f>
        <v>304</v>
      </c>
      <c r="F22" s="72">
        <f t="shared" si="0"/>
        <v>7.7761094385086235E-4</v>
      </c>
      <c r="G22" s="71">
        <f>E22-C22</f>
        <v>181</v>
      </c>
      <c r="H22" s="72">
        <f t="shared" si="3"/>
        <v>1.4715447154471544</v>
      </c>
    </row>
    <row r="23" spans="2:8">
      <c r="B23" s="70" t="s">
        <v>115</v>
      </c>
      <c r="C23" s="68">
        <v>2130</v>
      </c>
      <c r="D23" s="72">
        <f t="shared" si="1"/>
        <v>6.0898205647236421E-3</v>
      </c>
      <c r="E23" s="68">
        <f>SUM('PROCEDENCIA MAYO'!C37)</f>
        <v>2439</v>
      </c>
      <c r="F23" s="72">
        <f t="shared" si="0"/>
        <v>6.2387930659613599E-3</v>
      </c>
      <c r="G23" s="71">
        <f t="shared" si="2"/>
        <v>309</v>
      </c>
      <c r="H23" s="72">
        <f t="shared" si="3"/>
        <v>0.14507042253521127</v>
      </c>
    </row>
    <row r="24" spans="2:8">
      <c r="B24" s="70" t="s">
        <v>116</v>
      </c>
      <c r="C24" s="68">
        <v>827</v>
      </c>
      <c r="D24" s="72">
        <f t="shared" si="1"/>
        <v>2.3644514586978649E-3</v>
      </c>
      <c r="E24" s="68">
        <f>SUM('PROCEDENCIA MAYO'!C38)</f>
        <v>1519</v>
      </c>
      <c r="F24" s="72">
        <f t="shared" si="0"/>
        <v>3.8854967885179606E-3</v>
      </c>
      <c r="G24" s="71">
        <f t="shared" si="2"/>
        <v>692</v>
      </c>
      <c r="H24" s="72">
        <f t="shared" si="3"/>
        <v>0.83675937122128174</v>
      </c>
    </row>
    <row r="25" spans="2:8">
      <c r="B25" s="70" t="s">
        <v>117</v>
      </c>
      <c r="C25" s="68">
        <v>417</v>
      </c>
      <c r="D25" s="72">
        <f t="shared" si="1"/>
        <v>1.1922324767557552E-3</v>
      </c>
      <c r="E25" s="68">
        <f>SUM('PROCEDENCIA MAYO'!C39)</f>
        <v>533</v>
      </c>
      <c r="F25" s="72">
        <f t="shared" si="0"/>
        <v>1.3633770824753608E-3</v>
      </c>
      <c r="G25" s="71">
        <f t="shared" si="2"/>
        <v>116</v>
      </c>
      <c r="H25" s="72">
        <f t="shared" si="3"/>
        <v>0.27817745803357313</v>
      </c>
    </row>
    <row r="26" spans="2:8">
      <c r="B26" s="70" t="s">
        <v>86</v>
      </c>
      <c r="C26" s="68">
        <v>341</v>
      </c>
      <c r="D26" s="72">
        <f>C26/$C$61</f>
        <v>9.7494310449331551E-4</v>
      </c>
      <c r="E26" s="68">
        <f>SUM('PROCEDENCIA MAYO'!C40)</f>
        <v>378</v>
      </c>
      <c r="F26" s="72">
        <f t="shared" si="0"/>
        <v>9.6689781834087497E-4</v>
      </c>
      <c r="G26" s="71">
        <f t="shared" si="2"/>
        <v>37</v>
      </c>
      <c r="H26" s="72">
        <f t="shared" si="3"/>
        <v>0.10850439882697947</v>
      </c>
    </row>
    <row r="27" spans="2:8">
      <c r="B27" s="73" t="s">
        <v>34</v>
      </c>
      <c r="C27" s="74">
        <f>SUM(C16:C26)</f>
        <v>24229</v>
      </c>
      <c r="D27" s="75">
        <f>C27/$C$61</f>
        <v>6.9272423691403351E-2</v>
      </c>
      <c r="E27" s="74">
        <f>SUM(E16:E26)</f>
        <v>25574</v>
      </c>
      <c r="F27" s="75">
        <f t="shared" si="0"/>
        <v>6.5416520651453799E-2</v>
      </c>
      <c r="G27" s="74">
        <f>E27-C27</f>
        <v>1345</v>
      </c>
      <c r="H27" s="75">
        <f>G27/C27</f>
        <v>5.5511989764331998E-2</v>
      </c>
    </row>
    <row r="28" spans="2:8">
      <c r="C28" s="44"/>
      <c r="D28" s="76"/>
      <c r="E28" s="44"/>
      <c r="H28" s="76"/>
    </row>
    <row r="29" spans="2:8" ht="15">
      <c r="B29" s="520" t="s">
        <v>9</v>
      </c>
      <c r="C29" s="521"/>
      <c r="D29" s="521"/>
      <c r="E29" s="521"/>
      <c r="F29" s="521"/>
      <c r="G29" s="521"/>
      <c r="H29" s="522"/>
    </row>
    <row r="30" spans="2:8">
      <c r="B30" s="77" t="s">
        <v>19</v>
      </c>
      <c r="C30" s="68">
        <v>11253</v>
      </c>
      <c r="D30" s="78">
        <f>C30/$C$61</f>
        <v>3.2173122448279412E-2</v>
      </c>
      <c r="E30" s="68">
        <f>SUM('PROCEDENCIA MAYO'!K10)</f>
        <v>11750</v>
      </c>
      <c r="F30" s="78">
        <f>E30/$E$61</f>
        <v>3.0055686152130372E-2</v>
      </c>
      <c r="G30" s="68">
        <f>E30-C30</f>
        <v>497</v>
      </c>
      <c r="H30" s="78">
        <f>G30/C30</f>
        <v>4.4166000177730383E-2</v>
      </c>
    </row>
    <row r="31" spans="2:8">
      <c r="B31" s="70" t="s">
        <v>20</v>
      </c>
      <c r="C31" s="68">
        <v>253</v>
      </c>
      <c r="D31" s="72">
        <f t="shared" ref="D31:D56" si="4">C31/$C$61</f>
        <v>7.2334488397891145E-4</v>
      </c>
      <c r="E31" s="68">
        <f>SUM('PROCEDENCIA MAYO'!K11)</f>
        <v>194</v>
      </c>
      <c r="F31" s="72">
        <f t="shared" ref="F31:F55" si="5">E31/$E$61</f>
        <v>4.9623856285219506E-4</v>
      </c>
      <c r="G31" s="71">
        <f>E31-C31</f>
        <v>-59</v>
      </c>
      <c r="H31" s="72">
        <f t="shared" ref="H31:H54" si="6">G31/C31</f>
        <v>-0.233201581027668</v>
      </c>
    </row>
    <row r="32" spans="2:8">
      <c r="B32" s="70" t="s">
        <v>147</v>
      </c>
      <c r="C32" s="68">
        <v>1334</v>
      </c>
      <c r="D32" s="72">
        <f t="shared" si="4"/>
        <v>3.8140002973433514E-3</v>
      </c>
      <c r="E32" s="68">
        <f>SUM('PROCEDENCIA MAYO'!K12)</f>
        <v>1589</v>
      </c>
      <c r="F32" s="72">
        <f t="shared" si="5"/>
        <v>4.0645519400625673E-3</v>
      </c>
      <c r="G32" s="71">
        <f t="shared" ref="G32:G57" si="7">E32-C32</f>
        <v>255</v>
      </c>
      <c r="H32" s="72">
        <f t="shared" si="6"/>
        <v>0.1911544227886057</v>
      </c>
    </row>
    <row r="33" spans="2:8">
      <c r="B33" s="70" t="s">
        <v>80</v>
      </c>
      <c r="C33" s="68">
        <v>13</v>
      </c>
      <c r="D33" s="72">
        <f t="shared" si="4"/>
        <v>3.7167918939627861E-5</v>
      </c>
      <c r="E33" s="68">
        <f>SUM('PROCEDENCIA MAYO'!K13)</f>
        <v>12</v>
      </c>
      <c r="F33" s="72">
        <f t="shared" si="5"/>
        <v>3.069516883621825E-5</v>
      </c>
      <c r="G33" s="71">
        <f t="shared" si="7"/>
        <v>-1</v>
      </c>
      <c r="H33" s="72">
        <f t="shared" si="6"/>
        <v>-7.6923076923076927E-2</v>
      </c>
    </row>
    <row r="34" spans="2:8">
      <c r="B34" s="70" t="s">
        <v>21</v>
      </c>
      <c r="C34" s="68">
        <v>24</v>
      </c>
      <c r="D34" s="72">
        <f t="shared" si="4"/>
        <v>6.8617696503928368E-5</v>
      </c>
      <c r="E34" s="68">
        <f>SUM('PROCEDENCIA MAYO'!K14)</f>
        <v>46</v>
      </c>
      <c r="F34" s="72">
        <f t="shared" si="5"/>
        <v>1.1766481387216997E-4</v>
      </c>
      <c r="G34" s="71">
        <f t="shared" si="7"/>
        <v>22</v>
      </c>
      <c r="H34" s="72">
        <f>G34/C34</f>
        <v>0.91666666666666663</v>
      </c>
    </row>
    <row r="35" spans="2:8">
      <c r="B35" s="70" t="s">
        <v>22</v>
      </c>
      <c r="C35" s="68">
        <v>9889</v>
      </c>
      <c r="D35" s="72">
        <f t="shared" si="4"/>
        <v>2.8273350030306149E-2</v>
      </c>
      <c r="E35" s="68">
        <f>SUM('PROCEDENCIA MAYO'!K15)</f>
        <v>13061</v>
      </c>
      <c r="F35" s="72">
        <f t="shared" si="5"/>
        <v>3.340913334748722E-2</v>
      </c>
      <c r="G35" s="71">
        <f t="shared" si="7"/>
        <v>3172</v>
      </c>
      <c r="H35" s="72">
        <f t="shared" si="6"/>
        <v>0.32076044089392253</v>
      </c>
    </row>
    <row r="36" spans="2:8">
      <c r="B36" s="70" t="s">
        <v>23</v>
      </c>
      <c r="C36" s="68">
        <v>380</v>
      </c>
      <c r="D36" s="72">
        <f t="shared" si="4"/>
        <v>1.0864468613121991E-3</v>
      </c>
      <c r="E36" s="68">
        <f>SUM('PROCEDENCIA MAYO'!K16)</f>
        <v>32</v>
      </c>
      <c r="F36" s="72">
        <f t="shared" si="5"/>
        <v>8.1853783563248672E-5</v>
      </c>
      <c r="G36" s="71">
        <f t="shared" si="7"/>
        <v>-348</v>
      </c>
      <c r="H36" s="72">
        <f t="shared" si="6"/>
        <v>-0.91578947368421049</v>
      </c>
    </row>
    <row r="37" spans="2:8">
      <c r="B37" s="70" t="s">
        <v>24</v>
      </c>
      <c r="C37" s="68">
        <v>6251</v>
      </c>
      <c r="D37" s="72">
        <f t="shared" si="4"/>
        <v>1.7872050868585676E-2</v>
      </c>
      <c r="E37" s="68">
        <f>SUM('PROCEDENCIA MAYO'!K17)</f>
        <v>6083</v>
      </c>
      <c r="F37" s="72">
        <f t="shared" si="5"/>
        <v>1.5559892669226303E-2</v>
      </c>
      <c r="G37" s="71">
        <f t="shared" si="7"/>
        <v>-168</v>
      </c>
      <c r="H37" s="72">
        <f t="shared" si="6"/>
        <v>-2.6875699888017916E-2</v>
      </c>
    </row>
    <row r="38" spans="2:8">
      <c r="B38" s="70" t="s">
        <v>25</v>
      </c>
      <c r="C38" s="68">
        <v>29441</v>
      </c>
      <c r="D38" s="72">
        <f t="shared" si="4"/>
        <v>8.4173900115506461E-2</v>
      </c>
      <c r="E38" s="68">
        <f>SUM('PROCEDENCIA MAYO'!K18)</f>
        <v>34196</v>
      </c>
      <c r="F38" s="72">
        <f t="shared" si="5"/>
        <v>8.7470999460276616E-2</v>
      </c>
      <c r="G38" s="71">
        <f t="shared" si="7"/>
        <v>4755</v>
      </c>
      <c r="H38" s="72">
        <f t="shared" si="6"/>
        <v>0.16150945959716043</v>
      </c>
    </row>
    <row r="39" spans="2:8">
      <c r="B39" s="70" t="s">
        <v>56</v>
      </c>
      <c r="C39" s="68">
        <v>12</v>
      </c>
      <c r="D39" s="72">
        <f t="shared" si="4"/>
        <v>3.4308848251964184E-5</v>
      </c>
      <c r="E39" s="68">
        <f>SUM('PROCEDENCIA MAYO'!K19)</f>
        <v>27</v>
      </c>
      <c r="F39" s="72">
        <f>E39/$E$61</f>
        <v>6.9064129881491075E-5</v>
      </c>
      <c r="G39" s="71">
        <f t="shared" si="7"/>
        <v>15</v>
      </c>
      <c r="H39" s="72">
        <f>G39/C39</f>
        <v>1.25</v>
      </c>
    </row>
    <row r="40" spans="2:8">
      <c r="B40" s="70" t="s">
        <v>26</v>
      </c>
      <c r="C40" s="68">
        <v>3153</v>
      </c>
      <c r="D40" s="72">
        <f t="shared" si="4"/>
        <v>9.0146498782035893E-3</v>
      </c>
      <c r="E40" s="68">
        <f>SUM('PROCEDENCIA MAYO'!K20)</f>
        <v>3720</v>
      </c>
      <c r="F40" s="72">
        <f t="shared" si="5"/>
        <v>9.5155023392276585E-3</v>
      </c>
      <c r="G40" s="71">
        <f t="shared" si="7"/>
        <v>567</v>
      </c>
      <c r="H40" s="72">
        <f t="shared" si="6"/>
        <v>0.17982873453853473</v>
      </c>
    </row>
    <row r="41" spans="2:8">
      <c r="B41" s="70" t="s">
        <v>90</v>
      </c>
      <c r="C41" s="68">
        <v>20</v>
      </c>
      <c r="D41" s="72">
        <f t="shared" si="4"/>
        <v>5.7181413753273634E-5</v>
      </c>
      <c r="E41" s="68">
        <f>SUM('PROCEDENCIA MAYO'!K21)</f>
        <v>32</v>
      </c>
      <c r="F41" s="72">
        <f t="shared" si="5"/>
        <v>8.1853783563248672E-5</v>
      </c>
      <c r="G41" s="71">
        <f t="shared" si="7"/>
        <v>12</v>
      </c>
      <c r="H41" s="72">
        <f t="shared" si="6"/>
        <v>0.6</v>
      </c>
    </row>
    <row r="42" spans="2:8">
      <c r="B42" s="70" t="s">
        <v>43</v>
      </c>
      <c r="C42" s="68">
        <v>364</v>
      </c>
      <c r="D42" s="72">
        <f t="shared" si="4"/>
        <v>1.0407017303095802E-3</v>
      </c>
      <c r="E42" s="68">
        <f>SUM('PROCEDENCIA MAYO'!K22)</f>
        <v>174</v>
      </c>
      <c r="F42" s="72">
        <f t="shared" si="5"/>
        <v>4.4507994812516467E-4</v>
      </c>
      <c r="G42" s="71">
        <f t="shared" si="7"/>
        <v>-190</v>
      </c>
      <c r="H42" s="72">
        <f>G42/C42</f>
        <v>-0.52197802197802201</v>
      </c>
    </row>
    <row r="43" spans="2:8">
      <c r="B43" s="70" t="s">
        <v>95</v>
      </c>
      <c r="C43" s="68">
        <v>8</v>
      </c>
      <c r="D43" s="72">
        <f t="shared" si="4"/>
        <v>2.2872565501309453E-5</v>
      </c>
      <c r="E43" s="68">
        <f>SUM('PROCEDENCIA MAYO'!K23)</f>
        <v>15</v>
      </c>
      <c r="F43" s="72">
        <f>E43/$E$61</f>
        <v>3.8368961045272818E-5</v>
      </c>
      <c r="G43" s="71">
        <f t="shared" si="7"/>
        <v>7</v>
      </c>
      <c r="H43" s="72">
        <f>G43/C43</f>
        <v>0.875</v>
      </c>
    </row>
    <row r="44" spans="2:8">
      <c r="B44" s="70" t="s">
        <v>27</v>
      </c>
      <c r="C44" s="68">
        <v>5791</v>
      </c>
      <c r="D44" s="72">
        <f t="shared" si="4"/>
        <v>1.6556878352260381E-2</v>
      </c>
      <c r="E44" s="68">
        <f>SUM('PROCEDENCIA MAYO'!K24)</f>
        <v>7340</v>
      </c>
      <c r="F44" s="72">
        <f t="shared" si="5"/>
        <v>1.8775211604820166E-2</v>
      </c>
      <c r="G44" s="71">
        <f t="shared" si="7"/>
        <v>1549</v>
      </c>
      <c r="H44" s="72">
        <f>G44/C44</f>
        <v>0.2674840269383526</v>
      </c>
    </row>
    <row r="45" spans="2:8">
      <c r="B45" s="70" t="s">
        <v>57</v>
      </c>
      <c r="C45" s="68">
        <v>14</v>
      </c>
      <c r="D45" s="72">
        <f t="shared" si="4"/>
        <v>4.0026989627291545E-5</v>
      </c>
      <c r="E45" s="68">
        <f>SUM('PROCEDENCIA MAYO'!K25)</f>
        <v>13</v>
      </c>
      <c r="F45" s="72">
        <f t="shared" si="5"/>
        <v>3.3253099572569775E-5</v>
      </c>
      <c r="G45" s="71">
        <f t="shared" si="7"/>
        <v>-1</v>
      </c>
      <c r="H45" s="72">
        <f t="shared" si="6"/>
        <v>-7.1428571428571425E-2</v>
      </c>
    </row>
    <row r="46" spans="2:8">
      <c r="B46" s="70" t="s">
        <v>96</v>
      </c>
      <c r="C46" s="68">
        <v>10</v>
      </c>
      <c r="D46" s="72">
        <f t="shared" si="4"/>
        <v>2.8590706876636817E-5</v>
      </c>
      <c r="E46" s="68">
        <f>SUM('PROCEDENCIA MAYO'!K26)</f>
        <v>29</v>
      </c>
      <c r="F46" s="72">
        <f t="shared" si="5"/>
        <v>7.4179991354194111E-5</v>
      </c>
      <c r="G46" s="71">
        <f t="shared" si="7"/>
        <v>19</v>
      </c>
      <c r="H46" s="72">
        <f>G46/C46</f>
        <v>1.9</v>
      </c>
    </row>
    <row r="47" spans="2:8">
      <c r="B47" s="70" t="s">
        <v>28</v>
      </c>
      <c r="C47" s="68">
        <v>134</v>
      </c>
      <c r="D47" s="72">
        <f t="shared" si="4"/>
        <v>3.8311547214693337E-4</v>
      </c>
      <c r="E47" s="68">
        <f>SUM('PROCEDENCIA MAYO'!K27)</f>
        <v>568</v>
      </c>
      <c r="F47" s="72">
        <f t="shared" si="5"/>
        <v>1.4529046582476639E-3</v>
      </c>
      <c r="G47" s="71">
        <f t="shared" si="7"/>
        <v>434</v>
      </c>
      <c r="H47" s="72">
        <f t="shared" si="6"/>
        <v>3.2388059701492535</v>
      </c>
    </row>
    <row r="48" spans="2:8">
      <c r="B48" s="70" t="s">
        <v>47</v>
      </c>
      <c r="C48" s="68">
        <v>67</v>
      </c>
      <c r="D48" s="72">
        <f t="shared" si="4"/>
        <v>1.9155773607346669E-4</v>
      </c>
      <c r="E48" s="68">
        <f>SUM('PROCEDENCIA MAYO'!K28)</f>
        <v>126</v>
      </c>
      <c r="F48" s="72">
        <f t="shared" si="5"/>
        <v>3.2229927278029164E-4</v>
      </c>
      <c r="G48" s="71">
        <f t="shared" si="7"/>
        <v>59</v>
      </c>
      <c r="H48" s="72">
        <f t="shared" si="6"/>
        <v>0.88059701492537312</v>
      </c>
    </row>
    <row r="49" spans="2:8">
      <c r="B49" s="70" t="s">
        <v>29</v>
      </c>
      <c r="C49" s="68">
        <v>164</v>
      </c>
      <c r="D49" s="72">
        <f t="shared" si="4"/>
        <v>4.688875927768438E-4</v>
      </c>
      <c r="E49" s="68">
        <f>SUM('PROCEDENCIA MAYO'!K29)</f>
        <v>256</v>
      </c>
      <c r="F49" s="72">
        <f t="shared" si="5"/>
        <v>6.5483026850598938E-4</v>
      </c>
      <c r="G49" s="71">
        <f t="shared" si="7"/>
        <v>92</v>
      </c>
      <c r="H49" s="72">
        <f t="shared" si="6"/>
        <v>0.56097560975609762</v>
      </c>
    </row>
    <row r="50" spans="2:8">
      <c r="B50" s="70" t="s">
        <v>46</v>
      </c>
      <c r="C50" s="68">
        <v>43</v>
      </c>
      <c r="D50" s="72">
        <f t="shared" si="4"/>
        <v>1.229400395695383E-4</v>
      </c>
      <c r="E50" s="68">
        <f>SUM('PROCEDENCIA MAYO'!K30)</f>
        <v>69</v>
      </c>
      <c r="F50" s="72">
        <f t="shared" si="5"/>
        <v>1.7649722080825494E-4</v>
      </c>
      <c r="G50" s="71">
        <f t="shared" si="7"/>
        <v>26</v>
      </c>
      <c r="H50" s="72">
        <f>G50/C50</f>
        <v>0.60465116279069764</v>
      </c>
    </row>
    <row r="51" spans="2:8">
      <c r="B51" s="70" t="s">
        <v>104</v>
      </c>
      <c r="C51" s="68">
        <v>58</v>
      </c>
      <c r="D51" s="72">
        <f t="shared" si="4"/>
        <v>1.6582609988449355E-4</v>
      </c>
      <c r="E51" s="68">
        <f>SUM('PROCEDENCIA MAYO'!K31)</f>
        <v>32</v>
      </c>
      <c r="F51" s="72">
        <f t="shared" si="5"/>
        <v>8.1853783563248672E-5</v>
      </c>
      <c r="G51" s="71">
        <f t="shared" si="7"/>
        <v>-26</v>
      </c>
      <c r="H51" s="72">
        <f>G51/C51</f>
        <v>-0.44827586206896552</v>
      </c>
    </row>
    <row r="52" spans="2:8">
      <c r="B52" s="70" t="s">
        <v>107</v>
      </c>
      <c r="C52" s="68">
        <v>7211</v>
      </c>
      <c r="D52" s="72">
        <f t="shared" si="4"/>
        <v>2.0616758728742808E-2</v>
      </c>
      <c r="E52" s="68">
        <f>SUM('PROCEDENCIA MAYO'!K32)</f>
        <v>2515</v>
      </c>
      <c r="F52" s="72">
        <f t="shared" si="5"/>
        <v>6.4331958019240758E-3</v>
      </c>
      <c r="G52" s="71">
        <f t="shared" si="7"/>
        <v>-4696</v>
      </c>
      <c r="H52" s="72">
        <f t="shared" si="6"/>
        <v>-0.6512272916377756</v>
      </c>
    </row>
    <row r="53" spans="2:8">
      <c r="B53" s="70" t="s">
        <v>110</v>
      </c>
      <c r="C53" s="68">
        <v>39</v>
      </c>
      <c r="D53" s="72">
        <f t="shared" si="4"/>
        <v>1.1150375681888358E-4</v>
      </c>
      <c r="E53" s="68">
        <f>SUM('PROCEDENCIA MAYO'!K33)</f>
        <v>27</v>
      </c>
      <c r="F53" s="72">
        <f t="shared" si="5"/>
        <v>6.9064129881491075E-5</v>
      </c>
      <c r="G53" s="71">
        <f t="shared" si="7"/>
        <v>-12</v>
      </c>
      <c r="H53" s="72">
        <f t="shared" si="6"/>
        <v>-0.30769230769230771</v>
      </c>
    </row>
    <row r="54" spans="2:8">
      <c r="B54" s="70" t="s">
        <v>30</v>
      </c>
      <c r="C54" s="68">
        <v>177</v>
      </c>
      <c r="D54" s="72">
        <f t="shared" si="4"/>
        <v>5.0605551171647165E-4</v>
      </c>
      <c r="E54" s="68">
        <f>SUM('PROCEDENCIA MAYO'!K34)</f>
        <v>153</v>
      </c>
      <c r="F54" s="72">
        <f t="shared" si="5"/>
        <v>3.913634026617827E-4</v>
      </c>
      <c r="G54" s="71">
        <f t="shared" si="7"/>
        <v>-24</v>
      </c>
      <c r="H54" s="72">
        <f t="shared" si="6"/>
        <v>-0.13559322033898305</v>
      </c>
    </row>
    <row r="55" spans="2:8">
      <c r="B55" s="70" t="s">
        <v>31</v>
      </c>
      <c r="C55" s="68">
        <v>724</v>
      </c>
      <c r="D55" s="72">
        <f t="shared" si="4"/>
        <v>2.0699671778685058E-3</v>
      </c>
      <c r="E55" s="68">
        <f>SUM('PROCEDENCIA MAYO'!K35)</f>
        <v>533</v>
      </c>
      <c r="F55" s="72">
        <f t="shared" si="5"/>
        <v>1.3633770824753608E-3</v>
      </c>
      <c r="G55" s="71">
        <f t="shared" si="7"/>
        <v>-191</v>
      </c>
      <c r="H55" s="72">
        <f>G55/C55</f>
        <v>-0.26381215469613262</v>
      </c>
    </row>
    <row r="56" spans="2:8">
      <c r="B56" s="70" t="s">
        <v>86</v>
      </c>
      <c r="C56" s="68">
        <v>1008</v>
      </c>
      <c r="D56" s="72">
        <f t="shared" si="4"/>
        <v>2.8819432531649912E-3</v>
      </c>
      <c r="E56" s="68">
        <f>SUM('PROCEDENCIA MAYO'!K36)</f>
        <v>613</v>
      </c>
      <c r="F56" s="72">
        <f>E56/$E$61</f>
        <v>1.5680115413834823E-3</v>
      </c>
      <c r="G56" s="71">
        <f t="shared" si="7"/>
        <v>-395</v>
      </c>
      <c r="H56" s="72">
        <f>G56/C56</f>
        <v>-0.39186507936507936</v>
      </c>
    </row>
    <row r="57" spans="2:8">
      <c r="B57" s="73" t="s">
        <v>34</v>
      </c>
      <c r="C57" s="74">
        <f>SUM(C30:C56)</f>
        <v>77835</v>
      </c>
      <c r="D57" s="75">
        <f>C57/$C$61</f>
        <v>0.22253576697430266</v>
      </c>
      <c r="E57" s="74">
        <f>SUM(E30:E56)</f>
        <v>83205</v>
      </c>
      <c r="F57" s="75">
        <f>E57/$E$61</f>
        <v>0.21283262691812832</v>
      </c>
      <c r="G57" s="74">
        <f t="shared" si="7"/>
        <v>5370</v>
      </c>
      <c r="H57" s="75">
        <f>G57/C57</f>
        <v>6.8992098670264027E-2</v>
      </c>
    </row>
    <row r="58" spans="2:8">
      <c r="C58" s="44"/>
      <c r="E58" s="44"/>
      <c r="H58" s="76"/>
    </row>
    <row r="59" spans="2:8">
      <c r="B59" s="392" t="s">
        <v>146</v>
      </c>
      <c r="C59" s="393">
        <v>3731</v>
      </c>
      <c r="D59" s="394">
        <f>C59/$C$61</f>
        <v>1.0667192735673197E-2</v>
      </c>
      <c r="E59" s="393">
        <v>4875</v>
      </c>
      <c r="F59" s="394">
        <f>E59/$E$61</f>
        <v>1.2469912339713665E-2</v>
      </c>
      <c r="G59" s="393">
        <f>E59-C59</f>
        <v>1144</v>
      </c>
      <c r="H59" s="395">
        <f>G59/C59</f>
        <v>0.30662020905923343</v>
      </c>
    </row>
    <row r="60" spans="2:8">
      <c r="C60" s="44"/>
      <c r="E60" s="44"/>
      <c r="H60" s="76"/>
    </row>
    <row r="61" spans="2:8" ht="15.75">
      <c r="B61" s="396" t="s">
        <v>6</v>
      </c>
      <c r="C61" s="397">
        <f>C59+C57+C27+C13</f>
        <v>349764</v>
      </c>
      <c r="D61" s="398">
        <f>D59+D57+D27+D13</f>
        <v>1</v>
      </c>
      <c r="E61" s="397">
        <f>E59+E57+E27+E13</f>
        <v>390941</v>
      </c>
      <c r="F61" s="398">
        <f>F59+F57+F27+F13</f>
        <v>1</v>
      </c>
      <c r="G61" s="399">
        <f>E61-C61</f>
        <v>41177</v>
      </c>
      <c r="H61" s="398">
        <f>G61/C61</f>
        <v>0.11772795370592742</v>
      </c>
    </row>
    <row r="63" spans="2:8" ht="15">
      <c r="C63" s="79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topLeftCell="A40" workbookViewId="0">
      <selection activeCell="D64" sqref="D64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34"/>
      <c r="D3" s="234"/>
      <c r="E3" s="234"/>
      <c r="F3" s="123" t="s">
        <v>385</v>
      </c>
      <c r="G3" s="234"/>
      <c r="H3" s="234"/>
    </row>
    <row r="4" spans="2:9" ht="15.75">
      <c r="C4" s="234"/>
      <c r="D4" s="234"/>
      <c r="E4" s="234"/>
      <c r="F4" s="123" t="s">
        <v>413</v>
      </c>
      <c r="G4" s="234"/>
      <c r="H4" s="234"/>
    </row>
    <row r="5" spans="2:9" ht="11.25" customHeight="1"/>
    <row r="6" spans="2:9">
      <c r="B6" s="523" t="s">
        <v>278</v>
      </c>
      <c r="C6" s="525">
        <v>2013</v>
      </c>
      <c r="D6" s="526"/>
      <c r="E6" s="525">
        <v>2014</v>
      </c>
      <c r="F6" s="526"/>
      <c r="G6" s="525" t="s">
        <v>160</v>
      </c>
      <c r="H6" s="526"/>
    </row>
    <row r="7" spans="2:9">
      <c r="B7" s="524"/>
      <c r="C7" s="389"/>
      <c r="D7" s="390" t="s">
        <v>159</v>
      </c>
      <c r="E7" s="389"/>
      <c r="F7" s="390" t="s">
        <v>159</v>
      </c>
      <c r="G7" s="389"/>
      <c r="H7" s="391" t="s">
        <v>33</v>
      </c>
      <c r="I7" s="5"/>
    </row>
    <row r="8" spans="2:9" s="9" customFormat="1">
      <c r="B8" s="66"/>
      <c r="C8" s="31"/>
      <c r="D8" s="31"/>
      <c r="E8" s="31"/>
      <c r="F8" s="31"/>
      <c r="G8" s="31"/>
      <c r="H8" s="67"/>
      <c r="I8" s="31"/>
    </row>
    <row r="9" spans="2:9" ht="15">
      <c r="B9" s="520" t="s">
        <v>145</v>
      </c>
      <c r="C9" s="521"/>
      <c r="D9" s="521"/>
      <c r="E9" s="521"/>
      <c r="F9" s="521"/>
      <c r="G9" s="521"/>
      <c r="H9" s="522"/>
    </row>
    <row r="10" spans="2:9">
      <c r="B10" s="237" t="s">
        <v>148</v>
      </c>
      <c r="C10" s="68">
        <v>397932</v>
      </c>
      <c r="D10" s="238">
        <f>C10/$C$61</f>
        <v>0.22714271281001289</v>
      </c>
      <c r="E10" s="68">
        <f>SUM('PROCEDENCIA ENERO - MAYO'!C11)</f>
        <v>408787</v>
      </c>
      <c r="F10" s="238">
        <f>E10/$E$61</f>
        <v>0.22014201981341186</v>
      </c>
      <c r="G10" s="69">
        <f>E10-C10</f>
        <v>10855</v>
      </c>
      <c r="H10" s="238">
        <f>G10/C10</f>
        <v>2.7278530000100519E-2</v>
      </c>
    </row>
    <row r="11" spans="2:9">
      <c r="B11" s="70" t="s">
        <v>76</v>
      </c>
      <c r="C11" s="71">
        <v>557106</v>
      </c>
      <c r="D11" s="72">
        <f>C11/$C$61</f>
        <v>0.3180004829034484</v>
      </c>
      <c r="E11" s="68">
        <f>SUM('PROCEDENCIA ENERO - MAYO'!C12)</f>
        <v>659484</v>
      </c>
      <c r="F11" s="72">
        <f>E11/$E$61</f>
        <v>0.35514862212993098</v>
      </c>
      <c r="G11" s="71">
        <f>E11-C11</f>
        <v>102378</v>
      </c>
      <c r="H11" s="72">
        <f>G11/C11</f>
        <v>0.18376754154505606</v>
      </c>
    </row>
    <row r="12" spans="2:9">
      <c r="B12" s="70" t="s">
        <v>78</v>
      </c>
      <c r="C12" s="71">
        <v>288725</v>
      </c>
      <c r="D12" s="72">
        <f>C12/$C$61</f>
        <v>0.1648064989899555</v>
      </c>
      <c r="E12" s="68">
        <f>SUM('PROCEDENCIA ENERO - MAYO'!C13)</f>
        <v>286544</v>
      </c>
      <c r="F12" s="72">
        <f>E12/$E$61</f>
        <v>0.15431110804750223</v>
      </c>
      <c r="G12" s="71">
        <f>E12-C12</f>
        <v>-2181</v>
      </c>
      <c r="H12" s="72">
        <f>G12/C12</f>
        <v>-7.5539007706294913E-3</v>
      </c>
    </row>
    <row r="13" spans="2:9">
      <c r="B13" s="73" t="s">
        <v>34</v>
      </c>
      <c r="C13" s="74">
        <f>SUM(C10:C12)</f>
        <v>1243763</v>
      </c>
      <c r="D13" s="75">
        <f>C13/$C$61</f>
        <v>0.70994969470341684</v>
      </c>
      <c r="E13" s="74">
        <f>SUM(E10:E12)</f>
        <v>1354815</v>
      </c>
      <c r="F13" s="75">
        <f>E13/$E$61</f>
        <v>0.72960174999084504</v>
      </c>
      <c r="G13" s="74">
        <f>E13-C13</f>
        <v>111052</v>
      </c>
      <c r="H13" s="75">
        <f>G13/C13</f>
        <v>8.9287106948831893E-2</v>
      </c>
    </row>
    <row r="14" spans="2:9" ht="6" customHeight="1">
      <c r="C14" s="44"/>
      <c r="D14" s="76"/>
      <c r="E14" s="44"/>
      <c r="H14" s="76"/>
    </row>
    <row r="15" spans="2:9" ht="15">
      <c r="B15" s="520" t="s">
        <v>10</v>
      </c>
      <c r="C15" s="521"/>
      <c r="D15" s="521"/>
      <c r="E15" s="521"/>
      <c r="F15" s="521"/>
      <c r="G15" s="521"/>
      <c r="H15" s="522"/>
    </row>
    <row r="16" spans="2:9">
      <c r="B16" s="77" t="s">
        <v>100</v>
      </c>
      <c r="C16" s="69">
        <v>74120</v>
      </c>
      <c r="D16" s="78">
        <f>C16/$C$61</f>
        <v>4.230827848345485E-2</v>
      </c>
      <c r="E16" s="68">
        <f>SUM('PROCEDENCIA ENERO - MAYO'!C30)</f>
        <v>48026</v>
      </c>
      <c r="F16" s="78">
        <f>E16/$E$61</f>
        <v>2.5863201725003285E-2</v>
      </c>
      <c r="G16" s="68">
        <f>E16-C16</f>
        <v>-26094</v>
      </c>
      <c r="H16" s="78">
        <f>G16/C16</f>
        <v>-0.35205072854830005</v>
      </c>
    </row>
    <row r="17" spans="2:8">
      <c r="B17" s="70" t="s">
        <v>102</v>
      </c>
      <c r="C17" s="71">
        <v>164</v>
      </c>
      <c r="D17" s="78">
        <f t="shared" ref="D17:D27" si="0">C17/$C$61</f>
        <v>9.3612488819301074E-5</v>
      </c>
      <c r="E17" s="68">
        <f>SUM('PROCEDENCIA ENERO - MAYO'!C31)</f>
        <v>216</v>
      </c>
      <c r="F17" s="72">
        <f t="shared" ref="F17:F26" si="1">E17/$E$61</f>
        <v>1.1632140033733206E-4</v>
      </c>
      <c r="G17" s="71">
        <f>E17-C17</f>
        <v>52</v>
      </c>
      <c r="H17" s="72">
        <f>G17/C17</f>
        <v>0.31707317073170732</v>
      </c>
    </row>
    <row r="18" spans="2:8">
      <c r="B18" s="70" t="s">
        <v>105</v>
      </c>
      <c r="C18" s="71">
        <v>4979</v>
      </c>
      <c r="D18" s="78">
        <f t="shared" si="0"/>
        <v>2.8420523282396341E-3</v>
      </c>
      <c r="E18" s="68">
        <f>SUM('PROCEDENCIA ENERO - MAYO'!C32)</f>
        <v>9308</v>
      </c>
      <c r="F18" s="72">
        <f t="shared" si="1"/>
        <v>5.0125907145365132E-3</v>
      </c>
      <c r="G18" s="71">
        <f t="shared" ref="G18:G26" si="2">E18-C18</f>
        <v>4329</v>
      </c>
      <c r="H18" s="72">
        <f t="shared" ref="H18:H26" si="3">G18/C18</f>
        <v>0.86945169712793735</v>
      </c>
    </row>
    <row r="19" spans="2:8">
      <c r="B19" s="70" t="s">
        <v>108</v>
      </c>
      <c r="C19" s="71">
        <v>14800</v>
      </c>
      <c r="D19" s="78">
        <f t="shared" si="0"/>
        <v>8.4479563080832668E-3</v>
      </c>
      <c r="E19" s="68">
        <f>SUM('PROCEDENCIA ENERO - MAYO'!C33)</f>
        <v>17089</v>
      </c>
      <c r="F19" s="72">
        <f t="shared" si="1"/>
        <v>9.2028537516882763E-3</v>
      </c>
      <c r="G19" s="71">
        <f t="shared" si="2"/>
        <v>2289</v>
      </c>
      <c r="H19" s="72">
        <f t="shared" si="3"/>
        <v>0.15466216216216216</v>
      </c>
    </row>
    <row r="20" spans="2:8">
      <c r="B20" s="70" t="s">
        <v>111</v>
      </c>
      <c r="C20" s="71">
        <v>3816</v>
      </c>
      <c r="D20" s="78">
        <f t="shared" si="0"/>
        <v>2.1782027886247126E-3</v>
      </c>
      <c r="E20" s="68">
        <f>SUM('PROCEDENCIA ENERO - MAYO'!C34)</f>
        <v>6918</v>
      </c>
      <c r="F20" s="72">
        <f t="shared" si="1"/>
        <v>3.7255159608039962E-3</v>
      </c>
      <c r="G20" s="71">
        <f t="shared" si="2"/>
        <v>3102</v>
      </c>
      <c r="H20" s="72">
        <f t="shared" si="3"/>
        <v>0.81289308176100628</v>
      </c>
    </row>
    <row r="21" spans="2:8">
      <c r="B21" s="70" t="s">
        <v>113</v>
      </c>
      <c r="C21" s="71">
        <v>224</v>
      </c>
      <c r="D21" s="78">
        <f t="shared" si="0"/>
        <v>1.2786096033855755E-4</v>
      </c>
      <c r="E21" s="68">
        <f>SUM('PROCEDENCIA ENERO - MAYO'!C35)</f>
        <v>834</v>
      </c>
      <c r="F21" s="72">
        <f t="shared" si="1"/>
        <v>4.4912985130247658E-4</v>
      </c>
      <c r="G21" s="71">
        <f t="shared" si="2"/>
        <v>610</v>
      </c>
      <c r="H21" s="72">
        <f t="shared" si="3"/>
        <v>2.7232142857142856</v>
      </c>
    </row>
    <row r="22" spans="2:8">
      <c r="B22" s="70" t="s">
        <v>114</v>
      </c>
      <c r="C22" s="71">
        <v>696</v>
      </c>
      <c r="D22" s="78">
        <f t="shared" si="0"/>
        <v>3.9728226962337527E-4</v>
      </c>
      <c r="E22" s="68">
        <f>SUM('PROCEDENCIA ENERO - MAYO'!C36)</f>
        <v>968</v>
      </c>
      <c r="F22" s="72">
        <f t="shared" si="1"/>
        <v>5.2129220151174742E-4</v>
      </c>
      <c r="G22" s="71">
        <f>E22-C22</f>
        <v>272</v>
      </c>
      <c r="H22" s="72">
        <f>G22/C22</f>
        <v>0.39080459770114945</v>
      </c>
    </row>
    <row r="23" spans="2:8">
      <c r="B23" s="70" t="s">
        <v>115</v>
      </c>
      <c r="C23" s="71">
        <v>5691</v>
      </c>
      <c r="D23" s="78">
        <f t="shared" si="0"/>
        <v>3.2484675236014778E-3</v>
      </c>
      <c r="E23" s="68">
        <f>SUM('PROCEDENCIA ENERO - MAYO'!C37)</f>
        <v>6302</v>
      </c>
      <c r="F23" s="72">
        <f t="shared" si="1"/>
        <v>3.3937845598419752E-3</v>
      </c>
      <c r="G23" s="71">
        <f t="shared" si="2"/>
        <v>611</v>
      </c>
      <c r="H23" s="72">
        <f t="shared" si="3"/>
        <v>0.10736250219645053</v>
      </c>
    </row>
    <row r="24" spans="2:8">
      <c r="B24" s="70" t="s">
        <v>116</v>
      </c>
      <c r="C24" s="71">
        <v>3475</v>
      </c>
      <c r="D24" s="78">
        <f t="shared" si="0"/>
        <v>1.9835573088236051E-3</v>
      </c>
      <c r="E24" s="68">
        <f>SUM('PROCEDENCIA ENERO - MAYO'!C38)</f>
        <v>4152</v>
      </c>
      <c r="F24" s="72">
        <f t="shared" si="1"/>
        <v>2.2359558064842717E-3</v>
      </c>
      <c r="G24" s="71">
        <f t="shared" si="2"/>
        <v>677</v>
      </c>
      <c r="H24" s="72">
        <f t="shared" si="3"/>
        <v>0.19482014388489208</v>
      </c>
    </row>
    <row r="25" spans="2:8">
      <c r="B25" s="70" t="s">
        <v>117</v>
      </c>
      <c r="C25" s="71">
        <v>1990</v>
      </c>
      <c r="D25" s="78">
        <f t="shared" si="0"/>
        <v>1.1359076387220069E-3</v>
      </c>
      <c r="E25" s="68">
        <f>SUM('PROCEDENCIA ENERO - MAYO'!C39)</f>
        <v>2108</v>
      </c>
      <c r="F25" s="72">
        <f t="shared" si="1"/>
        <v>1.135210703292111E-3</v>
      </c>
      <c r="G25" s="71">
        <f t="shared" si="2"/>
        <v>118</v>
      </c>
      <c r="H25" s="72">
        <f t="shared" si="3"/>
        <v>5.92964824120603E-2</v>
      </c>
    </row>
    <row r="26" spans="2:8">
      <c r="B26" s="70" t="s">
        <v>86</v>
      </c>
      <c r="C26" s="71">
        <v>781</v>
      </c>
      <c r="D26" s="78">
        <f t="shared" si="0"/>
        <v>4.458009376089886E-4</v>
      </c>
      <c r="E26" s="68">
        <f>SUM('PROCEDENCIA ENERO - MAYO'!C40)</f>
        <v>1354</v>
      </c>
      <c r="F26" s="72">
        <f t="shared" si="1"/>
        <v>7.2916285211457226E-4</v>
      </c>
      <c r="G26" s="71">
        <f t="shared" si="2"/>
        <v>573</v>
      </c>
      <c r="H26" s="72">
        <f t="shared" si="3"/>
        <v>0.73367477592829711</v>
      </c>
    </row>
    <row r="27" spans="2:8">
      <c r="B27" s="73" t="s">
        <v>34</v>
      </c>
      <c r="C27" s="74">
        <f>SUM(C16:C26)</f>
        <v>110736</v>
      </c>
      <c r="D27" s="239">
        <f t="shared" si="0"/>
        <v>6.3208979035939777E-2</v>
      </c>
      <c r="E27" s="74">
        <f>SUM(E16:E26)</f>
        <v>97275</v>
      </c>
      <c r="F27" s="75">
        <f>E27/$E$61</f>
        <v>5.2385019526916557E-2</v>
      </c>
      <c r="G27" s="74">
        <f>E27-C27</f>
        <v>-13461</v>
      </c>
      <c r="H27" s="75">
        <f>G27/C27</f>
        <v>-0.12155938448201127</v>
      </c>
    </row>
    <row r="28" spans="2:8">
      <c r="C28" s="44"/>
      <c r="D28" s="76"/>
      <c r="E28" s="44"/>
      <c r="H28" s="76"/>
    </row>
    <row r="29" spans="2:8" ht="15">
      <c r="B29" s="520" t="s">
        <v>9</v>
      </c>
      <c r="C29" s="521"/>
      <c r="D29" s="521"/>
      <c r="E29" s="521"/>
      <c r="F29" s="521"/>
      <c r="G29" s="521"/>
      <c r="H29" s="522"/>
    </row>
    <row r="30" spans="2:8">
      <c r="B30" s="77" t="s">
        <v>19</v>
      </c>
      <c r="C30" s="68">
        <v>61370</v>
      </c>
      <c r="D30" s="78">
        <f>C30/$C$61</f>
        <v>3.5030478285612843E-2</v>
      </c>
      <c r="E30" s="68">
        <f>SUM('PROCEDENCIA ENERO - MAYO'!K10)</f>
        <v>63408</v>
      </c>
      <c r="F30" s="78">
        <f>E30/$E$61</f>
        <v>3.4146793299025702E-2</v>
      </c>
      <c r="G30" s="68">
        <f>E30-C30</f>
        <v>2038</v>
      </c>
      <c r="H30" s="78">
        <f>G30/C30</f>
        <v>3.320840801694639E-2</v>
      </c>
    </row>
    <row r="31" spans="2:8">
      <c r="B31" s="70" t="s">
        <v>20</v>
      </c>
      <c r="C31" s="71">
        <v>2018</v>
      </c>
      <c r="D31" s="72">
        <f t="shared" ref="D31:D56" si="4">C31/$C$61</f>
        <v>1.1518902587643266E-3</v>
      </c>
      <c r="E31" s="68">
        <f>SUM('PROCEDENCIA ENERO - MAYO'!K11)</f>
        <v>1716</v>
      </c>
      <c r="F31" s="72">
        <f t="shared" ref="F31:F55" si="5">E31/$E$61</f>
        <v>9.2410890267991582E-4</v>
      </c>
      <c r="G31" s="71">
        <f>E31-C31</f>
        <v>-302</v>
      </c>
      <c r="H31" s="72">
        <f t="shared" ref="H31:H54" si="6">G31/C31</f>
        <v>-0.14965312190287414</v>
      </c>
    </row>
    <row r="32" spans="2:8">
      <c r="B32" s="70" t="s">
        <v>147</v>
      </c>
      <c r="C32" s="71">
        <v>6490</v>
      </c>
      <c r="D32" s="72">
        <f t="shared" si="4"/>
        <v>3.7045430026662433E-3</v>
      </c>
      <c r="E32" s="68">
        <f>SUM('PROCEDENCIA ENERO - MAYO'!K12)</f>
        <v>7204</v>
      </c>
      <c r="F32" s="72">
        <f t="shared" si="5"/>
        <v>3.8795341112506489E-3</v>
      </c>
      <c r="G32" s="71">
        <f t="shared" ref="G32:G57" si="7">E32-C32</f>
        <v>714</v>
      </c>
      <c r="H32" s="72">
        <f t="shared" si="6"/>
        <v>0.11001540832049307</v>
      </c>
    </row>
    <row r="33" spans="2:8">
      <c r="B33" s="70" t="s">
        <v>80</v>
      </c>
      <c r="C33" s="71">
        <v>152</v>
      </c>
      <c r="D33" s="72">
        <f t="shared" si="4"/>
        <v>8.6762794515449776E-5</v>
      </c>
      <c r="E33" s="68">
        <f>SUM('PROCEDENCIA ENERO - MAYO'!K13)</f>
        <v>123</v>
      </c>
      <c r="F33" s="72">
        <f t="shared" si="5"/>
        <v>6.6238575192091871E-5</v>
      </c>
      <c r="G33" s="71">
        <f t="shared" si="7"/>
        <v>-29</v>
      </c>
      <c r="H33" s="72">
        <f t="shared" si="6"/>
        <v>-0.19078947368421054</v>
      </c>
    </row>
    <row r="34" spans="2:8">
      <c r="B34" s="70" t="s">
        <v>21</v>
      </c>
      <c r="C34" s="71">
        <v>1043</v>
      </c>
      <c r="D34" s="72">
        <f t="shared" si="4"/>
        <v>5.9535259657640866E-4</v>
      </c>
      <c r="E34" s="68">
        <f>SUM('PROCEDENCIA ENERO - MAYO'!K14)</f>
        <v>845</v>
      </c>
      <c r="F34" s="72">
        <f t="shared" si="5"/>
        <v>4.550536263196555E-4</v>
      </c>
      <c r="G34" s="71">
        <f t="shared" si="7"/>
        <v>-198</v>
      </c>
      <c r="H34" s="72">
        <f>G34/C34</f>
        <v>-0.18983700862895495</v>
      </c>
    </row>
    <row r="35" spans="2:8">
      <c r="B35" s="70" t="s">
        <v>22</v>
      </c>
      <c r="C35" s="71">
        <v>42396</v>
      </c>
      <c r="D35" s="72">
        <f t="shared" si="4"/>
        <v>2.4199969975506636E-2</v>
      </c>
      <c r="E35" s="68">
        <f>SUM('PROCEDENCIA ENERO - MAYO'!K15)</f>
        <v>46622</v>
      </c>
      <c r="F35" s="72">
        <f t="shared" si="5"/>
        <v>2.5107112622810627E-2</v>
      </c>
      <c r="G35" s="71">
        <f t="shared" si="7"/>
        <v>4226</v>
      </c>
      <c r="H35" s="72">
        <f t="shared" si="6"/>
        <v>9.9679215020284928E-2</v>
      </c>
    </row>
    <row r="36" spans="2:8">
      <c r="B36" s="70" t="s">
        <v>23</v>
      </c>
      <c r="C36" s="71">
        <v>2464</v>
      </c>
      <c r="D36" s="72">
        <f t="shared" si="4"/>
        <v>1.4064705637241331E-3</v>
      </c>
      <c r="E36" s="68">
        <f>SUM('PROCEDENCIA ENERO - MAYO'!K16)</f>
        <v>2179</v>
      </c>
      <c r="F36" s="72">
        <f t="shared" si="5"/>
        <v>1.1734459784029933E-3</v>
      </c>
      <c r="G36" s="71">
        <f t="shared" si="7"/>
        <v>-285</v>
      </c>
      <c r="H36" s="72">
        <f t="shared" si="6"/>
        <v>-0.11566558441558442</v>
      </c>
    </row>
    <row r="37" spans="2:8">
      <c r="B37" s="70" t="s">
        <v>24</v>
      </c>
      <c r="C37" s="71">
        <v>42758</v>
      </c>
      <c r="D37" s="72">
        <f t="shared" si="4"/>
        <v>2.4406602420339481E-2</v>
      </c>
      <c r="E37" s="68">
        <f>SUM('PROCEDENCIA ENERO - MAYO'!K17)</f>
        <v>40815</v>
      </c>
      <c r="F37" s="72">
        <f t="shared" si="5"/>
        <v>2.1979897938741704E-2</v>
      </c>
      <c r="G37" s="71">
        <f t="shared" si="7"/>
        <v>-1943</v>
      </c>
      <c r="H37" s="72">
        <f t="shared" si="6"/>
        <v>-4.5441788671125874E-2</v>
      </c>
    </row>
    <row r="38" spans="2:8">
      <c r="B38" s="70" t="s">
        <v>25</v>
      </c>
      <c r="C38" s="71">
        <v>103000</v>
      </c>
      <c r="D38" s="72">
        <f t="shared" si="4"/>
        <v>5.8793209441390305E-2</v>
      </c>
      <c r="E38" s="68">
        <f>SUM('PROCEDENCIA ENERO - MAYO'!K18)</f>
        <v>107592</v>
      </c>
      <c r="F38" s="72">
        <f t="shared" si="5"/>
        <v>5.7940981968028847E-2</v>
      </c>
      <c r="G38" s="71">
        <f t="shared" si="7"/>
        <v>4592</v>
      </c>
      <c r="H38" s="72">
        <f t="shared" si="6"/>
        <v>4.4582524271844663E-2</v>
      </c>
    </row>
    <row r="39" spans="2:8">
      <c r="B39" s="70" t="s">
        <v>56</v>
      </c>
      <c r="C39" s="71">
        <v>95</v>
      </c>
      <c r="D39" s="72">
        <f t="shared" si="4"/>
        <v>5.4226746572156105E-5</v>
      </c>
      <c r="E39" s="68">
        <f>SUM('PROCEDENCIA ENERO - MAYO'!K19)</f>
        <v>306</v>
      </c>
      <c r="F39" s="72">
        <f>E39/$E$61</f>
        <v>1.647886504778871E-4</v>
      </c>
      <c r="G39" s="71">
        <f t="shared" si="7"/>
        <v>211</v>
      </c>
      <c r="H39" s="72">
        <f>G39/C39</f>
        <v>2.2210526315789472</v>
      </c>
    </row>
    <row r="40" spans="2:8">
      <c r="B40" s="70" t="s">
        <v>26</v>
      </c>
      <c r="C40" s="71">
        <v>13058</v>
      </c>
      <c r="D40" s="72">
        <f t="shared" si="4"/>
        <v>7.4536090183075204E-3</v>
      </c>
      <c r="E40" s="68">
        <f>SUM('PROCEDENCIA ENERO - MAYO'!K20)</f>
        <v>12629</v>
      </c>
      <c r="F40" s="72">
        <f t="shared" si="5"/>
        <v>6.8010322447229939E-3</v>
      </c>
      <c r="G40" s="71">
        <f t="shared" si="7"/>
        <v>-429</v>
      </c>
      <c r="H40" s="72">
        <f t="shared" si="6"/>
        <v>-3.2853423188849748E-2</v>
      </c>
    </row>
    <row r="41" spans="2:8">
      <c r="B41" s="70" t="s">
        <v>90</v>
      </c>
      <c r="C41" s="71">
        <v>336</v>
      </c>
      <c r="D41" s="72">
        <f t="shared" si="4"/>
        <v>1.9179144050783634E-4</v>
      </c>
      <c r="E41" s="68">
        <f>SUM('PROCEDENCIA ENERO - MAYO'!K21)</f>
        <v>359</v>
      </c>
      <c r="F41" s="72">
        <f t="shared" si="5"/>
        <v>1.9333047556065839E-4</v>
      </c>
      <c r="G41" s="71">
        <f t="shared" si="7"/>
        <v>23</v>
      </c>
      <c r="H41" s="72">
        <f t="shared" si="6"/>
        <v>6.8452380952380959E-2</v>
      </c>
    </row>
    <row r="42" spans="2:8">
      <c r="B42" s="70" t="s">
        <v>43</v>
      </c>
      <c r="C42" s="71">
        <v>1052</v>
      </c>
      <c r="D42" s="72">
        <f t="shared" si="4"/>
        <v>6.0048986730429712E-4</v>
      </c>
      <c r="E42" s="68">
        <f>SUM('PROCEDENCIA ENERO - MAYO'!K22)</f>
        <v>1260</v>
      </c>
      <c r="F42" s="72">
        <f t="shared" si="5"/>
        <v>6.7854150196777036E-4</v>
      </c>
      <c r="G42" s="71">
        <f t="shared" si="7"/>
        <v>208</v>
      </c>
      <c r="H42" s="72">
        <f>G42/C42</f>
        <v>0.19771863117870722</v>
      </c>
    </row>
    <row r="43" spans="2:8">
      <c r="B43" s="70" t="s">
        <v>95</v>
      </c>
      <c r="C43" s="71">
        <v>48</v>
      </c>
      <c r="D43" s="72">
        <f t="shared" si="4"/>
        <v>2.7398777215405191E-5</v>
      </c>
      <c r="E43" s="68">
        <f>SUM('PROCEDENCIA ENERO - MAYO'!K23)</f>
        <v>208</v>
      </c>
      <c r="F43" s="72">
        <f>E43/$E$61</f>
        <v>1.1201320032483829E-4</v>
      </c>
      <c r="G43" s="71">
        <f t="shared" si="7"/>
        <v>160</v>
      </c>
      <c r="H43" s="72">
        <f>G43/C43</f>
        <v>3.3333333333333335</v>
      </c>
    </row>
    <row r="44" spans="2:8">
      <c r="B44" s="70" t="s">
        <v>27</v>
      </c>
      <c r="C44" s="71">
        <v>31921</v>
      </c>
      <c r="D44" s="72">
        <f t="shared" si="4"/>
        <v>1.8220757656103106E-2</v>
      </c>
      <c r="E44" s="68">
        <f>SUM('PROCEDENCIA ENERO - MAYO'!K24)</f>
        <v>34307</v>
      </c>
      <c r="F44" s="72">
        <f t="shared" si="5"/>
        <v>1.8475177228578013E-2</v>
      </c>
      <c r="G44" s="71">
        <f t="shared" si="7"/>
        <v>2386</v>
      </c>
      <c r="H44" s="72">
        <f>G44/C44</f>
        <v>7.4747031734594779E-2</v>
      </c>
    </row>
    <row r="45" spans="2:8">
      <c r="B45" s="70" t="s">
        <v>57</v>
      </c>
      <c r="C45" s="71">
        <v>106</v>
      </c>
      <c r="D45" s="72">
        <f t="shared" si="4"/>
        <v>6.0505633017353133E-5</v>
      </c>
      <c r="E45" s="68">
        <f>SUM('PROCEDENCIA ENERO - MAYO'!K25)</f>
        <v>144</v>
      </c>
      <c r="F45" s="72">
        <f t="shared" si="5"/>
        <v>7.7547600224888043E-5</v>
      </c>
      <c r="G45" s="71">
        <f t="shared" si="7"/>
        <v>38</v>
      </c>
      <c r="H45" s="72">
        <f t="shared" si="6"/>
        <v>0.35849056603773582</v>
      </c>
    </row>
    <row r="46" spans="2:8">
      <c r="B46" s="70" t="s">
        <v>96</v>
      </c>
      <c r="C46" s="71">
        <v>45</v>
      </c>
      <c r="D46" s="72">
        <f t="shared" si="4"/>
        <v>2.5686353639442367E-5</v>
      </c>
      <c r="E46" s="68">
        <f>SUM('PROCEDENCIA ENERO - MAYO'!K26)</f>
        <v>68</v>
      </c>
      <c r="F46" s="72">
        <f t="shared" si="5"/>
        <v>3.6619700106197133E-5</v>
      </c>
      <c r="G46" s="71">
        <f t="shared" si="7"/>
        <v>23</v>
      </c>
      <c r="H46" s="72">
        <f>G46/C46</f>
        <v>0.51111111111111107</v>
      </c>
    </row>
    <row r="47" spans="2:8">
      <c r="B47" s="70" t="s">
        <v>28</v>
      </c>
      <c r="C47" s="71">
        <v>2649</v>
      </c>
      <c r="D47" s="72">
        <f t="shared" si="4"/>
        <v>1.5120700175751739E-3</v>
      </c>
      <c r="E47" s="68">
        <f>SUM('PROCEDENCIA ENERO - MAYO'!K27)</f>
        <v>3437</v>
      </c>
      <c r="F47" s="72">
        <f t="shared" si="5"/>
        <v>1.8509104303676403E-3</v>
      </c>
      <c r="G47" s="71">
        <f t="shared" si="7"/>
        <v>788</v>
      </c>
      <c r="H47" s="72">
        <f t="shared" si="6"/>
        <v>0.29747074367685922</v>
      </c>
    </row>
    <row r="48" spans="2:8">
      <c r="B48" s="70" t="s">
        <v>47</v>
      </c>
      <c r="C48" s="71">
        <v>1053</v>
      </c>
      <c r="D48" s="72">
        <f t="shared" si="4"/>
        <v>6.0106067516295142E-4</v>
      </c>
      <c r="E48" s="68">
        <f>SUM('PROCEDENCIA ENERO - MAYO'!K28)</f>
        <v>2159</v>
      </c>
      <c r="F48" s="72">
        <f t="shared" si="5"/>
        <v>1.1626754783717588E-3</v>
      </c>
      <c r="G48" s="71">
        <f t="shared" si="7"/>
        <v>1106</v>
      </c>
      <c r="H48" s="72">
        <f t="shared" si="6"/>
        <v>1.050332383665717</v>
      </c>
    </row>
    <row r="49" spans="2:8">
      <c r="B49" s="70" t="s">
        <v>29</v>
      </c>
      <c r="C49" s="71">
        <v>523</v>
      </c>
      <c r="D49" s="72">
        <f t="shared" si="4"/>
        <v>2.9853251007618572E-4</v>
      </c>
      <c r="E49" s="68">
        <f>SUM('PROCEDENCIA ENERO - MAYO'!K29)</f>
        <v>885</v>
      </c>
      <c r="F49" s="72">
        <f t="shared" si="5"/>
        <v>4.7659462638212444E-4</v>
      </c>
      <c r="G49" s="71">
        <f t="shared" si="7"/>
        <v>362</v>
      </c>
      <c r="H49" s="72">
        <f t="shared" si="6"/>
        <v>0.69216061185468447</v>
      </c>
    </row>
    <row r="50" spans="2:8">
      <c r="B50" s="70" t="s">
        <v>46</v>
      </c>
      <c r="C50" s="71">
        <v>985</v>
      </c>
      <c r="D50" s="72">
        <f t="shared" si="4"/>
        <v>5.6224574077446072E-4</v>
      </c>
      <c r="E50" s="68">
        <f>SUM('PROCEDENCIA ENERO - MAYO'!K30)</f>
        <v>589</v>
      </c>
      <c r="F50" s="72">
        <f t="shared" si="5"/>
        <v>3.1719122591985458E-4</v>
      </c>
      <c r="G50" s="71">
        <f t="shared" si="7"/>
        <v>-396</v>
      </c>
      <c r="H50" s="72">
        <f>G50/C50</f>
        <v>-0.40203045685279187</v>
      </c>
    </row>
    <row r="51" spans="2:8">
      <c r="B51" s="70" t="s">
        <v>104</v>
      </c>
      <c r="C51" s="71">
        <v>306</v>
      </c>
      <c r="D51" s="72">
        <f t="shared" si="4"/>
        <v>1.7466720474820809E-4</v>
      </c>
      <c r="E51" s="68">
        <f>SUM('PROCEDENCIA ENERO - MAYO'!K31)</f>
        <v>229</v>
      </c>
      <c r="F51" s="72">
        <f t="shared" si="5"/>
        <v>1.2332222535763445E-4</v>
      </c>
      <c r="G51" s="71">
        <f t="shared" si="7"/>
        <v>-77</v>
      </c>
      <c r="H51" s="72">
        <f>G51/C51</f>
        <v>-0.25163398692810457</v>
      </c>
    </row>
    <row r="52" spans="2:8">
      <c r="B52" s="70" t="s">
        <v>107</v>
      </c>
      <c r="C52" s="71">
        <v>34850</v>
      </c>
      <c r="D52" s="72">
        <f t="shared" si="4"/>
        <v>1.9892653874101478E-2</v>
      </c>
      <c r="E52" s="68">
        <f>SUM('PROCEDENCIA ENERO - MAYO'!K32)</f>
        <v>26623</v>
      </c>
      <c r="F52" s="72">
        <f t="shared" si="5"/>
        <v>1.4337151116577738E-2</v>
      </c>
      <c r="G52" s="71">
        <f t="shared" si="7"/>
        <v>-8227</v>
      </c>
      <c r="H52" s="72">
        <f t="shared" si="6"/>
        <v>-0.23606886657101867</v>
      </c>
    </row>
    <row r="53" spans="2:8">
      <c r="B53" s="70" t="s">
        <v>110</v>
      </c>
      <c r="C53" s="71">
        <v>92</v>
      </c>
      <c r="D53" s="72">
        <f t="shared" si="4"/>
        <v>5.2514322996193281E-5</v>
      </c>
      <c r="E53" s="68">
        <f>SUM('PROCEDENCIA ENERO - MAYO'!K33)</f>
        <v>105</v>
      </c>
      <c r="F53" s="72">
        <f t="shared" si="5"/>
        <v>5.6545125163980866E-5</v>
      </c>
      <c r="G53" s="71">
        <f t="shared" si="7"/>
        <v>13</v>
      </c>
      <c r="H53" s="72">
        <f t="shared" si="6"/>
        <v>0.14130434782608695</v>
      </c>
    </row>
    <row r="54" spans="2:8">
      <c r="B54" s="70" t="s">
        <v>30</v>
      </c>
      <c r="C54" s="71">
        <v>22419</v>
      </c>
      <c r="D54" s="72">
        <f t="shared" si="4"/>
        <v>1.2796941383170187E-2</v>
      </c>
      <c r="E54" s="68">
        <f>SUM('PROCEDENCIA ENERO - MAYO'!K34)</f>
        <v>22695</v>
      </c>
      <c r="F54" s="72">
        <f t="shared" si="5"/>
        <v>1.2221824910443293E-2</v>
      </c>
      <c r="G54" s="71">
        <f t="shared" si="7"/>
        <v>276</v>
      </c>
      <c r="H54" s="72">
        <f t="shared" si="6"/>
        <v>1.231098621704804E-2</v>
      </c>
    </row>
    <row r="55" spans="2:8">
      <c r="B55" s="70" t="s">
        <v>31</v>
      </c>
      <c r="C55" s="71">
        <v>5669</v>
      </c>
      <c r="D55" s="72">
        <f t="shared" si="4"/>
        <v>3.2359097507110839E-3</v>
      </c>
      <c r="E55" s="68">
        <f>SUM('PROCEDENCIA ENERO - MAYO'!K35)</f>
        <v>5534</v>
      </c>
      <c r="F55" s="72">
        <f t="shared" si="5"/>
        <v>2.9801973586425722E-3</v>
      </c>
      <c r="G55" s="71">
        <f t="shared" si="7"/>
        <v>-135</v>
      </c>
      <c r="H55" s="72">
        <f>G55/C55</f>
        <v>-2.3813723760804376E-2</v>
      </c>
    </row>
    <row r="56" spans="2:8">
      <c r="B56" s="70" t="s">
        <v>86</v>
      </c>
      <c r="C56" s="71">
        <v>8200</v>
      </c>
      <c r="D56" s="72">
        <f t="shared" si="4"/>
        <v>4.6806244409650531E-3</v>
      </c>
      <c r="E56" s="68">
        <f>SUM('PROCEDENCIA ENERO - MAYO'!K36)</f>
        <v>8570</v>
      </c>
      <c r="F56" s="72">
        <f>E56/$E$61</f>
        <v>4.615159263383962E-3</v>
      </c>
      <c r="G56" s="71">
        <f t="shared" si="7"/>
        <v>370</v>
      </c>
      <c r="H56" s="72">
        <f>G56/C56</f>
        <v>4.5121951219512194E-2</v>
      </c>
    </row>
    <row r="57" spans="2:8">
      <c r="B57" s="73" t="s">
        <v>34</v>
      </c>
      <c r="C57" s="74">
        <f>SUM(C30:C56)</f>
        <v>385098</v>
      </c>
      <c r="D57" s="75">
        <f>C57/$C$61</f>
        <v>0.21981696475204393</v>
      </c>
      <c r="E57" s="74">
        <f>SUM(E30:E56)</f>
        <v>390611</v>
      </c>
      <c r="F57" s="75">
        <f>E57/$E$61</f>
        <v>0.210353789385026</v>
      </c>
      <c r="G57" s="74">
        <f t="shared" si="7"/>
        <v>5513</v>
      </c>
      <c r="H57" s="75">
        <f>G57/C57</f>
        <v>1.4315836488374388E-2</v>
      </c>
    </row>
    <row r="58" spans="2:8">
      <c r="C58" s="44"/>
      <c r="E58" s="44"/>
      <c r="H58" s="76"/>
    </row>
    <row r="59" spans="2:8">
      <c r="B59" s="392" t="s">
        <v>146</v>
      </c>
      <c r="C59" s="393">
        <v>12306</v>
      </c>
      <c r="D59" s="394">
        <f>C59/$C$61</f>
        <v>7.0243615085995061E-3</v>
      </c>
      <c r="E59" s="393">
        <v>14223</v>
      </c>
      <c r="F59" s="394">
        <f>E59/$E$61</f>
        <v>7.6594410972123791E-3</v>
      </c>
      <c r="G59" s="393">
        <f>E59-C59</f>
        <v>1917</v>
      </c>
      <c r="H59" s="395">
        <f>G59/C59</f>
        <v>0.15577766942954657</v>
      </c>
    </row>
    <row r="60" spans="2:8">
      <c r="C60" s="44"/>
      <c r="E60" s="44"/>
      <c r="H60" s="76"/>
    </row>
    <row r="61" spans="2:8" ht="15.75">
      <c r="B61" s="396" t="s">
        <v>6</v>
      </c>
      <c r="C61" s="397">
        <f>C59+C57+C27+C13</f>
        <v>1751903</v>
      </c>
      <c r="D61" s="398">
        <f>D59+D57+D27+D13</f>
        <v>1</v>
      </c>
      <c r="E61" s="397">
        <f>E59+E57+E27+E13</f>
        <v>1856924</v>
      </c>
      <c r="F61" s="398">
        <f>F59+F57+F27+F13</f>
        <v>1</v>
      </c>
      <c r="G61" s="399">
        <f>E61-C61</f>
        <v>105021</v>
      </c>
      <c r="H61" s="398">
        <f>G61/C61</f>
        <v>5.9946812123730597E-2</v>
      </c>
    </row>
    <row r="63" spans="2:8" ht="15">
      <c r="C63" s="79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89" orientation="portrait" r:id="rId1"/>
  <headerFooter>
    <oddFooter>&amp;CBARÓMETRO TURÍSTICO DE LA RIVIERA MAYA
FIDEICOMISO DE PROMOCIÓN TURÍSTICA DE LA RIVIERA MAYA&amp;R22</oddFooter>
  </headerFooter>
  <ignoredErrors>
    <ignoredError sqref="D57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8"/>
  <sheetViews>
    <sheetView topLeftCell="A52" workbookViewId="0">
      <selection activeCell="L69" sqref="L69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30" t="s">
        <v>200</v>
      </c>
      <c r="C2" s="530"/>
      <c r="D2" s="530"/>
      <c r="E2" s="530"/>
      <c r="F2" s="530"/>
      <c r="G2" s="530"/>
      <c r="H2" s="530"/>
      <c r="I2" s="530"/>
      <c r="J2" s="530"/>
      <c r="K2" s="530"/>
    </row>
    <row r="3" spans="2:16" ht="15.75" customHeight="1">
      <c r="B3" s="530" t="s">
        <v>203</v>
      </c>
      <c r="C3" s="530"/>
      <c r="D3" s="530"/>
      <c r="E3" s="530"/>
      <c r="F3" s="530"/>
      <c r="G3" s="530"/>
      <c r="H3" s="530"/>
      <c r="I3" s="530"/>
      <c r="J3" s="530"/>
      <c r="K3" s="530"/>
    </row>
    <row r="4" spans="2:16" ht="15" customHeight="1">
      <c r="B4" s="531" t="s">
        <v>406</v>
      </c>
      <c r="C4" s="531"/>
      <c r="D4" s="531"/>
      <c r="E4" s="531"/>
      <c r="F4" s="531"/>
      <c r="G4" s="531"/>
      <c r="H4" s="531"/>
      <c r="I4" s="531"/>
      <c r="J4" s="531"/>
      <c r="K4" s="531"/>
    </row>
    <row r="5" spans="2:16" ht="7.5" customHeight="1"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2:16" ht="15">
      <c r="B6" s="532" t="s">
        <v>227</v>
      </c>
      <c r="C6" s="532"/>
      <c r="D6" s="400" t="s">
        <v>17</v>
      </c>
      <c r="E6" s="400"/>
      <c r="F6" s="400" t="s">
        <v>189</v>
      </c>
      <c r="G6" s="31"/>
      <c r="H6" s="400" t="s">
        <v>259</v>
      </c>
      <c r="I6" s="400" t="s">
        <v>210</v>
      </c>
      <c r="J6" s="400" t="s">
        <v>209</v>
      </c>
      <c r="K6" s="400" t="s">
        <v>33</v>
      </c>
      <c r="L6" s="31"/>
      <c r="M6" s="31"/>
      <c r="N6" s="219"/>
      <c r="O6" s="219"/>
      <c r="P6" s="219"/>
    </row>
    <row r="7" spans="2:16" ht="15">
      <c r="B7" s="279">
        <v>1</v>
      </c>
      <c r="C7" s="280" t="s">
        <v>178</v>
      </c>
      <c r="D7" s="281">
        <v>241</v>
      </c>
      <c r="E7" s="282"/>
      <c r="F7" s="283" t="s">
        <v>190</v>
      </c>
      <c r="G7" s="81"/>
      <c r="H7" s="288" t="s">
        <v>201</v>
      </c>
      <c r="I7" s="289">
        <f>SUM(D79)</f>
        <v>31049</v>
      </c>
      <c r="J7" s="289">
        <v>72</v>
      </c>
      <c r="K7" s="290">
        <f>I7/$I$9</f>
        <v>0.75842106548767674</v>
      </c>
      <c r="L7" s="82"/>
      <c r="M7" s="111"/>
      <c r="N7" s="111"/>
      <c r="O7" s="83"/>
      <c r="P7" s="84"/>
    </row>
    <row r="8" spans="2:16" ht="15">
      <c r="B8" s="200">
        <v>2</v>
      </c>
      <c r="C8" s="201" t="s">
        <v>324</v>
      </c>
      <c r="D8" s="202">
        <v>360</v>
      </c>
      <c r="E8" s="203"/>
      <c r="F8" s="204" t="s">
        <v>191</v>
      </c>
      <c r="G8" s="81"/>
      <c r="H8" s="291" t="s">
        <v>202</v>
      </c>
      <c r="I8" s="292">
        <v>9890</v>
      </c>
      <c r="J8" s="292">
        <v>308</v>
      </c>
      <c r="K8" s="290">
        <f>I8/$I$9</f>
        <v>0.24157893451232321</v>
      </c>
      <c r="L8" s="82"/>
      <c r="M8" s="111"/>
      <c r="N8" s="111"/>
      <c r="O8" s="85"/>
      <c r="P8" s="84"/>
    </row>
    <row r="9" spans="2:16" ht="15">
      <c r="B9" s="279">
        <v>3</v>
      </c>
      <c r="C9" s="201" t="s">
        <v>179</v>
      </c>
      <c r="D9" s="202">
        <v>630</v>
      </c>
      <c r="E9" s="203"/>
      <c r="F9" s="204" t="s">
        <v>191</v>
      </c>
      <c r="G9" s="86"/>
      <c r="H9" s="407" t="s">
        <v>18</v>
      </c>
      <c r="I9" s="408">
        <f>SUM(I7:I8)</f>
        <v>40939</v>
      </c>
      <c r="J9" s="408">
        <f>SUM(J7:J8)</f>
        <v>380</v>
      </c>
      <c r="K9" s="409">
        <f>SUM(K7:K8)</f>
        <v>1</v>
      </c>
      <c r="L9" s="82"/>
      <c r="M9" s="31"/>
      <c r="N9" s="55"/>
      <c r="O9" s="85"/>
      <c r="P9" s="84"/>
    </row>
    <row r="10" spans="2:16" ht="15">
      <c r="B10" s="200">
        <v>4</v>
      </c>
      <c r="C10" s="201" t="s">
        <v>208</v>
      </c>
      <c r="D10" s="202">
        <v>408</v>
      </c>
      <c r="E10" s="203"/>
      <c r="F10" s="204" t="s">
        <v>191</v>
      </c>
      <c r="G10" s="86"/>
      <c r="H10" s="207"/>
      <c r="I10" s="208"/>
      <c r="J10" s="208"/>
      <c r="K10" s="209"/>
      <c r="L10" s="82"/>
      <c r="M10" s="31"/>
      <c r="N10" s="55"/>
      <c r="O10" s="85"/>
      <c r="P10" s="84"/>
    </row>
    <row r="11" spans="2:16" ht="15">
      <c r="B11" s="279">
        <v>5</v>
      </c>
      <c r="C11" s="201" t="s">
        <v>224</v>
      </c>
      <c r="D11" s="202">
        <v>481</v>
      </c>
      <c r="E11" s="203"/>
      <c r="F11" s="204" t="s">
        <v>191</v>
      </c>
      <c r="G11" s="86"/>
      <c r="H11" s="31"/>
      <c r="I11" s="87"/>
      <c r="J11" s="87"/>
      <c r="K11" s="88"/>
      <c r="L11" s="82"/>
      <c r="N11" s="55"/>
      <c r="O11" s="85"/>
      <c r="P11" s="84"/>
    </row>
    <row r="12" spans="2:16" ht="15">
      <c r="B12" s="200">
        <v>6</v>
      </c>
      <c r="C12" s="201" t="s">
        <v>262</v>
      </c>
      <c r="D12" s="202">
        <v>756</v>
      </c>
      <c r="E12" s="203"/>
      <c r="F12" s="204" t="s">
        <v>191</v>
      </c>
      <c r="G12" s="81"/>
      <c r="H12" s="31"/>
      <c r="I12" s="31"/>
      <c r="J12" s="31"/>
      <c r="K12" s="31"/>
      <c r="L12" s="82"/>
      <c r="N12" s="55"/>
      <c r="O12" s="83"/>
      <c r="P12" s="84"/>
    </row>
    <row r="13" spans="2:16" ht="15">
      <c r="B13" s="279">
        <v>7</v>
      </c>
      <c r="C13" s="201" t="s">
        <v>225</v>
      </c>
      <c r="D13" s="202">
        <v>479</v>
      </c>
      <c r="E13" s="203"/>
      <c r="F13" s="204" t="s">
        <v>191</v>
      </c>
      <c r="G13" s="31"/>
      <c r="L13" s="89"/>
      <c r="M13" s="31"/>
      <c r="N13" s="90"/>
      <c r="O13" s="91"/>
      <c r="P13" s="92"/>
    </row>
    <row r="14" spans="2:16" ht="15">
      <c r="B14" s="200">
        <v>8</v>
      </c>
      <c r="C14" s="201" t="s">
        <v>327</v>
      </c>
      <c r="D14" s="202">
        <v>144</v>
      </c>
      <c r="E14" s="203"/>
      <c r="F14" s="204" t="s">
        <v>192</v>
      </c>
      <c r="G14" s="31"/>
      <c r="L14" s="89"/>
      <c r="M14" s="31"/>
      <c r="N14" s="90"/>
      <c r="O14" s="91"/>
      <c r="P14" s="92"/>
    </row>
    <row r="15" spans="2:16" ht="15">
      <c r="B15" s="279">
        <v>9</v>
      </c>
      <c r="C15" s="201" t="s">
        <v>249</v>
      </c>
      <c r="D15" s="202">
        <v>979</v>
      </c>
      <c r="E15" s="203"/>
      <c r="F15" s="204" t="s">
        <v>192</v>
      </c>
      <c r="G15" s="93"/>
      <c r="L15" s="94"/>
    </row>
    <row r="16" spans="2:16" ht="15">
      <c r="B16" s="200">
        <v>10</v>
      </c>
      <c r="C16" s="201" t="s">
        <v>334</v>
      </c>
      <c r="D16" s="202">
        <v>128</v>
      </c>
      <c r="E16" s="203"/>
      <c r="F16" s="204" t="s">
        <v>192</v>
      </c>
      <c r="G16" s="31"/>
    </row>
    <row r="17" spans="2:11" ht="15">
      <c r="B17" s="279">
        <v>11</v>
      </c>
      <c r="C17" s="201" t="s">
        <v>229</v>
      </c>
      <c r="D17" s="202">
        <v>404</v>
      </c>
      <c r="E17" s="203"/>
      <c r="F17" s="204" t="s">
        <v>191</v>
      </c>
      <c r="G17" s="31"/>
    </row>
    <row r="18" spans="2:11" ht="15">
      <c r="B18" s="200">
        <v>12</v>
      </c>
      <c r="C18" s="201" t="s">
        <v>309</v>
      </c>
      <c r="D18" s="202">
        <v>423</v>
      </c>
      <c r="E18" s="203"/>
      <c r="F18" s="204" t="s">
        <v>191</v>
      </c>
      <c r="G18" s="31"/>
    </row>
    <row r="19" spans="2:11" ht="15">
      <c r="B19" s="279">
        <v>13</v>
      </c>
      <c r="C19" s="201" t="s">
        <v>310</v>
      </c>
      <c r="D19" s="202">
        <v>288</v>
      </c>
      <c r="E19" s="203"/>
      <c r="F19" s="204" t="s">
        <v>191</v>
      </c>
      <c r="G19" s="93"/>
    </row>
    <row r="20" spans="2:11" ht="15">
      <c r="B20" s="200">
        <v>14</v>
      </c>
      <c r="C20" s="201" t="s">
        <v>311</v>
      </c>
      <c r="D20" s="202">
        <v>205</v>
      </c>
      <c r="E20" s="203"/>
      <c r="F20" s="204" t="s">
        <v>190</v>
      </c>
      <c r="G20" s="93"/>
    </row>
    <row r="21" spans="2:11" ht="15">
      <c r="B21" s="279">
        <v>15</v>
      </c>
      <c r="C21" s="201" t="s">
        <v>279</v>
      </c>
      <c r="D21" s="202">
        <v>305</v>
      </c>
      <c r="E21" s="203"/>
      <c r="F21" s="204" t="s">
        <v>191</v>
      </c>
      <c r="G21" s="31"/>
    </row>
    <row r="22" spans="2:11" ht="15">
      <c r="B22" s="200">
        <v>16</v>
      </c>
      <c r="C22" s="201" t="s">
        <v>312</v>
      </c>
      <c r="D22" s="202">
        <v>432</v>
      </c>
      <c r="E22" s="203"/>
      <c r="F22" s="204" t="s">
        <v>191</v>
      </c>
      <c r="G22" s="31"/>
    </row>
    <row r="23" spans="2:11" ht="15">
      <c r="B23" s="279">
        <v>17</v>
      </c>
      <c r="C23" s="201" t="s">
        <v>308</v>
      </c>
      <c r="D23" s="202">
        <v>101</v>
      </c>
      <c r="E23" s="203"/>
      <c r="F23" s="204" t="s">
        <v>191</v>
      </c>
      <c r="G23" s="31"/>
    </row>
    <row r="24" spans="2:11" ht="15">
      <c r="B24" s="200">
        <v>18</v>
      </c>
      <c r="C24" s="201" t="s">
        <v>184</v>
      </c>
      <c r="D24" s="202">
        <v>680</v>
      </c>
      <c r="E24" s="203"/>
      <c r="F24" s="204" t="s">
        <v>192</v>
      </c>
      <c r="G24" s="31"/>
    </row>
    <row r="25" spans="2:11" ht="15">
      <c r="B25" s="279">
        <v>19</v>
      </c>
      <c r="C25" s="201" t="s">
        <v>217</v>
      </c>
      <c r="D25" s="202">
        <v>380</v>
      </c>
      <c r="E25" s="203"/>
      <c r="F25" s="204" t="s">
        <v>191</v>
      </c>
      <c r="G25" s="31"/>
    </row>
    <row r="26" spans="2:11" ht="15">
      <c r="B26" s="200">
        <v>20</v>
      </c>
      <c r="C26" s="201" t="s">
        <v>391</v>
      </c>
      <c r="D26" s="202">
        <v>30</v>
      </c>
      <c r="E26" s="203"/>
      <c r="F26" s="204" t="s">
        <v>191</v>
      </c>
      <c r="G26" s="31"/>
    </row>
    <row r="27" spans="2:11" ht="15">
      <c r="B27" s="279">
        <v>21</v>
      </c>
      <c r="C27" s="201" t="s">
        <v>392</v>
      </c>
      <c r="D27" s="202">
        <v>144</v>
      </c>
      <c r="E27" s="203"/>
      <c r="F27" s="204" t="s">
        <v>191</v>
      </c>
      <c r="G27" s="31"/>
    </row>
    <row r="28" spans="2:11" ht="15">
      <c r="B28" s="200">
        <v>22</v>
      </c>
      <c r="C28" s="201" t="s">
        <v>266</v>
      </c>
      <c r="D28" s="202">
        <v>630</v>
      </c>
      <c r="E28" s="203"/>
      <c r="F28" s="204" t="s">
        <v>191</v>
      </c>
      <c r="G28" s="31"/>
    </row>
    <row r="29" spans="2:11" ht="15">
      <c r="B29" s="279">
        <v>23</v>
      </c>
      <c r="C29" s="201" t="s">
        <v>267</v>
      </c>
      <c r="D29" s="401">
        <v>1080</v>
      </c>
      <c r="E29" s="203"/>
      <c r="F29" s="204" t="s">
        <v>191</v>
      </c>
      <c r="G29" s="31"/>
      <c r="K29" s="31"/>
    </row>
    <row r="30" spans="2:11" ht="15">
      <c r="B30" s="200">
        <v>24</v>
      </c>
      <c r="C30" s="201" t="s">
        <v>328</v>
      </c>
      <c r="D30" s="202">
        <v>420</v>
      </c>
      <c r="E30" s="203"/>
      <c r="F30" s="204" t="s">
        <v>191</v>
      </c>
      <c r="G30" s="31"/>
      <c r="H30" s="410" t="s">
        <v>250</v>
      </c>
      <c r="I30" s="410" t="s">
        <v>210</v>
      </c>
      <c r="J30" s="410" t="s">
        <v>209</v>
      </c>
      <c r="K30" s="410" t="s">
        <v>33</v>
      </c>
    </row>
    <row r="31" spans="2:11" ht="15">
      <c r="B31" s="279">
        <v>25</v>
      </c>
      <c r="C31" s="201" t="s">
        <v>268</v>
      </c>
      <c r="D31" s="202">
        <v>978</v>
      </c>
      <c r="E31" s="203"/>
      <c r="F31" s="204" t="s">
        <v>191</v>
      </c>
      <c r="G31" s="31"/>
      <c r="H31" s="288" t="s">
        <v>251</v>
      </c>
      <c r="I31" s="294">
        <v>64</v>
      </c>
      <c r="J31" s="294">
        <v>2</v>
      </c>
      <c r="K31" s="290">
        <f>I31/$I$39</f>
        <v>1.5633014973497155E-3</v>
      </c>
    </row>
    <row r="32" spans="2:11" ht="15">
      <c r="B32" s="200">
        <v>26</v>
      </c>
      <c r="C32" s="201" t="s">
        <v>197</v>
      </c>
      <c r="D32" s="202">
        <v>287</v>
      </c>
      <c r="E32" s="203"/>
      <c r="F32" s="204" t="s">
        <v>191</v>
      </c>
      <c r="G32" s="31"/>
      <c r="H32" s="205" t="s">
        <v>252</v>
      </c>
      <c r="I32" s="210">
        <v>435</v>
      </c>
      <c r="J32" s="210">
        <v>22</v>
      </c>
      <c r="K32" s="206">
        <f>I32/$I$39</f>
        <v>1.0625564864798848E-2</v>
      </c>
    </row>
    <row r="33" spans="2:12" ht="15">
      <c r="B33" s="279">
        <v>27</v>
      </c>
      <c r="C33" s="201" t="s">
        <v>219</v>
      </c>
      <c r="D33" s="202">
        <v>414</v>
      </c>
      <c r="E33" s="203"/>
      <c r="F33" s="204" t="s">
        <v>191</v>
      </c>
      <c r="G33" s="31"/>
      <c r="H33" s="205" t="s">
        <v>253</v>
      </c>
      <c r="I33" s="210">
        <v>1795</v>
      </c>
      <c r="J33" s="210">
        <v>76</v>
      </c>
      <c r="K33" s="206">
        <f t="shared" ref="K33:K38" si="0">I33/$I$39</f>
        <v>4.3845721683480297E-2</v>
      </c>
    </row>
    <row r="34" spans="2:12" ht="15">
      <c r="B34" s="200">
        <v>28</v>
      </c>
      <c r="C34" s="201" t="s">
        <v>220</v>
      </c>
      <c r="D34" s="202">
        <v>422</v>
      </c>
      <c r="E34" s="203"/>
      <c r="F34" s="204" t="s">
        <v>191</v>
      </c>
      <c r="G34" s="31"/>
      <c r="H34" s="205" t="s">
        <v>254</v>
      </c>
      <c r="I34" s="211">
        <v>3317</v>
      </c>
      <c r="J34" s="212">
        <v>44</v>
      </c>
      <c r="K34" s="206">
        <f t="shared" si="0"/>
        <v>8.1022985417328219E-2</v>
      </c>
    </row>
    <row r="35" spans="2:12" ht="15">
      <c r="B35" s="279">
        <v>29</v>
      </c>
      <c r="C35" s="201" t="s">
        <v>221</v>
      </c>
      <c r="D35" s="202">
        <v>324</v>
      </c>
      <c r="E35" s="203"/>
      <c r="F35" s="204" t="s">
        <v>191</v>
      </c>
      <c r="G35" s="31"/>
      <c r="H35" s="205" t="s">
        <v>255</v>
      </c>
      <c r="I35" s="211">
        <v>24444</v>
      </c>
      <c r="J35" s="212">
        <v>65</v>
      </c>
      <c r="K35" s="206">
        <f t="shared" si="0"/>
        <v>0.59708346564400694</v>
      </c>
    </row>
    <row r="36" spans="2:12" ht="15">
      <c r="B36" s="200">
        <v>30</v>
      </c>
      <c r="C36" s="201" t="s">
        <v>222</v>
      </c>
      <c r="D36" s="202">
        <v>264</v>
      </c>
      <c r="E36" s="203"/>
      <c r="F36" s="204" t="s">
        <v>191</v>
      </c>
      <c r="G36" s="31"/>
      <c r="H36" s="205" t="s">
        <v>256</v>
      </c>
      <c r="I36" s="211">
        <v>1427</v>
      </c>
      <c r="J36" s="212">
        <v>11</v>
      </c>
      <c r="K36" s="206">
        <f t="shared" si="0"/>
        <v>3.4856738073719438E-2</v>
      </c>
    </row>
    <row r="37" spans="2:12" ht="15">
      <c r="B37" s="279">
        <v>31</v>
      </c>
      <c r="C37" s="201" t="s">
        <v>263</v>
      </c>
      <c r="D37" s="401">
        <v>1480</v>
      </c>
      <c r="E37" s="203"/>
      <c r="F37" s="204" t="s">
        <v>191</v>
      </c>
      <c r="G37" s="31"/>
      <c r="H37" s="205" t="s">
        <v>257</v>
      </c>
      <c r="I37" s="211">
        <v>7199</v>
      </c>
      <c r="J37" s="212">
        <v>20</v>
      </c>
      <c r="K37" s="206">
        <f t="shared" si="0"/>
        <v>0.17584699186594691</v>
      </c>
    </row>
    <row r="38" spans="2:12" ht="15">
      <c r="B38" s="200">
        <v>32</v>
      </c>
      <c r="C38" s="201" t="s">
        <v>264</v>
      </c>
      <c r="D38" s="202">
        <v>456</v>
      </c>
      <c r="E38" s="203"/>
      <c r="F38" s="204" t="s">
        <v>191</v>
      </c>
      <c r="G38" s="31"/>
      <c r="H38" s="291" t="s">
        <v>258</v>
      </c>
      <c r="I38" s="295">
        <v>2258</v>
      </c>
      <c r="J38" s="287">
        <v>140</v>
      </c>
      <c r="K38" s="293">
        <f t="shared" si="0"/>
        <v>5.5155230953369647E-2</v>
      </c>
    </row>
    <row r="39" spans="2:12" ht="15">
      <c r="B39" s="279">
        <v>33</v>
      </c>
      <c r="C39" s="201" t="s">
        <v>265</v>
      </c>
      <c r="D39" s="202">
        <v>504</v>
      </c>
      <c r="E39" s="203"/>
      <c r="F39" s="204" t="s">
        <v>191</v>
      </c>
      <c r="G39" s="31"/>
      <c r="H39" s="407" t="s">
        <v>18</v>
      </c>
      <c r="I39" s="408">
        <f>SUM(I31:I38)</f>
        <v>40939</v>
      </c>
      <c r="J39" s="408">
        <f>SUM(J31:J38)</f>
        <v>380</v>
      </c>
      <c r="K39" s="411">
        <f>SUM(K31:K38)</f>
        <v>1</v>
      </c>
    </row>
    <row r="40" spans="2:12" ht="15">
      <c r="B40" s="200">
        <v>34</v>
      </c>
      <c r="C40" s="201" t="s">
        <v>281</v>
      </c>
      <c r="D40" s="202">
        <v>495</v>
      </c>
      <c r="E40" s="203"/>
      <c r="F40" s="204" t="s">
        <v>280</v>
      </c>
      <c r="G40" s="93"/>
      <c r="L40" s="31"/>
    </row>
    <row r="41" spans="2:12" ht="15">
      <c r="B41" s="279">
        <v>35</v>
      </c>
      <c r="C41" s="201" t="s">
        <v>313</v>
      </c>
      <c r="D41" s="202">
        <v>320</v>
      </c>
      <c r="E41" s="203"/>
      <c r="F41" s="204" t="s">
        <v>191</v>
      </c>
      <c r="G41" s="86"/>
      <c r="L41" s="95"/>
    </row>
    <row r="42" spans="2:12" ht="15">
      <c r="B42" s="200">
        <v>36</v>
      </c>
      <c r="C42" s="201" t="s">
        <v>282</v>
      </c>
      <c r="D42" s="202">
        <v>259</v>
      </c>
      <c r="E42" s="203"/>
      <c r="F42" s="204" t="s">
        <v>192</v>
      </c>
      <c r="G42" s="81"/>
      <c r="L42" s="95"/>
    </row>
    <row r="43" spans="2:12" ht="15">
      <c r="B43" s="279">
        <v>37</v>
      </c>
      <c r="C43" s="201" t="s">
        <v>386</v>
      </c>
      <c r="D43" s="202">
        <v>1266</v>
      </c>
      <c r="E43" s="203"/>
      <c r="F43" s="204" t="s">
        <v>191</v>
      </c>
      <c r="G43" s="81"/>
      <c r="L43" s="95"/>
    </row>
    <row r="44" spans="2:12" ht="15">
      <c r="B44" s="200">
        <v>38</v>
      </c>
      <c r="C44" s="201" t="s">
        <v>198</v>
      </c>
      <c r="D44" s="202">
        <v>42</v>
      </c>
      <c r="E44" s="203"/>
      <c r="F44" s="204" t="s">
        <v>191</v>
      </c>
      <c r="G44" s="81"/>
      <c r="L44" s="95"/>
    </row>
    <row r="45" spans="2:12" ht="15">
      <c r="B45" s="279">
        <v>39</v>
      </c>
      <c r="C45" s="201" t="s">
        <v>248</v>
      </c>
      <c r="D45" s="202">
        <v>310</v>
      </c>
      <c r="E45" s="203"/>
      <c r="F45" s="204" t="s">
        <v>192</v>
      </c>
      <c r="G45" s="81"/>
      <c r="L45" s="95"/>
    </row>
    <row r="46" spans="2:12" ht="15">
      <c r="B46" s="200">
        <v>40</v>
      </c>
      <c r="C46" s="201" t="s">
        <v>188</v>
      </c>
      <c r="D46" s="202">
        <v>424</v>
      </c>
      <c r="E46" s="203"/>
      <c r="F46" s="204" t="s">
        <v>191</v>
      </c>
      <c r="G46" s="81"/>
      <c r="L46" s="95"/>
    </row>
    <row r="47" spans="2:12" ht="15">
      <c r="B47" s="279">
        <v>41</v>
      </c>
      <c r="C47" s="201" t="s">
        <v>187</v>
      </c>
      <c r="D47" s="202">
        <v>388</v>
      </c>
      <c r="E47" s="203"/>
      <c r="F47" s="204" t="s">
        <v>191</v>
      </c>
      <c r="G47" s="81"/>
      <c r="L47" s="31"/>
    </row>
    <row r="48" spans="2:12" ht="15">
      <c r="B48" s="200">
        <v>42</v>
      </c>
      <c r="C48" s="201" t="s">
        <v>204</v>
      </c>
      <c r="D48" s="202">
        <v>446</v>
      </c>
      <c r="E48" s="203"/>
      <c r="F48" s="204" t="s">
        <v>191</v>
      </c>
      <c r="G48" s="81"/>
      <c r="L48" s="31"/>
    </row>
    <row r="49" spans="1:12" ht="15">
      <c r="B49" s="279">
        <v>43</v>
      </c>
      <c r="C49" s="201" t="s">
        <v>214</v>
      </c>
      <c r="D49" s="202">
        <v>434</v>
      </c>
      <c r="E49" s="203"/>
      <c r="F49" s="204" t="s">
        <v>192</v>
      </c>
      <c r="G49" s="81"/>
      <c r="L49" s="31"/>
    </row>
    <row r="50" spans="1:12" ht="15">
      <c r="B50" s="200">
        <v>44</v>
      </c>
      <c r="C50" s="201" t="s">
        <v>169</v>
      </c>
      <c r="D50" s="202">
        <v>350</v>
      </c>
      <c r="E50" s="203"/>
      <c r="F50" s="204" t="s">
        <v>191</v>
      </c>
      <c r="G50" s="31"/>
      <c r="L50" s="95"/>
    </row>
    <row r="51" spans="1:12" ht="15">
      <c r="B51" s="279">
        <v>45</v>
      </c>
      <c r="C51" s="201" t="s">
        <v>167</v>
      </c>
      <c r="D51" s="202">
        <v>350</v>
      </c>
      <c r="E51" s="203"/>
      <c r="F51" s="204" t="s">
        <v>191</v>
      </c>
      <c r="G51" s="31"/>
      <c r="L51" s="95"/>
    </row>
    <row r="52" spans="1:12" ht="15">
      <c r="A52" s="31"/>
      <c r="B52" s="200">
        <v>46</v>
      </c>
      <c r="C52" s="201" t="s">
        <v>338</v>
      </c>
      <c r="D52" s="202">
        <v>310</v>
      </c>
      <c r="E52" s="203"/>
      <c r="F52" s="204" t="s">
        <v>191</v>
      </c>
      <c r="G52" s="93"/>
      <c r="L52" s="95"/>
    </row>
    <row r="53" spans="1:12" ht="15">
      <c r="A53" s="31"/>
      <c r="B53" s="279">
        <v>47</v>
      </c>
      <c r="C53" s="201" t="s">
        <v>387</v>
      </c>
      <c r="D53" s="202">
        <v>286</v>
      </c>
      <c r="E53" s="203"/>
      <c r="F53" s="204" t="s">
        <v>191</v>
      </c>
      <c r="G53" s="31"/>
      <c r="L53" s="95"/>
    </row>
    <row r="54" spans="1:12" ht="15">
      <c r="A54" s="31"/>
      <c r="B54" s="200">
        <v>48</v>
      </c>
      <c r="C54" s="201" t="s">
        <v>388</v>
      </c>
      <c r="D54" s="202">
        <v>750</v>
      </c>
      <c r="E54" s="203"/>
      <c r="F54" s="204" t="s">
        <v>191</v>
      </c>
      <c r="G54" s="31"/>
      <c r="L54" s="95"/>
    </row>
    <row r="55" spans="1:12" ht="15">
      <c r="A55" s="31"/>
      <c r="B55" s="279">
        <v>49</v>
      </c>
      <c r="C55" s="201" t="s">
        <v>269</v>
      </c>
      <c r="D55" s="202">
        <v>200</v>
      </c>
      <c r="E55" s="203"/>
      <c r="F55" s="204" t="s">
        <v>192</v>
      </c>
      <c r="G55" s="31"/>
    </row>
    <row r="56" spans="1:12" ht="15">
      <c r="A56" s="31"/>
      <c r="B56" s="200">
        <v>50</v>
      </c>
      <c r="C56" s="201" t="s">
        <v>325</v>
      </c>
      <c r="D56" s="202">
        <v>98</v>
      </c>
      <c r="E56" s="203"/>
      <c r="F56" s="204" t="s">
        <v>192</v>
      </c>
      <c r="G56" s="31"/>
    </row>
    <row r="57" spans="1:12" ht="15">
      <c r="A57" s="31"/>
      <c r="B57" s="279">
        <v>51</v>
      </c>
      <c r="C57" s="201" t="s">
        <v>329</v>
      </c>
      <c r="D57" s="202">
        <v>510</v>
      </c>
      <c r="E57" s="203"/>
      <c r="F57" s="204" t="s">
        <v>191</v>
      </c>
      <c r="G57" s="31"/>
    </row>
    <row r="58" spans="1:12" ht="15">
      <c r="A58" s="31"/>
      <c r="B58" s="200">
        <v>52</v>
      </c>
      <c r="C58" s="201" t="s">
        <v>330</v>
      </c>
      <c r="D58" s="202">
        <v>394</v>
      </c>
      <c r="E58" s="203"/>
      <c r="F58" s="204" t="s">
        <v>191</v>
      </c>
      <c r="G58" s="31"/>
    </row>
    <row r="59" spans="1:12" ht="15">
      <c r="A59" s="31"/>
      <c r="B59" s="279">
        <v>53</v>
      </c>
      <c r="C59" s="201" t="s">
        <v>339</v>
      </c>
      <c r="D59" s="202">
        <v>112</v>
      </c>
      <c r="E59" s="203"/>
      <c r="F59" s="204" t="s">
        <v>190</v>
      </c>
      <c r="G59" s="31"/>
    </row>
    <row r="60" spans="1:12" ht="15">
      <c r="A60" s="31"/>
      <c r="B60" s="200">
        <v>54</v>
      </c>
      <c r="C60" s="201" t="s">
        <v>213</v>
      </c>
      <c r="D60" s="202">
        <v>201</v>
      </c>
      <c r="E60" s="203"/>
      <c r="F60" s="204" t="s">
        <v>191</v>
      </c>
      <c r="G60" s="31"/>
    </row>
    <row r="61" spans="1:12" ht="15">
      <c r="A61" s="31"/>
      <c r="B61" s="279">
        <v>55</v>
      </c>
      <c r="C61" s="201" t="s">
        <v>218</v>
      </c>
      <c r="D61" s="202">
        <v>300</v>
      </c>
      <c r="E61" s="203"/>
      <c r="F61" s="204" t="s">
        <v>191</v>
      </c>
      <c r="G61" s="31"/>
    </row>
    <row r="62" spans="1:12" ht="15">
      <c r="A62" s="31"/>
      <c r="B62" s="200">
        <v>56</v>
      </c>
      <c r="C62" s="201" t="s">
        <v>283</v>
      </c>
      <c r="D62" s="202">
        <v>434</v>
      </c>
      <c r="E62" s="203"/>
      <c r="F62" s="204" t="s">
        <v>192</v>
      </c>
      <c r="G62" s="31"/>
      <c r="H62" s="410" t="s">
        <v>286</v>
      </c>
      <c r="I62" s="410" t="s">
        <v>210</v>
      </c>
      <c r="J62" s="410" t="s">
        <v>209</v>
      </c>
      <c r="K62" s="410" t="s">
        <v>33</v>
      </c>
    </row>
    <row r="63" spans="1:12" ht="15">
      <c r="A63" s="31"/>
      <c r="B63" s="279">
        <v>57</v>
      </c>
      <c r="C63" s="201" t="s">
        <v>226</v>
      </c>
      <c r="D63" s="202">
        <v>460</v>
      </c>
      <c r="E63" s="203"/>
      <c r="F63" s="204" t="s">
        <v>280</v>
      </c>
      <c r="G63" s="31"/>
      <c r="H63" s="288" t="s">
        <v>287</v>
      </c>
      <c r="I63" s="296">
        <v>6787</v>
      </c>
      <c r="J63" s="296">
        <v>299</v>
      </c>
      <c r="K63" s="290">
        <f>I63/$I$65</f>
        <v>0.1657832384767581</v>
      </c>
    </row>
    <row r="64" spans="1:12" ht="15">
      <c r="A64" s="31"/>
      <c r="B64" s="200">
        <v>58</v>
      </c>
      <c r="C64" s="201" t="s">
        <v>186</v>
      </c>
      <c r="D64" s="202">
        <v>388</v>
      </c>
      <c r="E64" s="203"/>
      <c r="F64" s="204" t="s">
        <v>191</v>
      </c>
      <c r="G64" s="31"/>
      <c r="H64" s="291" t="s">
        <v>288</v>
      </c>
      <c r="I64" s="292">
        <v>34152</v>
      </c>
      <c r="J64" s="292">
        <v>81</v>
      </c>
      <c r="K64" s="293">
        <f>I64/$I$65</f>
        <v>0.83421676152324187</v>
      </c>
    </row>
    <row r="65" spans="1:11" ht="15">
      <c r="A65" s="31"/>
      <c r="B65" s="279">
        <v>59</v>
      </c>
      <c r="C65" s="201" t="s">
        <v>168</v>
      </c>
      <c r="D65" s="202">
        <v>664</v>
      </c>
      <c r="E65" s="203"/>
      <c r="F65" s="204" t="s">
        <v>191</v>
      </c>
      <c r="G65" s="31"/>
      <c r="H65" s="407" t="s">
        <v>18</v>
      </c>
      <c r="I65" s="408">
        <f>SUM(I63:I64)</f>
        <v>40939</v>
      </c>
      <c r="J65" s="408">
        <f>SUM(J63:J64)</f>
        <v>380</v>
      </c>
      <c r="K65" s="409">
        <f>SUM(K63:K64)</f>
        <v>1</v>
      </c>
    </row>
    <row r="66" spans="1:11" ht="15">
      <c r="B66" s="200">
        <v>60</v>
      </c>
      <c r="C66" s="201" t="s">
        <v>166</v>
      </c>
      <c r="D66" s="202">
        <v>507</v>
      </c>
      <c r="E66" s="203"/>
      <c r="F66" s="204" t="s">
        <v>191</v>
      </c>
      <c r="G66" s="31"/>
    </row>
    <row r="67" spans="1:11" ht="15">
      <c r="B67" s="279">
        <v>61</v>
      </c>
      <c r="C67" s="201" t="s">
        <v>340</v>
      </c>
      <c r="D67" s="202">
        <v>956</v>
      </c>
      <c r="E67" s="203"/>
      <c r="F67" s="204" t="s">
        <v>191</v>
      </c>
      <c r="G67" s="31"/>
    </row>
    <row r="68" spans="1:11" ht="15">
      <c r="B68" s="200">
        <v>62</v>
      </c>
      <c r="C68" s="201" t="s">
        <v>341</v>
      </c>
      <c r="D68" s="202">
        <v>819</v>
      </c>
      <c r="E68" s="203"/>
      <c r="F68" s="204" t="s">
        <v>191</v>
      </c>
      <c r="G68" s="93"/>
    </row>
    <row r="69" spans="1:11" ht="15">
      <c r="B69" s="279">
        <v>63</v>
      </c>
      <c r="C69" s="201" t="s">
        <v>243</v>
      </c>
      <c r="D69" s="202">
        <v>291</v>
      </c>
      <c r="E69" s="203"/>
      <c r="F69" s="204" t="s">
        <v>192</v>
      </c>
      <c r="G69" s="93"/>
    </row>
    <row r="70" spans="1:11" ht="15">
      <c r="B70" s="200">
        <v>64</v>
      </c>
      <c r="C70" s="201" t="s">
        <v>284</v>
      </c>
      <c r="D70" s="202">
        <v>412</v>
      </c>
      <c r="E70" s="203"/>
      <c r="F70" s="204" t="s">
        <v>191</v>
      </c>
      <c r="G70" s="31"/>
    </row>
    <row r="71" spans="1:11" ht="15">
      <c r="B71" s="279">
        <v>65</v>
      </c>
      <c r="C71" s="201" t="s">
        <v>389</v>
      </c>
      <c r="D71" s="202">
        <v>94</v>
      </c>
      <c r="E71" s="203"/>
      <c r="F71" s="204" t="s">
        <v>191</v>
      </c>
      <c r="G71" s="31"/>
      <c r="H71" s="96"/>
    </row>
    <row r="72" spans="1:11" ht="15">
      <c r="B72" s="200">
        <v>66</v>
      </c>
      <c r="C72" s="201" t="s">
        <v>393</v>
      </c>
      <c r="D72" s="202">
        <v>204</v>
      </c>
      <c r="E72" s="203"/>
      <c r="F72" s="204" t="s">
        <v>191</v>
      </c>
      <c r="G72" s="31"/>
    </row>
    <row r="73" spans="1:11" ht="15">
      <c r="B73" s="279">
        <v>67</v>
      </c>
      <c r="C73" s="201" t="s">
        <v>205</v>
      </c>
      <c r="D73" s="202">
        <v>196</v>
      </c>
      <c r="E73" s="203"/>
      <c r="F73" s="204" t="s">
        <v>190</v>
      </c>
      <c r="G73" s="31"/>
    </row>
    <row r="74" spans="1:11" ht="15">
      <c r="B74" s="200">
        <v>68</v>
      </c>
      <c r="C74" s="201" t="s">
        <v>394</v>
      </c>
      <c r="D74" s="202">
        <v>513</v>
      </c>
      <c r="E74" s="203"/>
      <c r="F74" s="204" t="s">
        <v>192</v>
      </c>
      <c r="G74" s="31"/>
    </row>
    <row r="75" spans="1:11" ht="15">
      <c r="B75" s="279">
        <v>69</v>
      </c>
      <c r="C75" s="201" t="s">
        <v>331</v>
      </c>
      <c r="D75" s="202">
        <v>130</v>
      </c>
      <c r="E75" s="203"/>
      <c r="F75" s="204" t="s">
        <v>191</v>
      </c>
      <c r="G75" s="31"/>
    </row>
    <row r="76" spans="1:11" ht="15">
      <c r="B76" s="200">
        <v>70</v>
      </c>
      <c r="C76" s="201" t="s">
        <v>261</v>
      </c>
      <c r="D76" s="202">
        <v>540</v>
      </c>
      <c r="E76" s="203"/>
      <c r="F76" s="204" t="s">
        <v>191</v>
      </c>
      <c r="G76" s="31"/>
    </row>
    <row r="77" spans="1:11" ht="15">
      <c r="B77" s="279">
        <v>71</v>
      </c>
      <c r="C77" s="201" t="s">
        <v>211</v>
      </c>
      <c r="D77" s="202">
        <v>335</v>
      </c>
      <c r="E77" s="203"/>
      <c r="F77" s="204" t="s">
        <v>191</v>
      </c>
      <c r="G77" s="31"/>
    </row>
    <row r="78" spans="1:11" ht="15">
      <c r="B78" s="200">
        <v>72</v>
      </c>
      <c r="C78" s="284" t="s">
        <v>212</v>
      </c>
      <c r="D78" s="285">
        <v>604</v>
      </c>
      <c r="E78" s="286"/>
      <c r="F78" s="287" t="s">
        <v>190</v>
      </c>
    </row>
    <row r="79" spans="1:11" ht="15.75">
      <c r="B79" s="402"/>
      <c r="C79" s="403" t="s">
        <v>260</v>
      </c>
      <c r="D79" s="404">
        <f>SUM(D7:D78)</f>
        <v>31049</v>
      </c>
      <c r="E79" s="405"/>
      <c r="F79" s="406"/>
      <c r="G79" s="31"/>
    </row>
    <row r="88" spans="3:3">
      <c r="C88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3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H28" sqref="H28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33" t="s">
        <v>199</v>
      </c>
      <c r="C6" s="533"/>
      <c r="D6" s="533"/>
      <c r="E6" s="533"/>
      <c r="F6" s="533"/>
      <c r="G6" s="533"/>
    </row>
    <row r="7" spans="1:8" ht="18.75">
      <c r="B7" s="533" t="s">
        <v>206</v>
      </c>
      <c r="C7" s="533"/>
      <c r="D7" s="533"/>
      <c r="E7" s="533"/>
      <c r="F7" s="533"/>
      <c r="G7" s="533"/>
    </row>
    <row r="8" spans="1:8" ht="18.75">
      <c r="B8" s="533" t="s">
        <v>412</v>
      </c>
      <c r="C8" s="533"/>
      <c r="D8" s="533"/>
      <c r="E8" s="533"/>
      <c r="F8" s="533"/>
      <c r="G8" s="533"/>
    </row>
    <row r="9" spans="1:8" ht="4.5" customHeight="1">
      <c r="B9" s="534"/>
      <c r="C9" s="534"/>
      <c r="D9" s="534"/>
      <c r="E9" s="534"/>
      <c r="F9" s="534"/>
    </row>
    <row r="10" spans="1:8" ht="15.75">
      <c r="A10" s="31"/>
      <c r="B10" s="412" t="s">
        <v>207</v>
      </c>
      <c r="C10" s="412" t="s">
        <v>170</v>
      </c>
      <c r="D10" s="412" t="s">
        <v>33</v>
      </c>
      <c r="E10" s="412" t="s">
        <v>17</v>
      </c>
      <c r="F10" s="412" t="s">
        <v>33</v>
      </c>
      <c r="G10" s="31"/>
    </row>
    <row r="11" spans="1:8" ht="15.75">
      <c r="B11" s="213" t="s">
        <v>171</v>
      </c>
      <c r="C11" s="214">
        <v>24</v>
      </c>
      <c r="D11" s="215">
        <f>C11/$C$29</f>
        <v>6.3157894736842107E-2</v>
      </c>
      <c r="E11" s="227">
        <v>3931</v>
      </c>
      <c r="F11" s="215">
        <f>E11/$E$29</f>
        <v>9.6020909157527048E-2</v>
      </c>
      <c r="H11" s="98"/>
    </row>
    <row r="12" spans="1:8" ht="15.75">
      <c r="B12" s="213" t="s">
        <v>195</v>
      </c>
      <c r="C12" s="214">
        <v>2</v>
      </c>
      <c r="D12" s="215">
        <f t="shared" ref="D12:D28" si="0">C12/$C$29</f>
        <v>5.263157894736842E-3</v>
      </c>
      <c r="E12" s="228">
        <v>49</v>
      </c>
      <c r="F12" s="215">
        <f t="shared" ref="F12:F28" si="1">E12/$E$29</f>
        <v>1.1969027089083759E-3</v>
      </c>
      <c r="H12" s="98"/>
    </row>
    <row r="13" spans="1:8" ht="15.75">
      <c r="A13" s="31"/>
      <c r="B13" s="213" t="s">
        <v>183</v>
      </c>
      <c r="C13" s="214">
        <v>9</v>
      </c>
      <c r="D13" s="215">
        <f t="shared" si="0"/>
        <v>2.368421052631579E-2</v>
      </c>
      <c r="E13" s="228">
        <v>2936</v>
      </c>
      <c r="F13" s="215">
        <f t="shared" si="1"/>
        <v>7.1716456190918196E-2</v>
      </c>
      <c r="H13" s="98"/>
    </row>
    <row r="14" spans="1:8" ht="15.75">
      <c r="A14" s="31"/>
      <c r="B14" s="213" t="s">
        <v>172</v>
      </c>
      <c r="C14" s="214">
        <v>1</v>
      </c>
      <c r="D14" s="215">
        <f t="shared" si="0"/>
        <v>2.631578947368421E-3</v>
      </c>
      <c r="E14" s="228">
        <v>20</v>
      </c>
      <c r="F14" s="215">
        <f t="shared" si="1"/>
        <v>4.885317179217861E-4</v>
      </c>
      <c r="H14" s="98"/>
    </row>
    <row r="15" spans="1:8" ht="15.75">
      <c r="A15" s="31"/>
      <c r="B15" s="213" t="s">
        <v>173</v>
      </c>
      <c r="C15" s="214">
        <v>160</v>
      </c>
      <c r="D15" s="215">
        <f t="shared" si="0"/>
        <v>0.42105263157894735</v>
      </c>
      <c r="E15" s="228">
        <v>7311</v>
      </c>
      <c r="F15" s="215">
        <f t="shared" si="1"/>
        <v>0.17858276948630891</v>
      </c>
      <c r="H15" s="98"/>
    </row>
    <row r="16" spans="1:8" ht="15.75">
      <c r="A16" s="31"/>
      <c r="B16" s="213" t="s">
        <v>180</v>
      </c>
      <c r="C16" s="214">
        <v>1</v>
      </c>
      <c r="D16" s="215">
        <f t="shared" si="0"/>
        <v>2.631578947368421E-3</v>
      </c>
      <c r="E16" s="228">
        <v>540</v>
      </c>
      <c r="F16" s="215">
        <f t="shared" si="1"/>
        <v>1.3190356383888224E-2</v>
      </c>
      <c r="H16" s="98"/>
    </row>
    <row r="17" spans="1:8" ht="15.75">
      <c r="A17" s="31"/>
      <c r="B17" s="213" t="s">
        <v>181</v>
      </c>
      <c r="C17" s="214">
        <v>11</v>
      </c>
      <c r="D17" s="215">
        <f t="shared" si="0"/>
        <v>2.8947368421052631E-2</v>
      </c>
      <c r="E17" s="228">
        <v>3817</v>
      </c>
      <c r="F17" s="215">
        <f t="shared" si="1"/>
        <v>9.3236278365372877E-2</v>
      </c>
      <c r="H17" s="98"/>
    </row>
    <row r="18" spans="1:8" ht="15.75">
      <c r="A18" s="31"/>
      <c r="B18" s="213" t="s">
        <v>182</v>
      </c>
      <c r="C18" s="214">
        <v>23</v>
      </c>
      <c r="D18" s="215">
        <f t="shared" si="0"/>
        <v>6.0526315789473685E-2</v>
      </c>
      <c r="E18" s="228">
        <v>6712</v>
      </c>
      <c r="F18" s="215">
        <f t="shared" si="1"/>
        <v>0.1639512445345514</v>
      </c>
      <c r="H18" s="98"/>
    </row>
    <row r="19" spans="1:8" ht="15.75">
      <c r="A19" s="31"/>
      <c r="B19" s="213" t="s">
        <v>174</v>
      </c>
      <c r="C19" s="214">
        <v>14</v>
      </c>
      <c r="D19" s="215">
        <f t="shared" si="0"/>
        <v>3.6842105263157891E-2</v>
      </c>
      <c r="E19" s="228">
        <v>5232</v>
      </c>
      <c r="F19" s="215">
        <f t="shared" si="1"/>
        <v>0.12779989740833925</v>
      </c>
      <c r="H19" s="98"/>
    </row>
    <row r="20" spans="1:8" ht="15.75">
      <c r="B20" s="213" t="s">
        <v>216</v>
      </c>
      <c r="C20" s="214">
        <v>5</v>
      </c>
      <c r="D20" s="215">
        <f t="shared" si="0"/>
        <v>1.3157894736842105E-2</v>
      </c>
      <c r="E20" s="228">
        <v>47</v>
      </c>
      <c r="F20" s="215">
        <f t="shared" si="1"/>
        <v>1.1480495371161972E-3</v>
      </c>
      <c r="H20" s="98"/>
    </row>
    <row r="21" spans="1:8" ht="15.75">
      <c r="B21" s="213" t="s">
        <v>194</v>
      </c>
      <c r="C21" s="214">
        <v>14</v>
      </c>
      <c r="D21" s="215">
        <f t="shared" si="0"/>
        <v>3.6842105263157891E-2</v>
      </c>
      <c r="E21" s="228">
        <v>4103</v>
      </c>
      <c r="F21" s="215">
        <f t="shared" si="1"/>
        <v>0.10022228193165442</v>
      </c>
      <c r="H21" s="98"/>
    </row>
    <row r="22" spans="1:8" ht="15.75">
      <c r="B22" s="213" t="s">
        <v>185</v>
      </c>
      <c r="C22" s="214">
        <v>1</v>
      </c>
      <c r="D22" s="215">
        <f t="shared" si="0"/>
        <v>2.631578947368421E-3</v>
      </c>
      <c r="E22" s="228">
        <v>680</v>
      </c>
      <c r="F22" s="215">
        <f t="shared" si="1"/>
        <v>1.6610078409340725E-2</v>
      </c>
      <c r="H22" s="98"/>
    </row>
    <row r="23" spans="1:8" ht="15.75">
      <c r="A23" s="31"/>
      <c r="B23" s="213" t="s">
        <v>175</v>
      </c>
      <c r="C23" s="214">
        <v>8</v>
      </c>
      <c r="D23" s="215">
        <f t="shared" si="0"/>
        <v>2.1052631578947368E-2</v>
      </c>
      <c r="E23" s="228">
        <v>2165</v>
      </c>
      <c r="F23" s="215">
        <f t="shared" si="1"/>
        <v>5.2883558465033342E-2</v>
      </c>
      <c r="H23" s="98"/>
    </row>
    <row r="24" spans="1:8" ht="15.75">
      <c r="B24" s="213" t="s">
        <v>215</v>
      </c>
      <c r="C24" s="214">
        <v>5</v>
      </c>
      <c r="D24" s="215">
        <f t="shared" si="0"/>
        <v>1.3157894736842105E-2</v>
      </c>
      <c r="E24" s="228">
        <v>73</v>
      </c>
      <c r="F24" s="215">
        <f t="shared" si="1"/>
        <v>1.7831407704145192E-3</v>
      </c>
      <c r="H24" s="98"/>
    </row>
    <row r="25" spans="1:8" ht="15.75">
      <c r="B25" s="213" t="s">
        <v>193</v>
      </c>
      <c r="C25" s="214">
        <v>4</v>
      </c>
      <c r="D25" s="215">
        <f t="shared" si="0"/>
        <v>1.0526315789473684E-2</v>
      </c>
      <c r="E25" s="228">
        <v>140</v>
      </c>
      <c r="F25" s="215">
        <f t="shared" si="1"/>
        <v>3.4197220254525026E-3</v>
      </c>
      <c r="H25" s="98"/>
    </row>
    <row r="26" spans="1:8" ht="15.75">
      <c r="B26" s="213" t="s">
        <v>176</v>
      </c>
      <c r="C26" s="214">
        <v>93</v>
      </c>
      <c r="D26" s="215">
        <f t="shared" si="0"/>
        <v>0.24473684210526317</v>
      </c>
      <c r="E26" s="228">
        <v>1964</v>
      </c>
      <c r="F26" s="215">
        <f t="shared" si="1"/>
        <v>4.797381469991939E-2</v>
      </c>
      <c r="H26" s="98"/>
    </row>
    <row r="27" spans="1:8" ht="15.75">
      <c r="A27" s="31"/>
      <c r="B27" s="213" t="s">
        <v>196</v>
      </c>
      <c r="C27" s="214">
        <v>1</v>
      </c>
      <c r="D27" s="215">
        <f t="shared" si="0"/>
        <v>2.631578947368421E-3</v>
      </c>
      <c r="E27" s="228">
        <v>750</v>
      </c>
      <c r="F27" s="215">
        <f t="shared" si="1"/>
        <v>1.8319939422066979E-2</v>
      </c>
      <c r="H27" s="98"/>
    </row>
    <row r="28" spans="1:8" ht="15.75">
      <c r="B28" s="213" t="s">
        <v>177</v>
      </c>
      <c r="C28" s="214">
        <v>4</v>
      </c>
      <c r="D28" s="215">
        <f t="shared" si="0"/>
        <v>1.0526315789473684E-2</v>
      </c>
      <c r="E28" s="229">
        <v>469</v>
      </c>
      <c r="F28" s="215">
        <f t="shared" si="1"/>
        <v>1.1456068785265883E-2</v>
      </c>
      <c r="H28" s="98"/>
    </row>
    <row r="29" spans="1:8" ht="15.75">
      <c r="A29" s="97"/>
      <c r="B29" s="413" t="s">
        <v>6</v>
      </c>
      <c r="C29" s="414">
        <f>SUM(C11:C28)</f>
        <v>380</v>
      </c>
      <c r="D29" s="415">
        <f>SUM(D11:D28)</f>
        <v>1</v>
      </c>
      <c r="E29" s="416">
        <f>SUM(E11:E28)</f>
        <v>40939</v>
      </c>
      <c r="F29" s="415">
        <f>SUM(F11:F28)</f>
        <v>0.99999999999999978</v>
      </c>
      <c r="G29" s="31"/>
    </row>
    <row r="30" spans="1:8">
      <c r="B30" s="31"/>
      <c r="C30" s="99"/>
      <c r="D30" s="99"/>
      <c r="E30" s="99"/>
      <c r="F30" s="99"/>
    </row>
    <row r="31" spans="1:8">
      <c r="B31" s="100" t="s">
        <v>422</v>
      </c>
      <c r="C31" s="101"/>
      <c r="D31" s="101"/>
      <c r="E31" s="101"/>
      <c r="F31" s="101"/>
    </row>
    <row r="38" spans="8:9">
      <c r="I38" s="31"/>
    </row>
    <row r="39" spans="8:9">
      <c r="I39" s="31"/>
    </row>
    <row r="41" spans="8:9">
      <c r="H41" s="102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A4" workbookViewId="0">
      <selection activeCell="E35" sqref="E35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56" t="s">
        <v>155</v>
      </c>
      <c r="B1" s="456"/>
      <c r="C1" s="456"/>
      <c r="D1" s="456"/>
      <c r="E1" s="456"/>
      <c r="F1" s="456"/>
      <c r="G1" s="456"/>
    </row>
    <row r="2" spans="1:10" ht="18.75">
      <c r="A2" s="457" t="s">
        <v>42</v>
      </c>
      <c r="B2" s="457"/>
      <c r="C2" s="457"/>
      <c r="D2" s="457"/>
      <c r="E2" s="457"/>
      <c r="F2" s="457"/>
      <c r="G2" s="457"/>
    </row>
    <row r="3" spans="1:10" ht="15.75">
      <c r="A3" s="458" t="s">
        <v>401</v>
      </c>
      <c r="B3" s="458"/>
      <c r="C3" s="458"/>
      <c r="D3" s="458"/>
      <c r="E3" s="458"/>
      <c r="F3" s="458"/>
      <c r="G3" s="458"/>
    </row>
    <row r="4" spans="1:10" ht="8.25" customHeight="1"/>
    <row r="5" spans="1:10" ht="15.75">
      <c r="A5" s="123"/>
      <c r="B5" s="302"/>
      <c r="C5" s="459" t="s">
        <v>402</v>
      </c>
      <c r="D5" s="459"/>
      <c r="E5" s="459" t="s">
        <v>160</v>
      </c>
      <c r="F5" s="460"/>
    </row>
    <row r="6" spans="1:10" ht="15.75">
      <c r="A6" s="123"/>
      <c r="B6" s="303" t="s">
        <v>49</v>
      </c>
      <c r="C6" s="429">
        <v>2013</v>
      </c>
      <c r="D6" s="429">
        <v>2014</v>
      </c>
      <c r="E6" s="304" t="s">
        <v>48</v>
      </c>
      <c r="F6" s="305" t="s">
        <v>33</v>
      </c>
    </row>
    <row r="7" spans="1:10" ht="6" customHeight="1"/>
    <row r="8" spans="1:10">
      <c r="B8" s="165" t="s">
        <v>0</v>
      </c>
      <c r="C8" s="166"/>
      <c r="D8" s="166"/>
      <c r="E8" s="166"/>
      <c r="F8" s="167"/>
    </row>
    <row r="9" spans="1:10">
      <c r="B9" s="168" t="s">
        <v>1</v>
      </c>
      <c r="C9" s="169">
        <v>40654</v>
      </c>
      <c r="D9" s="169">
        <v>40939</v>
      </c>
      <c r="E9" s="170">
        <f>D9-C9</f>
        <v>285</v>
      </c>
      <c r="F9" s="171">
        <f>(D9/C9)-100%</f>
        <v>7.0103802823830996E-3</v>
      </c>
    </row>
    <row r="10" spans="1:10" ht="7.5" customHeight="1"/>
    <row r="11" spans="1:10">
      <c r="B11" s="172" t="s">
        <v>2</v>
      </c>
      <c r="C11" s="173">
        <v>6070923</v>
      </c>
      <c r="D11" s="173">
        <v>6129074</v>
      </c>
      <c r="E11" s="173">
        <f>D11-C11</f>
        <v>58151</v>
      </c>
      <c r="F11" s="174">
        <f>(D11/C11)-100%</f>
        <v>9.5786093811436324E-3</v>
      </c>
    </row>
    <row r="12" spans="1:10">
      <c r="B12" s="175" t="s">
        <v>3</v>
      </c>
      <c r="C12" s="106">
        <v>5206948</v>
      </c>
      <c r="D12" s="106">
        <v>5269042</v>
      </c>
      <c r="E12" s="106">
        <f>D12-C12</f>
        <v>62094</v>
      </c>
      <c r="F12" s="176">
        <f>(D12/C12)-100%</f>
        <v>1.1925219917694685E-2</v>
      </c>
    </row>
    <row r="13" spans="1:10">
      <c r="B13" s="168" t="s">
        <v>4</v>
      </c>
      <c r="C13" s="177">
        <f>C12/C11</f>
        <v>0.85768638475566239</v>
      </c>
      <c r="D13" s="178">
        <f>D12/D11</f>
        <v>0.85967994512711055</v>
      </c>
      <c r="E13" s="177">
        <f>D13-C13</f>
        <v>1.9935603714481553E-3</v>
      </c>
      <c r="F13" s="171"/>
      <c r="J13" s="16"/>
    </row>
    <row r="14" spans="1:10" ht="9" customHeight="1"/>
    <row r="15" spans="1:10" ht="20.25" customHeight="1">
      <c r="B15" s="179" t="s">
        <v>5</v>
      </c>
      <c r="C15" s="180">
        <v>0.87870000000000004</v>
      </c>
      <c r="D15" s="181">
        <v>0.88439999999999996</v>
      </c>
      <c r="E15" s="182">
        <f>D15-C15</f>
        <v>5.6999999999999273E-3</v>
      </c>
      <c r="F15" s="16"/>
    </row>
    <row r="16" spans="1:10" ht="8.25" customHeight="1"/>
    <row r="17" spans="2:8">
      <c r="B17" s="165" t="s">
        <v>14</v>
      </c>
      <c r="C17" s="166"/>
      <c r="D17" s="166"/>
      <c r="E17" s="167"/>
      <c r="F17" s="15" t="s">
        <v>142</v>
      </c>
      <c r="G17" s="15" t="s">
        <v>141</v>
      </c>
    </row>
    <row r="18" spans="2:8">
      <c r="B18" s="175" t="s">
        <v>13</v>
      </c>
      <c r="C18" s="103">
        <v>6.3</v>
      </c>
      <c r="D18" s="103">
        <v>6.05</v>
      </c>
      <c r="E18" s="183">
        <f>D18-C18</f>
        <v>-0.25</v>
      </c>
      <c r="F18" s="16"/>
    </row>
    <row r="19" spans="2:8">
      <c r="B19" s="175" t="s">
        <v>15</v>
      </c>
      <c r="C19" s="104">
        <v>3.43</v>
      </c>
      <c r="D19" s="104">
        <v>3.42</v>
      </c>
      <c r="E19" s="183">
        <f>D19-C19</f>
        <v>-1.0000000000000231E-2</v>
      </c>
      <c r="F19" s="16"/>
    </row>
    <row r="20" spans="2:8">
      <c r="B20" s="168" t="s">
        <v>16</v>
      </c>
      <c r="C20" s="184">
        <v>7.12</v>
      </c>
      <c r="D20" s="184">
        <v>6.75</v>
      </c>
      <c r="E20" s="185">
        <f>D20-C20</f>
        <v>-0.37000000000000011</v>
      </c>
      <c r="F20" s="16"/>
    </row>
    <row r="22" spans="2:8">
      <c r="B22" s="186" t="s">
        <v>50</v>
      </c>
      <c r="C22" s="187">
        <v>2668.48</v>
      </c>
      <c r="D22" s="188">
        <v>3132.31</v>
      </c>
      <c r="E22" s="189">
        <f>D22-C22</f>
        <v>463.82999999999993</v>
      </c>
      <c r="F22" s="182">
        <f>(D22/C22)-100%</f>
        <v>0.17381805372346792</v>
      </c>
    </row>
    <row r="24" spans="2:8">
      <c r="B24" s="165" t="s">
        <v>35</v>
      </c>
      <c r="C24" s="244">
        <v>2013</v>
      </c>
      <c r="D24" s="244">
        <v>2014</v>
      </c>
      <c r="E24" s="166"/>
      <c r="F24" s="167"/>
    </row>
    <row r="25" spans="2:8">
      <c r="B25" s="175" t="s">
        <v>6</v>
      </c>
      <c r="C25" s="105">
        <v>1751903</v>
      </c>
      <c r="D25" s="105">
        <v>1856924</v>
      </c>
      <c r="E25" s="106">
        <f>D25-C25</f>
        <v>105021</v>
      </c>
      <c r="F25" s="176">
        <f>(D25/C25)-100%</f>
        <v>5.9946812123730542E-2</v>
      </c>
    </row>
    <row r="26" spans="2:8">
      <c r="B26" s="175" t="s">
        <v>7</v>
      </c>
      <c r="C26" s="106">
        <v>288725</v>
      </c>
      <c r="D26" s="106">
        <v>286544</v>
      </c>
      <c r="E26" s="106">
        <f>D26-C26</f>
        <v>-2181</v>
      </c>
      <c r="F26" s="176">
        <f>(D26/C26)-100%</f>
        <v>-7.5539007706294514E-3</v>
      </c>
      <c r="G26" s="17"/>
    </row>
    <row r="27" spans="2:8">
      <c r="B27" s="168" t="s">
        <v>8</v>
      </c>
      <c r="C27" s="170">
        <v>1463178</v>
      </c>
      <c r="D27" s="170">
        <v>1570380</v>
      </c>
      <c r="E27" s="170">
        <f>D27-C27</f>
        <v>107202</v>
      </c>
      <c r="F27" s="171">
        <f>(D27/C27)-100%</f>
        <v>7.3266547200682375E-2</v>
      </c>
      <c r="G27" s="17"/>
      <c r="H27" s="17"/>
    </row>
    <row r="29" spans="2:8">
      <c r="B29" s="191" t="s">
        <v>36</v>
      </c>
      <c r="C29" s="244">
        <v>2013</v>
      </c>
      <c r="D29" s="246"/>
      <c r="E29" s="244">
        <v>2014</v>
      </c>
      <c r="F29" s="192"/>
      <c r="G29" s="18"/>
    </row>
    <row r="30" spans="2:8">
      <c r="B30" s="175" t="s">
        <v>9</v>
      </c>
      <c r="C30" s="106">
        <v>385098</v>
      </c>
      <c r="D30" s="107">
        <f>C30/$C$35</f>
        <v>0.26319285828518474</v>
      </c>
      <c r="E30" s="106">
        <v>390611</v>
      </c>
      <c r="F30" s="176">
        <f>E30/$E$35</f>
        <v>0.24873661152077842</v>
      </c>
      <c r="G30" s="19"/>
    </row>
    <row r="31" spans="2:8">
      <c r="B31" s="175" t="s">
        <v>11</v>
      </c>
      <c r="C31" s="106">
        <v>557106</v>
      </c>
      <c r="D31" s="107">
        <f>C31/$C$35</f>
        <v>0.3807506673829158</v>
      </c>
      <c r="E31" s="106">
        <v>659484</v>
      </c>
      <c r="F31" s="176">
        <f>E31/$E$35</f>
        <v>0.41995185878577157</v>
      </c>
      <c r="G31" s="19"/>
    </row>
    <row r="32" spans="2:8">
      <c r="B32" s="175" t="s">
        <v>153</v>
      </c>
      <c r="C32" s="106">
        <v>397932</v>
      </c>
      <c r="D32" s="107">
        <f>C32/$C$35</f>
        <v>0.27196417660735739</v>
      </c>
      <c r="E32" s="106">
        <v>408787</v>
      </c>
      <c r="F32" s="176">
        <f>E32/$E$35</f>
        <v>0.26031088016913106</v>
      </c>
      <c r="G32" s="19"/>
    </row>
    <row r="33" spans="2:8">
      <c r="B33" s="175" t="s">
        <v>10</v>
      </c>
      <c r="C33" s="106">
        <v>110736</v>
      </c>
      <c r="D33" s="107">
        <f>C33/$C$35</f>
        <v>7.5681837753164685E-2</v>
      </c>
      <c r="E33" s="106">
        <v>97275</v>
      </c>
      <c r="F33" s="176">
        <f>E33/$E$35</f>
        <v>6.1943606006189582E-2</v>
      </c>
      <c r="G33" s="19"/>
    </row>
    <row r="34" spans="2:8">
      <c r="B34" s="175" t="s">
        <v>12</v>
      </c>
      <c r="C34" s="106">
        <v>12306</v>
      </c>
      <c r="D34" s="107">
        <f>C34/$C$35</f>
        <v>8.4104599713773712E-3</v>
      </c>
      <c r="E34" s="106">
        <v>14223</v>
      </c>
      <c r="F34" s="176">
        <f>E34/$E$35</f>
        <v>9.05704351812937E-3</v>
      </c>
      <c r="G34" s="19"/>
    </row>
    <row r="35" spans="2:8">
      <c r="B35" s="168"/>
      <c r="C35" s="169">
        <f>SUM(C30:C34)</f>
        <v>1463178</v>
      </c>
      <c r="D35" s="177">
        <f>SUM(D30:D34)</f>
        <v>1</v>
      </c>
      <c r="E35" s="169">
        <f>SUM(E30:E34)</f>
        <v>1570380</v>
      </c>
      <c r="F35" s="171">
        <f>SUM(F30:F34)</f>
        <v>1</v>
      </c>
      <c r="G35" s="20"/>
    </row>
    <row r="37" spans="2:8">
      <c r="B37" s="193" t="s">
        <v>156</v>
      </c>
      <c r="C37" s="244">
        <v>2013</v>
      </c>
      <c r="D37" s="244">
        <v>2014</v>
      </c>
      <c r="E37" s="166"/>
      <c r="F37" s="167"/>
    </row>
    <row r="38" spans="2:8">
      <c r="B38" s="175" t="s">
        <v>6</v>
      </c>
      <c r="C38" s="105">
        <v>5206948</v>
      </c>
      <c r="D38" s="105">
        <v>5269042</v>
      </c>
      <c r="E38" s="106">
        <f>D38-C38</f>
        <v>62094</v>
      </c>
      <c r="F38" s="176">
        <f>(D38/C38)-100%</f>
        <v>1.1925219917694685E-2</v>
      </c>
    </row>
    <row r="39" spans="2:8">
      <c r="B39" s="175" t="s">
        <v>7</v>
      </c>
      <c r="C39" s="106">
        <v>420512</v>
      </c>
      <c r="D39" s="106">
        <v>411285</v>
      </c>
      <c r="E39" s="106">
        <f>D39-C39</f>
        <v>-9227</v>
      </c>
      <c r="F39" s="176">
        <f>(D39/C39)-100%</f>
        <v>-2.1942298911802771E-2</v>
      </c>
      <c r="H39" s="17"/>
    </row>
    <row r="40" spans="2:8">
      <c r="B40" s="168" t="s">
        <v>289</v>
      </c>
      <c r="C40" s="170">
        <v>4786436</v>
      </c>
      <c r="D40" s="170">
        <v>4857757</v>
      </c>
      <c r="E40" s="170">
        <f>D40-C40</f>
        <v>71321</v>
      </c>
      <c r="F40" s="171">
        <f>(D40/C40)-100%</f>
        <v>1.4900648415647977E-2</v>
      </c>
      <c r="G40" s="17"/>
      <c r="H40" s="17"/>
    </row>
    <row r="42" spans="2:8">
      <c r="B42" s="193" t="s">
        <v>223</v>
      </c>
      <c r="C42" s="244">
        <v>2013</v>
      </c>
      <c r="D42" s="246"/>
      <c r="E42" s="244">
        <v>2014</v>
      </c>
      <c r="F42" s="196"/>
      <c r="G42" s="18"/>
    </row>
    <row r="43" spans="2:8">
      <c r="B43" s="175" t="s">
        <v>270</v>
      </c>
      <c r="C43" s="106">
        <v>1492921</v>
      </c>
      <c r="D43" s="108">
        <f>C43/$C$48</f>
        <v>0.3119066044129703</v>
      </c>
      <c r="E43" s="106">
        <v>1538295</v>
      </c>
      <c r="F43" s="197">
        <f>E43/$E$48</f>
        <v>0.31666775427424632</v>
      </c>
      <c r="G43" s="19"/>
    </row>
    <row r="44" spans="2:8">
      <c r="B44" s="175" t="s">
        <v>11</v>
      </c>
      <c r="C44" s="106">
        <v>1412395</v>
      </c>
      <c r="D44" s="108">
        <f>C44/$C$48</f>
        <v>0.2950828131829194</v>
      </c>
      <c r="E44" s="106">
        <v>1607999</v>
      </c>
      <c r="F44" s="197">
        <f>E44/$E$48</f>
        <v>0.33101676349805065</v>
      </c>
      <c r="G44" s="19"/>
    </row>
    <row r="45" spans="2:8">
      <c r="B45" s="175" t="s">
        <v>153</v>
      </c>
      <c r="C45" s="106">
        <v>1324037</v>
      </c>
      <c r="D45" s="108">
        <f>C45/$C$48</f>
        <v>0.27662273140181964</v>
      </c>
      <c r="E45" s="106">
        <v>1303079</v>
      </c>
      <c r="F45" s="197">
        <f>E45/$E$48</f>
        <v>0.26824705311525465</v>
      </c>
      <c r="G45" s="19"/>
    </row>
    <row r="46" spans="2:8">
      <c r="B46" s="175" t="s">
        <v>271</v>
      </c>
      <c r="C46" s="106">
        <v>310964</v>
      </c>
      <c r="D46" s="108">
        <f>C46/$C$48</f>
        <v>6.4967754713527975E-2</v>
      </c>
      <c r="E46" s="106">
        <v>239891</v>
      </c>
      <c r="F46" s="197">
        <f>E46/$E$48</f>
        <v>4.938307947474524E-2</v>
      </c>
      <c r="G46" s="19"/>
    </row>
    <row r="47" spans="2:8">
      <c r="B47" s="198" t="s">
        <v>12</v>
      </c>
      <c r="C47" s="106">
        <v>246119</v>
      </c>
      <c r="D47" s="112">
        <f>C47/$C$48</f>
        <v>5.1420096288762665E-2</v>
      </c>
      <c r="E47" s="106">
        <v>168493</v>
      </c>
      <c r="F47" s="197">
        <f>E47/$E$48</f>
        <v>3.4685349637703165E-2</v>
      </c>
      <c r="G47" s="19"/>
    </row>
    <row r="48" spans="2:8">
      <c r="B48" s="199"/>
      <c r="C48" s="169">
        <f>SUM(C43:C47)</f>
        <v>4786436</v>
      </c>
      <c r="D48" s="177">
        <f>SUM(D43:D47)</f>
        <v>1</v>
      </c>
      <c r="E48" s="169">
        <f>SUM(E43:E47)</f>
        <v>4857757</v>
      </c>
      <c r="F48" s="171">
        <f>SUM(F43:F47)</f>
        <v>1</v>
      </c>
      <c r="G48" s="20"/>
    </row>
    <row r="50" spans="2:6">
      <c r="B50" s="453"/>
      <c r="C50" s="454"/>
      <c r="D50" s="454"/>
      <c r="E50" s="454"/>
      <c r="F50" s="455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89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workbookViewId="0">
      <selection activeCell="F22" sqref="F22"/>
    </sheetView>
  </sheetViews>
  <sheetFormatPr baseColWidth="10" defaultRowHeight="12.75"/>
  <cols>
    <col min="1" max="1" width="2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7.140625" style="7" bestFit="1" customWidth="1"/>
    <col min="8" max="10" width="7.7109375" style="7" bestFit="1" customWidth="1"/>
    <col min="11" max="11" width="8.140625" style="7" customWidth="1"/>
    <col min="12" max="16" width="9.140625" style="7" bestFit="1" customWidth="1"/>
    <col min="17" max="18" width="8.85546875" style="7" bestFit="1" customWidth="1"/>
    <col min="19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346</v>
      </c>
      <c r="L4" s="30"/>
      <c r="M4" s="30"/>
      <c r="N4" s="30"/>
      <c r="O4" s="30"/>
      <c r="P4" s="30"/>
      <c r="Q4" s="30"/>
      <c r="R4" s="30"/>
      <c r="S4" s="242"/>
    </row>
    <row r="5" spans="2:20" ht="18.75">
      <c r="B5" s="24"/>
      <c r="C5" s="5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2"/>
      <c r="S5" s="242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62" t="s">
        <v>61</v>
      </c>
      <c r="C8" s="461" t="s">
        <v>163</v>
      </c>
      <c r="D8" s="461"/>
      <c r="E8" s="461"/>
      <c r="F8" s="461"/>
      <c r="G8" s="461"/>
      <c r="H8" s="461" t="s">
        <v>165</v>
      </c>
      <c r="I8" s="461"/>
      <c r="J8" s="461"/>
      <c r="K8" s="461"/>
      <c r="L8" s="461" t="s">
        <v>164</v>
      </c>
      <c r="M8" s="461"/>
      <c r="N8" s="461"/>
      <c r="O8" s="461"/>
      <c r="P8" s="461"/>
      <c r="Q8" s="461" t="s">
        <v>165</v>
      </c>
      <c r="R8" s="461"/>
      <c r="S8" s="461"/>
      <c r="T8" s="461"/>
    </row>
    <row r="9" spans="2:20" s="23" customFormat="1" ht="15">
      <c r="B9" s="462"/>
      <c r="C9" s="306">
        <v>2010</v>
      </c>
      <c r="D9" s="306">
        <v>2011</v>
      </c>
      <c r="E9" s="306">
        <v>2012</v>
      </c>
      <c r="F9" s="306">
        <v>2013</v>
      </c>
      <c r="G9" s="306">
        <v>2014</v>
      </c>
      <c r="H9" s="306" t="s">
        <v>342</v>
      </c>
      <c r="I9" s="306" t="s">
        <v>343</v>
      </c>
      <c r="J9" s="306" t="s">
        <v>344</v>
      </c>
      <c r="K9" s="306" t="s">
        <v>345</v>
      </c>
      <c r="L9" s="306">
        <v>2010</v>
      </c>
      <c r="M9" s="306">
        <v>2011</v>
      </c>
      <c r="N9" s="306">
        <v>2012</v>
      </c>
      <c r="O9" s="306">
        <v>2013</v>
      </c>
      <c r="P9" s="306">
        <v>2014</v>
      </c>
      <c r="Q9" s="306" t="s">
        <v>342</v>
      </c>
      <c r="R9" s="306" t="s">
        <v>343</v>
      </c>
      <c r="S9" s="306" t="s">
        <v>344</v>
      </c>
      <c r="T9" s="306" t="s">
        <v>345</v>
      </c>
    </row>
    <row r="10" spans="2:20" ht="15">
      <c r="B10" s="247" t="s">
        <v>230</v>
      </c>
      <c r="C10" s="133">
        <v>0.7167</v>
      </c>
      <c r="D10" s="133">
        <v>0.79779999999999995</v>
      </c>
      <c r="E10" s="133">
        <v>0.82599999999999996</v>
      </c>
      <c r="F10" s="133">
        <v>0.85929999999999995</v>
      </c>
      <c r="G10" s="133">
        <v>0.85970000000000002</v>
      </c>
      <c r="H10" s="135">
        <f>G10-C10</f>
        <v>0.14300000000000002</v>
      </c>
      <c r="I10" s="135">
        <f>G10-D10</f>
        <v>6.1900000000000066E-2</v>
      </c>
      <c r="J10" s="135">
        <f>G10-E10</f>
        <v>3.3700000000000063E-2</v>
      </c>
      <c r="K10" s="135">
        <f>G10-F10</f>
        <v>4.0000000000006697E-4</v>
      </c>
      <c r="L10" s="145">
        <v>280194</v>
      </c>
      <c r="M10" s="145">
        <v>299698</v>
      </c>
      <c r="N10" s="145">
        <v>330133</v>
      </c>
      <c r="O10" s="145">
        <v>332698</v>
      </c>
      <c r="P10" s="145">
        <v>352269</v>
      </c>
      <c r="Q10" s="137">
        <f>(P10/L10)-100%</f>
        <v>0.25723248891839234</v>
      </c>
      <c r="R10" s="137">
        <f>(P10/M10)-100%</f>
        <v>0.17541324933766655</v>
      </c>
      <c r="S10" s="137">
        <f>(P10/N10)-100%</f>
        <v>6.7051763986029966E-2</v>
      </c>
      <c r="T10" s="137">
        <f>(P10/O10)-100%</f>
        <v>5.8825120680016107E-2</v>
      </c>
    </row>
    <row r="11" spans="2:20" ht="15">
      <c r="B11" s="247" t="s">
        <v>231</v>
      </c>
      <c r="C11" s="138">
        <v>0.82840000000000003</v>
      </c>
      <c r="D11" s="138">
        <v>0.85750000000000004</v>
      </c>
      <c r="E11" s="139">
        <v>0.85109999999999997</v>
      </c>
      <c r="F11" s="139">
        <v>0.90210000000000001</v>
      </c>
      <c r="G11" s="139">
        <v>0.90039999999999998</v>
      </c>
      <c r="H11" s="135">
        <f>G11-C11</f>
        <v>7.1999999999999953E-2</v>
      </c>
      <c r="I11" s="135">
        <f>G11-D11</f>
        <v>4.2899999999999938E-2</v>
      </c>
      <c r="J11" s="135">
        <f>G11-E11</f>
        <v>4.930000000000001E-2</v>
      </c>
      <c r="K11" s="135">
        <f>G11-F11</f>
        <v>-1.7000000000000348E-3</v>
      </c>
      <c r="L11" s="136">
        <v>293284</v>
      </c>
      <c r="M11" s="136">
        <v>299938</v>
      </c>
      <c r="N11" s="136">
        <v>315725</v>
      </c>
      <c r="O11" s="136">
        <v>326017</v>
      </c>
      <c r="P11" s="136">
        <v>346915</v>
      </c>
      <c r="Q11" s="137">
        <f>(P11/L11)-100%</f>
        <v>0.18286370889649617</v>
      </c>
      <c r="R11" s="137">
        <f>(P11/M11)-100%</f>
        <v>0.15662236862284873</v>
      </c>
      <c r="S11" s="137">
        <f>(P11/N11)-100%</f>
        <v>9.8788502652624954E-2</v>
      </c>
      <c r="T11" s="137">
        <f>(P11/O11)-100%</f>
        <v>6.4100951790857508E-2</v>
      </c>
    </row>
    <row r="12" spans="2:20" ht="15">
      <c r="B12" s="247" t="s">
        <v>232</v>
      </c>
      <c r="C12" s="139">
        <v>0.81030000000000002</v>
      </c>
      <c r="D12" s="139">
        <v>0.84309999999999996</v>
      </c>
      <c r="E12" s="139">
        <v>0.82479999999999998</v>
      </c>
      <c r="F12" s="139">
        <v>0.88880000000000003</v>
      </c>
      <c r="G12" s="139">
        <v>0.85709999999999997</v>
      </c>
      <c r="H12" s="135">
        <f>G12-C12</f>
        <v>4.6799999999999953E-2</v>
      </c>
      <c r="I12" s="135">
        <f>G12-D12</f>
        <v>1.4000000000000012E-2</v>
      </c>
      <c r="J12" s="135">
        <f>G12-E12</f>
        <v>3.2299999999999995E-2</v>
      </c>
      <c r="K12" s="135">
        <f>G12-F12</f>
        <v>-3.1700000000000061E-2</v>
      </c>
      <c r="L12" s="136">
        <v>327551</v>
      </c>
      <c r="M12" s="136">
        <v>332838</v>
      </c>
      <c r="N12" s="136">
        <v>349647</v>
      </c>
      <c r="O12" s="136">
        <v>392852</v>
      </c>
      <c r="P12" s="136">
        <v>388619</v>
      </c>
      <c r="Q12" s="137">
        <f>(P12/L12)-100%</f>
        <v>0.18643814245720525</v>
      </c>
      <c r="R12" s="137">
        <f>(P12/M12)-100%</f>
        <v>0.16759204177407638</v>
      </c>
      <c r="S12" s="137">
        <f>(P12/N12)-100%</f>
        <v>0.11146098779626312</v>
      </c>
      <c r="T12" s="137">
        <f>(P12/O12)-100%</f>
        <v>-1.077505014611102E-2</v>
      </c>
    </row>
    <row r="13" spans="2:20" ht="15">
      <c r="B13" s="247" t="s">
        <v>233</v>
      </c>
      <c r="C13" s="139">
        <v>0.77959999999999996</v>
      </c>
      <c r="D13" s="139">
        <v>0.80689999999999995</v>
      </c>
      <c r="E13" s="139">
        <v>0.83489999999999998</v>
      </c>
      <c r="F13" s="139">
        <v>0.86360000000000003</v>
      </c>
      <c r="G13" s="139">
        <v>0.86040000000000005</v>
      </c>
      <c r="H13" s="135">
        <f>G13-C13</f>
        <v>8.0800000000000094E-2</v>
      </c>
      <c r="I13" s="135">
        <f>G13-D13</f>
        <v>5.3500000000000103E-2</v>
      </c>
      <c r="J13" s="135">
        <f>G13-E13</f>
        <v>2.5500000000000078E-2</v>
      </c>
      <c r="K13" s="135">
        <f>G13-F13</f>
        <v>-3.1999999999999806E-3</v>
      </c>
      <c r="L13" s="136">
        <v>312999</v>
      </c>
      <c r="M13" s="136">
        <v>333700</v>
      </c>
      <c r="N13" s="136">
        <v>350370</v>
      </c>
      <c r="O13" s="136">
        <v>350572</v>
      </c>
      <c r="P13" s="136">
        <v>378180</v>
      </c>
      <c r="Q13" s="137">
        <f>(P13/L13)-100%</f>
        <v>0.20824667171460609</v>
      </c>
      <c r="R13" s="137">
        <f>(P13/M13)-100%</f>
        <v>0.13329337728498647</v>
      </c>
      <c r="S13" s="137">
        <f>(P13/N13)-100%</f>
        <v>7.937323400976104E-2</v>
      </c>
      <c r="T13" s="137">
        <f>(P13/O13)-100%</f>
        <v>7.8751297878895121E-2</v>
      </c>
    </row>
    <row r="14" spans="2:20" ht="15">
      <c r="B14" s="247" t="s">
        <v>234</v>
      </c>
      <c r="C14" s="139">
        <v>0.67259999999999998</v>
      </c>
      <c r="D14" s="139">
        <v>0.68440000000000001</v>
      </c>
      <c r="E14" s="139">
        <v>0.69799999999999995</v>
      </c>
      <c r="F14" s="139">
        <v>0.77900000000000003</v>
      </c>
      <c r="G14" s="139">
        <v>0.8246</v>
      </c>
      <c r="H14" s="135">
        <f>G14-C14</f>
        <v>0.15200000000000002</v>
      </c>
      <c r="I14" s="135">
        <f>G14-D14</f>
        <v>0.14019999999999999</v>
      </c>
      <c r="J14" s="135">
        <f>G14-E14</f>
        <v>0.12660000000000005</v>
      </c>
      <c r="K14" s="135">
        <f>G14-F14</f>
        <v>4.5599999999999974E-2</v>
      </c>
      <c r="L14" s="136">
        <v>292151</v>
      </c>
      <c r="M14" s="136">
        <v>291353</v>
      </c>
      <c r="N14" s="136">
        <v>309775</v>
      </c>
      <c r="O14" s="136">
        <v>349764</v>
      </c>
      <c r="P14" s="136">
        <v>390941</v>
      </c>
      <c r="Q14" s="137">
        <f>(P14/L14)-100%</f>
        <v>0.33814705409189094</v>
      </c>
      <c r="R14" s="137">
        <f>(P14/M14)-100%</f>
        <v>0.34181216599794761</v>
      </c>
      <c r="S14" s="137">
        <f>(P14/N14)-100%</f>
        <v>0.26201597933984333</v>
      </c>
      <c r="T14" s="137">
        <f>(P14/O14)-100%</f>
        <v>0.11772795370592748</v>
      </c>
    </row>
    <row r="15" spans="2:20" ht="15">
      <c r="B15" s="247" t="s">
        <v>236</v>
      </c>
      <c r="C15" s="139"/>
      <c r="D15" s="139"/>
      <c r="E15" s="139"/>
      <c r="F15" s="139"/>
      <c r="G15" s="139"/>
      <c r="H15" s="139"/>
      <c r="I15" s="135"/>
      <c r="J15" s="135"/>
      <c r="K15" s="135"/>
      <c r="L15" s="136"/>
      <c r="M15" s="136"/>
      <c r="N15" s="136"/>
      <c r="O15" s="136"/>
      <c r="P15" s="136"/>
      <c r="Q15" s="137"/>
      <c r="R15" s="137"/>
      <c r="S15" s="137"/>
      <c r="T15" s="137"/>
    </row>
    <row r="16" spans="2:20" ht="15">
      <c r="B16" s="247" t="s">
        <v>235</v>
      </c>
      <c r="C16" s="139"/>
      <c r="D16" s="139"/>
      <c r="E16" s="139"/>
      <c r="F16" s="139"/>
      <c r="G16" s="139"/>
      <c r="H16" s="139"/>
      <c r="I16" s="135"/>
      <c r="J16" s="135"/>
      <c r="K16" s="135"/>
      <c r="L16" s="136"/>
      <c r="M16" s="136"/>
      <c r="N16" s="136"/>
      <c r="O16" s="136"/>
      <c r="P16" s="136"/>
      <c r="Q16" s="137"/>
      <c r="R16" s="137"/>
      <c r="S16" s="137"/>
      <c r="T16" s="137"/>
    </row>
    <row r="17" spans="2:40" ht="15">
      <c r="B17" s="247" t="s">
        <v>237</v>
      </c>
      <c r="C17" s="133"/>
      <c r="D17" s="133"/>
      <c r="E17" s="133"/>
      <c r="F17" s="133"/>
      <c r="G17" s="133"/>
      <c r="H17" s="133"/>
      <c r="I17" s="135"/>
      <c r="J17" s="135"/>
      <c r="K17" s="135"/>
      <c r="L17" s="136"/>
      <c r="M17" s="136"/>
      <c r="N17" s="136"/>
      <c r="O17" s="136"/>
      <c r="P17" s="136"/>
      <c r="Q17" s="137"/>
      <c r="R17" s="137"/>
      <c r="S17" s="137"/>
      <c r="T17" s="137"/>
    </row>
    <row r="18" spans="2:40" ht="15">
      <c r="B18" s="247" t="s">
        <v>238</v>
      </c>
      <c r="C18" s="133"/>
      <c r="D18" s="133"/>
      <c r="E18" s="133"/>
      <c r="F18" s="133"/>
      <c r="G18" s="133"/>
      <c r="H18" s="133"/>
      <c r="I18" s="135"/>
      <c r="J18" s="135"/>
      <c r="K18" s="135"/>
      <c r="L18" s="136"/>
      <c r="M18" s="136"/>
      <c r="N18" s="136"/>
      <c r="O18" s="136"/>
      <c r="P18" s="136"/>
      <c r="Q18" s="137"/>
      <c r="R18" s="137"/>
      <c r="S18" s="137"/>
      <c r="T18" s="137"/>
    </row>
    <row r="19" spans="2:40" ht="15">
      <c r="B19" s="247" t="s">
        <v>239</v>
      </c>
      <c r="C19" s="133"/>
      <c r="D19" s="133"/>
      <c r="E19" s="133"/>
      <c r="F19" s="133"/>
      <c r="G19" s="133"/>
      <c r="H19" s="133"/>
      <c r="I19" s="135"/>
      <c r="J19" s="135"/>
      <c r="K19" s="135"/>
      <c r="L19" s="136"/>
      <c r="M19" s="136"/>
      <c r="N19" s="136"/>
      <c r="O19" s="136"/>
      <c r="P19" s="136"/>
      <c r="Q19" s="140"/>
      <c r="R19" s="140"/>
      <c r="S19" s="140"/>
      <c r="T19" s="140"/>
    </row>
    <row r="20" spans="2:40" ht="15">
      <c r="B20" s="247" t="s">
        <v>240</v>
      </c>
      <c r="C20" s="133"/>
      <c r="D20" s="133"/>
      <c r="E20" s="133"/>
      <c r="F20" s="133"/>
      <c r="G20" s="133"/>
      <c r="H20" s="133"/>
      <c r="I20" s="135"/>
      <c r="J20" s="135"/>
      <c r="K20" s="135"/>
      <c r="L20" s="136"/>
      <c r="M20" s="136"/>
      <c r="N20" s="136"/>
      <c r="O20" s="136"/>
      <c r="P20" s="136"/>
      <c r="Q20" s="140"/>
      <c r="R20" s="140"/>
      <c r="S20" s="140"/>
      <c r="T20" s="140"/>
    </row>
    <row r="21" spans="2:40" ht="15">
      <c r="B21" s="247" t="s">
        <v>241</v>
      </c>
      <c r="C21" s="133"/>
      <c r="D21" s="133"/>
      <c r="E21" s="133"/>
      <c r="F21" s="133"/>
      <c r="G21" s="133"/>
      <c r="H21" s="133"/>
      <c r="I21" s="135"/>
      <c r="J21" s="135"/>
      <c r="K21" s="135"/>
      <c r="L21" s="136"/>
      <c r="M21" s="136"/>
      <c r="N21" s="136"/>
      <c r="O21" s="136"/>
      <c r="P21" s="136"/>
      <c r="Q21" s="140"/>
      <c r="R21" s="140"/>
      <c r="S21" s="140"/>
      <c r="T21" s="140"/>
    </row>
    <row r="22" spans="2:40" s="27" customFormat="1" ht="15">
      <c r="B22" s="307" t="s">
        <v>242</v>
      </c>
      <c r="C22" s="308">
        <v>0.7601</v>
      </c>
      <c r="D22" s="308">
        <v>0.79669999999999996</v>
      </c>
      <c r="E22" s="308">
        <v>0.80620000000000003</v>
      </c>
      <c r="F22" s="308">
        <v>0.85768638475566239</v>
      </c>
      <c r="G22" s="308">
        <f>SUM('RESUMEN ENERO-MAYO'!D13)</f>
        <v>0.85967994512711055</v>
      </c>
      <c r="H22" s="309">
        <f>F22-C22</f>
        <v>9.7586384755662392E-2</v>
      </c>
      <c r="I22" s="309">
        <f>F22-D22</f>
        <v>6.0986384755662426E-2</v>
      </c>
      <c r="J22" s="309">
        <f>F22-E22</f>
        <v>5.1486384755662362E-2</v>
      </c>
      <c r="K22" s="309">
        <f>G22-F22</f>
        <v>1.9935603714481553E-3</v>
      </c>
      <c r="L22" s="310">
        <f>SUM(L10:L21)</f>
        <v>1506179</v>
      </c>
      <c r="M22" s="310">
        <f>SUM(M10:M21)</f>
        <v>1557527</v>
      </c>
      <c r="N22" s="310">
        <f t="shared" ref="N22:P22" si="0">SUM(N10:N21)</f>
        <v>1655650</v>
      </c>
      <c r="O22" s="310">
        <f>SUM(O10:O21)</f>
        <v>1751903</v>
      </c>
      <c r="P22" s="310">
        <f t="shared" si="0"/>
        <v>1856924</v>
      </c>
      <c r="Q22" s="311">
        <f>(P22/L22)-100%</f>
        <v>0.23287072784841634</v>
      </c>
      <c r="R22" s="311">
        <f>(P22/M22)-100%</f>
        <v>0.19222588115647432</v>
      </c>
      <c r="S22" s="311">
        <f>(P22/N22)-100%</f>
        <v>0.12156796424365046</v>
      </c>
      <c r="T22" s="311">
        <f>(P22/O22)-100%</f>
        <v>5.9946812123730542E-2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L8:P8"/>
    <mergeCell ref="C8:G8"/>
    <mergeCell ref="B8:B9"/>
    <mergeCell ref="Q8:T8"/>
    <mergeCell ref="H8:K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topLeftCell="A16" workbookViewId="0">
      <selection activeCell="E20" sqref="E20"/>
    </sheetView>
  </sheetViews>
  <sheetFormatPr baseColWidth="10" defaultRowHeight="12.75"/>
  <cols>
    <col min="1" max="1" width="2.7109375" style="7" customWidth="1"/>
    <col min="2" max="2" width="9.5703125" style="12" customWidth="1"/>
    <col min="3" max="7" width="9.28515625" style="7" customWidth="1"/>
    <col min="8" max="11" width="7.71093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62"/>
      <c r="E4" s="163" t="s">
        <v>317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</row>
    <row r="5" spans="2:18" ht="18.75">
      <c r="B5" s="24"/>
      <c r="C5" s="5"/>
      <c r="D5" s="25"/>
      <c r="E5" s="25"/>
      <c r="F5" s="467" t="s">
        <v>347</v>
      </c>
      <c r="G5" s="467"/>
      <c r="H5" s="164"/>
      <c r="I5" s="25"/>
      <c r="J5" s="25"/>
      <c r="K5" s="25"/>
      <c r="L5" s="25"/>
      <c r="M5" s="25"/>
      <c r="N5" s="25"/>
      <c r="O5" s="25"/>
      <c r="P5" s="25"/>
      <c r="Q5" s="25"/>
      <c r="R5" s="152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63" t="s">
        <v>61</v>
      </c>
      <c r="C8" s="464" t="s">
        <v>316</v>
      </c>
      <c r="D8" s="465"/>
      <c r="E8" s="465"/>
      <c r="F8" s="465"/>
      <c r="G8" s="466"/>
      <c r="H8" s="464" t="s">
        <v>165</v>
      </c>
      <c r="I8" s="465"/>
      <c r="J8" s="465"/>
      <c r="K8" s="466"/>
      <c r="R8" s="26"/>
    </row>
    <row r="9" spans="2:18" s="23" customFormat="1" ht="15">
      <c r="B9" s="463"/>
      <c r="C9" s="312">
        <v>2010</v>
      </c>
      <c r="D9" s="313">
        <v>2011</v>
      </c>
      <c r="E9" s="313">
        <v>2012</v>
      </c>
      <c r="F9" s="313">
        <v>2013</v>
      </c>
      <c r="G9" s="313">
        <v>2014</v>
      </c>
      <c r="H9" s="312" t="s">
        <v>342</v>
      </c>
      <c r="I9" s="312" t="s">
        <v>343</v>
      </c>
      <c r="J9" s="312" t="s">
        <v>344</v>
      </c>
      <c r="K9" s="312" t="s">
        <v>345</v>
      </c>
      <c r="R9" s="26"/>
    </row>
    <row r="10" spans="2:18" ht="15">
      <c r="B10" s="153" t="s">
        <v>230</v>
      </c>
      <c r="C10" s="43">
        <v>825562</v>
      </c>
      <c r="D10" s="43">
        <v>943600</v>
      </c>
      <c r="E10" s="130">
        <v>1022135</v>
      </c>
      <c r="F10" s="130">
        <v>1070536</v>
      </c>
      <c r="G10" s="130">
        <v>1078745</v>
      </c>
      <c r="H10" s="160">
        <f>(G10/C10)-100%</f>
        <v>0.30667957100738641</v>
      </c>
      <c r="I10" s="160">
        <f>(G10/D10)-100%</f>
        <v>0.14322276388300126</v>
      </c>
      <c r="J10" s="160">
        <f>(G10/E10)-100%</f>
        <v>5.5384073532361189E-2</v>
      </c>
      <c r="K10" s="160">
        <f>(G10/F10)-100%</f>
        <v>7.6681213896589995E-3</v>
      </c>
    </row>
    <row r="11" spans="2:18" ht="15">
      <c r="B11" s="153" t="s">
        <v>231</v>
      </c>
      <c r="C11" s="154">
        <v>865317</v>
      </c>
      <c r="D11" s="154">
        <v>918797</v>
      </c>
      <c r="E11" s="154">
        <v>986078</v>
      </c>
      <c r="F11" s="159">
        <v>1014572</v>
      </c>
      <c r="G11" s="130">
        <v>1025828</v>
      </c>
      <c r="H11" s="160">
        <f>(G11/C11)-100%</f>
        <v>0.18549387103223447</v>
      </c>
      <c r="I11" s="160">
        <f>(G11/D11)-100%</f>
        <v>0.11649036729549622</v>
      </c>
      <c r="J11" s="160">
        <f>(G11/E11)-100%</f>
        <v>4.0311212703254773E-2</v>
      </c>
      <c r="K11" s="160">
        <f>(G11/F11)-100%</f>
        <v>1.1094333374072951E-2</v>
      </c>
    </row>
    <row r="12" spans="2:18" ht="15">
      <c r="B12" s="153" t="s">
        <v>232</v>
      </c>
      <c r="C12" s="154">
        <v>934882</v>
      </c>
      <c r="D12" s="154">
        <v>996709</v>
      </c>
      <c r="E12" s="154">
        <v>1024269</v>
      </c>
      <c r="F12" s="159">
        <v>1108163</v>
      </c>
      <c r="G12" s="130">
        <v>1080012</v>
      </c>
      <c r="H12" s="160">
        <f>(G12/C12)-100%</f>
        <v>0.15523884297697466</v>
      </c>
      <c r="I12" s="160">
        <f>(G12/D12)-100%</f>
        <v>8.3578055380256533E-2</v>
      </c>
      <c r="J12" s="160">
        <f>(G12/E12)-100%</f>
        <v>5.4422226973578125E-2</v>
      </c>
      <c r="K12" s="160">
        <f>(G12/F12)-100%</f>
        <v>-2.5403302582742815E-2</v>
      </c>
    </row>
    <row r="13" spans="2:18" ht="15">
      <c r="B13" s="153" t="s">
        <v>233</v>
      </c>
      <c r="C13" s="154">
        <v>874634</v>
      </c>
      <c r="D13" s="154">
        <v>924224</v>
      </c>
      <c r="E13" s="154">
        <v>1001231</v>
      </c>
      <c r="F13" s="159">
        <v>1042957</v>
      </c>
      <c r="G13" s="130">
        <v>1047638</v>
      </c>
      <c r="H13" s="160">
        <f>(G13/C13)-100%</f>
        <v>0.19780159472419312</v>
      </c>
      <c r="I13" s="160">
        <f>(G13/D13)-100%</f>
        <v>0.13353256353438137</v>
      </c>
      <c r="J13" s="160">
        <f>(G13/E13)-100%</f>
        <v>4.6349943219896383E-2</v>
      </c>
      <c r="K13" s="160">
        <f>(G13/F13)-100%</f>
        <v>4.4882003764297185E-3</v>
      </c>
    </row>
    <row r="14" spans="2:18" ht="15">
      <c r="B14" s="153" t="s">
        <v>234</v>
      </c>
      <c r="C14" s="154">
        <v>777934</v>
      </c>
      <c r="D14" s="154">
        <v>808932</v>
      </c>
      <c r="E14" s="154">
        <v>863027</v>
      </c>
      <c r="F14" s="159">
        <v>970720</v>
      </c>
      <c r="G14" s="130">
        <v>1036819</v>
      </c>
      <c r="H14" s="160">
        <f>(G14/C14)-100%</f>
        <v>0.33278530055248901</v>
      </c>
      <c r="I14" s="160">
        <f>(G14/D14)-100%</f>
        <v>0.28171341966939134</v>
      </c>
      <c r="J14" s="160">
        <f>(G14/E14)-100%</f>
        <v>0.20137492801499834</v>
      </c>
      <c r="K14" s="160">
        <f>(G14/F14)-100%</f>
        <v>6.8092755892533274E-2</v>
      </c>
    </row>
    <row r="15" spans="2:18" ht="15">
      <c r="B15" s="153" t="s">
        <v>236</v>
      </c>
      <c r="C15" s="154"/>
      <c r="D15" s="154"/>
      <c r="E15" s="154"/>
      <c r="F15" s="159"/>
      <c r="G15" s="130"/>
      <c r="H15" s="216"/>
      <c r="I15" s="160"/>
      <c r="J15" s="155"/>
      <c r="K15" s="155"/>
    </row>
    <row r="16" spans="2:18" ht="15">
      <c r="B16" s="153" t="s">
        <v>235</v>
      </c>
      <c r="C16" s="154"/>
      <c r="D16" s="154"/>
      <c r="E16" s="154"/>
      <c r="F16" s="159"/>
      <c r="G16" s="130"/>
      <c r="H16" s="216"/>
      <c r="I16" s="160"/>
      <c r="J16" s="155"/>
      <c r="K16" s="155"/>
    </row>
    <row r="17" spans="2:39" ht="15">
      <c r="B17" s="153" t="s">
        <v>237</v>
      </c>
      <c r="C17" s="154"/>
      <c r="D17" s="154"/>
      <c r="E17" s="154"/>
      <c r="F17" s="159"/>
      <c r="G17" s="130"/>
      <c r="H17" s="216"/>
      <c r="I17" s="160"/>
      <c r="J17" s="155"/>
      <c r="K17" s="155"/>
    </row>
    <row r="18" spans="2:39" ht="15">
      <c r="B18" s="153" t="s">
        <v>238</v>
      </c>
      <c r="C18" s="438"/>
      <c r="D18" s="439"/>
      <c r="E18" s="438"/>
      <c r="F18" s="438"/>
      <c r="G18" s="440"/>
      <c r="H18" s="161"/>
      <c r="I18" s="156"/>
      <c r="J18" s="158"/>
      <c r="K18" s="158"/>
    </row>
    <row r="19" spans="2:39" ht="15">
      <c r="B19" s="153" t="s">
        <v>239</v>
      </c>
      <c r="C19" s="438"/>
      <c r="D19" s="439"/>
      <c r="E19" s="438"/>
      <c r="F19" s="438"/>
      <c r="G19" s="438"/>
      <c r="H19" s="156"/>
      <c r="I19" s="156"/>
      <c r="J19" s="158"/>
      <c r="K19" s="158"/>
    </row>
    <row r="20" spans="2:39" ht="15">
      <c r="B20" s="153" t="s">
        <v>240</v>
      </c>
      <c r="C20" s="438"/>
      <c r="D20" s="439"/>
      <c r="E20" s="438"/>
      <c r="F20" s="438"/>
      <c r="G20" s="438"/>
      <c r="H20" s="156"/>
      <c r="I20" s="156"/>
      <c r="J20" s="158"/>
      <c r="K20" s="158"/>
    </row>
    <row r="21" spans="2:39" ht="15">
      <c r="B21" s="153" t="s">
        <v>241</v>
      </c>
      <c r="C21" s="438"/>
      <c r="D21" s="439"/>
      <c r="E21" s="438"/>
      <c r="F21" s="438"/>
      <c r="G21" s="438"/>
      <c r="H21" s="156"/>
      <c r="I21" s="156"/>
      <c r="J21" s="158"/>
      <c r="K21" s="158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63" t="s">
        <v>61</v>
      </c>
      <c r="C23" s="468" t="s">
        <v>336</v>
      </c>
      <c r="D23" s="469"/>
      <c r="E23" s="469"/>
      <c r="F23" s="469"/>
      <c r="G23" s="469"/>
      <c r="H23" s="464" t="s">
        <v>165</v>
      </c>
      <c r="I23" s="465"/>
      <c r="J23" s="465"/>
      <c r="K23" s="466"/>
      <c r="AK23" s="18"/>
    </row>
    <row r="24" spans="2:39" ht="18" customHeight="1">
      <c r="B24" s="463"/>
      <c r="C24" s="312">
        <v>2010</v>
      </c>
      <c r="D24" s="313">
        <v>2011</v>
      </c>
      <c r="E24" s="313">
        <v>2012</v>
      </c>
      <c r="F24" s="313">
        <v>2013</v>
      </c>
      <c r="G24" s="313">
        <v>2014</v>
      </c>
      <c r="H24" s="312" t="s">
        <v>342</v>
      </c>
      <c r="I24" s="312" t="s">
        <v>343</v>
      </c>
      <c r="J24" s="312" t="s">
        <v>344</v>
      </c>
      <c r="K24" s="312" t="s">
        <v>345</v>
      </c>
      <c r="AM24" s="18"/>
    </row>
    <row r="25" spans="2:39" ht="15">
      <c r="B25" s="153" t="s">
        <v>126</v>
      </c>
      <c r="C25" s="154">
        <f>SUM(C10:C11)</f>
        <v>1690879</v>
      </c>
      <c r="D25" s="154">
        <f t="shared" ref="D25:F25" si="0">SUM(D10:D11)</f>
        <v>1862397</v>
      </c>
      <c r="E25" s="154">
        <f t="shared" si="0"/>
        <v>2008213</v>
      </c>
      <c r="F25" s="154">
        <f t="shared" si="0"/>
        <v>2085108</v>
      </c>
      <c r="G25" s="154">
        <f>SUM(G10:G11)</f>
        <v>2104573</v>
      </c>
      <c r="H25" s="160">
        <f>(G25/C25)-100%</f>
        <v>0.2446620958684802</v>
      </c>
      <c r="I25" s="160">
        <f>(G25/D25)-100%</f>
        <v>0.13003457372407712</v>
      </c>
      <c r="J25" s="155">
        <f>(G25/E25)-100%</f>
        <v>4.798295798304264E-2</v>
      </c>
      <c r="K25" s="155">
        <f>(G25/F25)-100%</f>
        <v>9.3352478624608715E-3</v>
      </c>
    </row>
    <row r="26" spans="2:39" ht="15">
      <c r="B26" s="153" t="s">
        <v>127</v>
      </c>
      <c r="C26" s="154">
        <f>SUM(C10:C12)</f>
        <v>2625761</v>
      </c>
      <c r="D26" s="154">
        <f t="shared" ref="D26:F26" si="1">SUM(D10:D12)</f>
        <v>2859106</v>
      </c>
      <c r="E26" s="154">
        <f t="shared" si="1"/>
        <v>3032482</v>
      </c>
      <c r="F26" s="154">
        <f t="shared" si="1"/>
        <v>3193271</v>
      </c>
      <c r="G26" s="154">
        <f>SUM(G10:G12)</f>
        <v>3184585</v>
      </c>
      <c r="H26" s="160">
        <f>(G26/C26)-100%</f>
        <v>0.21282363474817401</v>
      </c>
      <c r="I26" s="160">
        <f>(G26/D26)-100%</f>
        <v>0.1138394309270101</v>
      </c>
      <c r="J26" s="155">
        <f>(G26/E26)-100%</f>
        <v>5.015792344356873E-2</v>
      </c>
      <c r="K26" s="155">
        <f>(G26/F26)-100%</f>
        <v>-2.7200948494505717E-3</v>
      </c>
    </row>
    <row r="27" spans="2:39" ht="15">
      <c r="B27" s="153" t="s">
        <v>128</v>
      </c>
      <c r="C27" s="154">
        <f>SUM(C10:C13)</f>
        <v>3500395</v>
      </c>
      <c r="D27" s="154">
        <f t="shared" ref="D27:G27" si="2">SUM(D10:D13)</f>
        <v>3783330</v>
      </c>
      <c r="E27" s="154">
        <f t="shared" si="2"/>
        <v>4033713</v>
      </c>
      <c r="F27" s="154">
        <f t="shared" si="2"/>
        <v>4236228</v>
      </c>
      <c r="G27" s="154">
        <f t="shared" si="2"/>
        <v>4232223</v>
      </c>
      <c r="H27" s="160">
        <f>(G27/C27)-100%</f>
        <v>0.20907011922940133</v>
      </c>
      <c r="I27" s="160">
        <f>(G27/D27)-100%</f>
        <v>0.11865023669624386</v>
      </c>
      <c r="J27" s="155">
        <f>(G27/E27)-100%</f>
        <v>4.9212722868483771E-2</v>
      </c>
      <c r="K27" s="155">
        <f>(G27/F27)-100%</f>
        <v>-9.4541653565394235E-4</v>
      </c>
    </row>
    <row r="28" spans="2:39" ht="15">
      <c r="B28" s="153" t="s">
        <v>129</v>
      </c>
      <c r="C28" s="154">
        <f>SUM(C10:C14)</f>
        <v>4278329</v>
      </c>
      <c r="D28" s="154">
        <f t="shared" ref="D28:G28" si="3">SUM(D10:D14)</f>
        <v>4592262</v>
      </c>
      <c r="E28" s="154">
        <f t="shared" si="3"/>
        <v>4896740</v>
      </c>
      <c r="F28" s="154">
        <f t="shared" si="3"/>
        <v>5206948</v>
      </c>
      <c r="G28" s="154">
        <f t="shared" si="3"/>
        <v>5269042</v>
      </c>
      <c r="H28" s="160">
        <f>(G28/C28)-100%</f>
        <v>0.23156540789640068</v>
      </c>
      <c r="I28" s="160">
        <f>(G28/D28)-100%</f>
        <v>0.1473739956474609</v>
      </c>
      <c r="J28" s="155">
        <f>(G28/E28)-100%</f>
        <v>7.6030583612771041E-2</v>
      </c>
      <c r="K28" s="155">
        <f>(G28/F28)-100%</f>
        <v>1.1925219917694685E-2</v>
      </c>
    </row>
    <row r="29" spans="2:39" ht="15">
      <c r="B29" s="153" t="s">
        <v>130</v>
      </c>
      <c r="C29" s="154"/>
      <c r="D29" s="154"/>
      <c r="E29" s="154"/>
      <c r="F29" s="159"/>
      <c r="G29" s="131"/>
      <c r="H29" s="216"/>
      <c r="I29" s="160"/>
      <c r="J29" s="155"/>
      <c r="K29" s="155"/>
    </row>
    <row r="30" spans="2:39" ht="15">
      <c r="B30" s="153" t="s">
        <v>131</v>
      </c>
      <c r="C30" s="154"/>
      <c r="D30" s="154"/>
      <c r="E30" s="154"/>
      <c r="F30" s="159"/>
      <c r="G30" s="131"/>
      <c r="H30" s="216"/>
      <c r="I30" s="160"/>
      <c r="J30" s="155"/>
      <c r="K30" s="155"/>
    </row>
    <row r="31" spans="2:39" ht="15">
      <c r="B31" s="153" t="s">
        <v>132</v>
      </c>
      <c r="C31" s="154"/>
      <c r="D31" s="154"/>
      <c r="E31" s="154"/>
      <c r="F31" s="159"/>
      <c r="G31" s="131"/>
      <c r="H31" s="216"/>
      <c r="I31" s="160"/>
      <c r="J31" s="155"/>
      <c r="K31" s="155"/>
    </row>
    <row r="32" spans="2:39" ht="15">
      <c r="B32" s="153" t="s">
        <v>133</v>
      </c>
      <c r="C32" s="154"/>
      <c r="D32" s="154"/>
      <c r="E32" s="154"/>
      <c r="F32" s="159"/>
      <c r="G32" s="131"/>
      <c r="H32" s="216"/>
      <c r="I32" s="160"/>
      <c r="J32" s="155"/>
      <c r="K32" s="155"/>
    </row>
    <row r="33" spans="2:11" ht="15">
      <c r="B33" s="153" t="s">
        <v>134</v>
      </c>
      <c r="C33" s="156"/>
      <c r="D33" s="157"/>
      <c r="E33" s="156"/>
      <c r="F33" s="156"/>
      <c r="G33" s="161"/>
      <c r="H33" s="161"/>
      <c r="I33" s="156"/>
      <c r="J33" s="158"/>
      <c r="K33" s="158"/>
    </row>
    <row r="34" spans="2:11" ht="15">
      <c r="B34" s="153" t="s">
        <v>135</v>
      </c>
      <c r="C34" s="156"/>
      <c r="D34" s="157"/>
      <c r="E34" s="156"/>
      <c r="F34" s="156"/>
      <c r="G34" s="156"/>
      <c r="H34" s="156"/>
      <c r="I34" s="156"/>
      <c r="J34" s="158"/>
      <c r="K34" s="158"/>
    </row>
    <row r="35" spans="2:11" ht="15">
      <c r="B35" s="153" t="s">
        <v>136</v>
      </c>
      <c r="C35" s="156"/>
      <c r="D35" s="157"/>
      <c r="E35" s="156"/>
      <c r="F35" s="156"/>
      <c r="G35" s="156"/>
      <c r="H35" s="156"/>
      <c r="I35" s="156"/>
      <c r="J35" s="158"/>
      <c r="K35" s="158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6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topLeftCell="A14" workbookViewId="0">
      <selection activeCell="N26" sqref="N26"/>
    </sheetView>
  </sheetViews>
  <sheetFormatPr baseColWidth="10" defaultRowHeight="12.75"/>
  <cols>
    <col min="1" max="1" width="1.71093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7.140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348</v>
      </c>
      <c r="G6" s="30"/>
      <c r="H6" s="30"/>
      <c r="I6" s="30"/>
      <c r="J6" s="30"/>
      <c r="K6" s="30"/>
      <c r="L6" s="30"/>
    </row>
    <row r="10" spans="2:12" ht="12.75" customHeight="1">
      <c r="B10" s="473" t="s">
        <v>61</v>
      </c>
      <c r="C10" s="475" t="s">
        <v>305</v>
      </c>
      <c r="D10" s="472" t="s">
        <v>58</v>
      </c>
      <c r="E10" s="472"/>
      <c r="F10" s="477" t="s">
        <v>307</v>
      </c>
      <c r="G10" s="472" t="s">
        <v>62</v>
      </c>
      <c r="H10" s="472"/>
      <c r="I10" s="472"/>
      <c r="J10" s="472"/>
      <c r="K10" s="472"/>
      <c r="L10" s="475" t="s">
        <v>306</v>
      </c>
    </row>
    <row r="11" spans="2:12">
      <c r="B11" s="474"/>
      <c r="C11" s="476"/>
      <c r="D11" s="314" t="s">
        <v>59</v>
      </c>
      <c r="E11" s="314" t="s">
        <v>60</v>
      </c>
      <c r="F11" s="478"/>
      <c r="G11" s="315" t="s">
        <v>63</v>
      </c>
      <c r="H11" s="315" t="s">
        <v>33</v>
      </c>
      <c r="I11" s="315" t="s">
        <v>64</v>
      </c>
      <c r="J11" s="315" t="s">
        <v>33</v>
      </c>
      <c r="K11" s="315" t="s">
        <v>6</v>
      </c>
      <c r="L11" s="476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446" t="s">
        <v>66</v>
      </c>
      <c r="C13" s="231">
        <v>40832</v>
      </c>
      <c r="D13" s="231">
        <v>1254766</v>
      </c>
      <c r="E13" s="231">
        <v>1078745</v>
      </c>
      <c r="F13" s="217">
        <f>E13/D13</f>
        <v>0.85971806695431663</v>
      </c>
      <c r="G13" s="231">
        <v>44878</v>
      </c>
      <c r="H13" s="232">
        <f>G13/K13*100%</f>
        <v>0.12739696084526314</v>
      </c>
      <c r="I13" s="230">
        <v>307391</v>
      </c>
      <c r="J13" s="232">
        <f>I13/K13*100%</f>
        <v>0.87260303915473691</v>
      </c>
      <c r="K13" s="297">
        <f>SUM(I13,G13,)</f>
        <v>352269</v>
      </c>
      <c r="L13" s="233">
        <v>6.55</v>
      </c>
    </row>
    <row r="14" spans="2:12" ht="15">
      <c r="B14" s="446" t="s">
        <v>67</v>
      </c>
      <c r="C14" s="231">
        <v>40999</v>
      </c>
      <c r="D14" s="231">
        <v>1139280</v>
      </c>
      <c r="E14" s="231">
        <v>1025828</v>
      </c>
      <c r="F14" s="217">
        <f>E14/D14</f>
        <v>0.90041780773822067</v>
      </c>
      <c r="G14" s="231">
        <v>37779</v>
      </c>
      <c r="H14" s="232">
        <f>G14/K14*100%</f>
        <v>0.10889987460905409</v>
      </c>
      <c r="I14" s="231">
        <v>309136</v>
      </c>
      <c r="J14" s="232">
        <f>I14/K14*100%</f>
        <v>0.89110012539094596</v>
      </c>
      <c r="K14" s="297">
        <f>SUM(I14,G14,)</f>
        <v>346915</v>
      </c>
      <c r="L14" s="233">
        <v>6.26</v>
      </c>
    </row>
    <row r="15" spans="2:12" ht="15">
      <c r="B15" s="446" t="s">
        <v>68</v>
      </c>
      <c r="C15" s="231">
        <v>41078</v>
      </c>
      <c r="D15" s="231">
        <v>1260005</v>
      </c>
      <c r="E15" s="231">
        <v>1080012</v>
      </c>
      <c r="F15" s="217">
        <f>E15/D15</f>
        <v>0.85714897956754144</v>
      </c>
      <c r="G15" s="231">
        <v>43492</v>
      </c>
      <c r="H15" s="232">
        <f>G15/K15*100%</f>
        <v>0.1119142399110697</v>
      </c>
      <c r="I15" s="231">
        <v>345127</v>
      </c>
      <c r="J15" s="232">
        <f>I15/K15*100%</f>
        <v>0.88808576008893025</v>
      </c>
      <c r="K15" s="297">
        <f>SUM(I15,G15,)</f>
        <v>388619</v>
      </c>
      <c r="L15" s="233">
        <v>5.96</v>
      </c>
    </row>
    <row r="16" spans="2:12" ht="15">
      <c r="B16" s="446" t="s">
        <v>69</v>
      </c>
      <c r="C16" s="231">
        <v>40938</v>
      </c>
      <c r="D16" s="231">
        <v>1217667</v>
      </c>
      <c r="E16" s="231">
        <v>1047638</v>
      </c>
      <c r="F16" s="217">
        <f>E16/D16</f>
        <v>0.86036494378183859</v>
      </c>
      <c r="G16" s="231">
        <v>69834</v>
      </c>
      <c r="H16" s="232">
        <f>G16/K16*100%</f>
        <v>0.18465809931778518</v>
      </c>
      <c r="I16" s="231">
        <v>308346</v>
      </c>
      <c r="J16" s="232">
        <f>I16/K16*100%</f>
        <v>0.81534190068221479</v>
      </c>
      <c r="K16" s="297">
        <f>SUM(I16,G16,)</f>
        <v>378180</v>
      </c>
      <c r="L16" s="233">
        <v>6</v>
      </c>
    </row>
    <row r="17" spans="2:12" ht="15">
      <c r="B17" s="446" t="s">
        <v>70</v>
      </c>
      <c r="C17" s="231">
        <v>40939</v>
      </c>
      <c r="D17" s="231">
        <v>1257356</v>
      </c>
      <c r="E17" s="231">
        <v>1036819</v>
      </c>
      <c r="F17" s="217">
        <f>E17/D17</f>
        <v>0.82460257874460374</v>
      </c>
      <c r="G17" s="231">
        <v>90561</v>
      </c>
      <c r="H17" s="232">
        <f>G17/K17*100%</f>
        <v>0.23164876541473009</v>
      </c>
      <c r="I17" s="231">
        <v>300380</v>
      </c>
      <c r="J17" s="232">
        <f>I17/K17*100%</f>
        <v>0.76835123458526988</v>
      </c>
      <c r="K17" s="297">
        <f>SUM(I17,G17,)</f>
        <v>390941</v>
      </c>
      <c r="L17" s="233">
        <v>5.49</v>
      </c>
    </row>
    <row r="18" spans="2:12" ht="15">
      <c r="B18" s="446" t="s">
        <v>71</v>
      </c>
      <c r="C18" s="231"/>
      <c r="D18" s="231"/>
      <c r="E18" s="231"/>
      <c r="F18" s="232"/>
      <c r="G18" s="231"/>
      <c r="H18" s="232"/>
      <c r="I18" s="231"/>
      <c r="J18" s="232"/>
      <c r="K18" s="231"/>
      <c r="L18" s="233"/>
    </row>
    <row r="19" spans="2:12" ht="15">
      <c r="B19" s="446" t="s">
        <v>72</v>
      </c>
      <c r="C19" s="231"/>
      <c r="D19" s="231"/>
      <c r="E19" s="231"/>
      <c r="F19" s="232"/>
      <c r="G19" s="231"/>
      <c r="H19" s="232"/>
      <c r="I19" s="231"/>
      <c r="J19" s="232"/>
      <c r="K19" s="231"/>
      <c r="L19" s="233"/>
    </row>
    <row r="20" spans="2:12" ht="15">
      <c r="B20" s="446" t="s">
        <v>52</v>
      </c>
      <c r="C20" s="231"/>
      <c r="D20" s="231"/>
      <c r="E20" s="231"/>
      <c r="F20" s="232"/>
      <c r="G20" s="231"/>
      <c r="H20" s="232"/>
      <c r="I20" s="231"/>
      <c r="J20" s="232"/>
      <c r="K20" s="231"/>
      <c r="L20" s="233"/>
    </row>
    <row r="21" spans="2:12" ht="15">
      <c r="B21" s="446" t="s">
        <v>53</v>
      </c>
      <c r="C21" s="231"/>
      <c r="D21" s="231"/>
      <c r="E21" s="231"/>
      <c r="F21" s="232"/>
      <c r="G21" s="231"/>
      <c r="H21" s="232"/>
      <c r="I21" s="231"/>
      <c r="J21" s="232"/>
      <c r="K21" s="231"/>
      <c r="L21" s="233"/>
    </row>
    <row r="22" spans="2:12" ht="15">
      <c r="B22" s="446" t="s">
        <v>44</v>
      </c>
      <c r="C22" s="231"/>
      <c r="D22" s="231"/>
      <c r="E22" s="231"/>
      <c r="F22" s="232"/>
      <c r="G22" s="231"/>
      <c r="H22" s="232"/>
      <c r="I22" s="231"/>
      <c r="J22" s="232"/>
      <c r="K22" s="231"/>
      <c r="L22" s="233"/>
    </row>
    <row r="23" spans="2:12" ht="15">
      <c r="B23" s="446" t="s">
        <v>45</v>
      </c>
      <c r="C23" s="231"/>
      <c r="D23" s="231"/>
      <c r="E23" s="231"/>
      <c r="F23" s="232"/>
      <c r="G23" s="231"/>
      <c r="H23" s="232"/>
      <c r="I23" s="231"/>
      <c r="J23" s="232"/>
      <c r="K23" s="231"/>
      <c r="L23" s="233"/>
    </row>
    <row r="24" spans="2:12" ht="15">
      <c r="B24" s="446" t="s">
        <v>51</v>
      </c>
      <c r="C24" s="136"/>
      <c r="D24" s="231"/>
      <c r="E24" s="231"/>
      <c r="F24" s="232"/>
      <c r="G24" s="231"/>
      <c r="H24" s="232"/>
      <c r="I24" s="231"/>
      <c r="J24" s="232"/>
      <c r="K24" s="231"/>
      <c r="L24" s="233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470" t="s">
        <v>125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446" t="s">
        <v>126</v>
      </c>
      <c r="C29" s="231">
        <f>SUM(C14)</f>
        <v>40999</v>
      </c>
      <c r="D29" s="231">
        <f>SUM(D13:D14)</f>
        <v>2394046</v>
      </c>
      <c r="E29" s="231">
        <f>SUM(E13:E14)</f>
        <v>2104573</v>
      </c>
      <c r="F29" s="217">
        <f>E29/D29</f>
        <v>0.87908628322095728</v>
      </c>
      <c r="G29" s="231">
        <f>SUM(G13:G14)</f>
        <v>82657</v>
      </c>
      <c r="H29" s="232">
        <f>G29/K29*100%</f>
        <v>0.11821923842650861</v>
      </c>
      <c r="I29" s="231">
        <f>SUM(I13:I14)</f>
        <v>616527</v>
      </c>
      <c r="J29" s="232">
        <f>I29/K29*100%</f>
        <v>0.88178076157349139</v>
      </c>
      <c r="K29" s="297">
        <f>SUM(I29,G29,)</f>
        <v>699184</v>
      </c>
      <c r="L29" s="298">
        <f>AVERAGE(L13:L14)</f>
        <v>6.4049999999999994</v>
      </c>
    </row>
    <row r="30" spans="2:12" ht="15">
      <c r="B30" s="446" t="s">
        <v>127</v>
      </c>
      <c r="C30" s="231">
        <f>SUM(C15)</f>
        <v>41078</v>
      </c>
      <c r="D30" s="231">
        <f>SUM(D13:D15)</f>
        <v>3654051</v>
      </c>
      <c r="E30" s="231">
        <f>SUM(E13:E15)</f>
        <v>3184585</v>
      </c>
      <c r="F30" s="217">
        <f>E30/D30</f>
        <v>0.8715217713162734</v>
      </c>
      <c r="G30" s="231">
        <f>SUM(G13:G15)</f>
        <v>126149</v>
      </c>
      <c r="H30" s="232">
        <f>G30/K30*100%</f>
        <v>0.11596676971841409</v>
      </c>
      <c r="I30" s="231">
        <f>SUM(I13:I15)</f>
        <v>961654</v>
      </c>
      <c r="J30" s="232">
        <f>I30/K30*100%</f>
        <v>0.88403323028158587</v>
      </c>
      <c r="K30" s="297">
        <f>SUM(I30,G30,)</f>
        <v>1087803</v>
      </c>
      <c r="L30" s="298">
        <f>AVERAGE(L13:L15)</f>
        <v>6.2566666666666668</v>
      </c>
    </row>
    <row r="31" spans="2:12" ht="15">
      <c r="B31" s="446" t="s">
        <v>128</v>
      </c>
      <c r="C31" s="231">
        <f>SUM(C16)</f>
        <v>40938</v>
      </c>
      <c r="D31" s="231">
        <f>SUM(D13:D16)</f>
        <v>4871718</v>
      </c>
      <c r="E31" s="231">
        <f>SUM(E13:E16)</f>
        <v>4232223</v>
      </c>
      <c r="F31" s="217">
        <f>E31/D31</f>
        <v>0.86873316558963387</v>
      </c>
      <c r="G31" s="231">
        <f>SUM(G13:G16)</f>
        <v>195983</v>
      </c>
      <c r="H31" s="232">
        <f>G31/K31*100%</f>
        <v>0.13368708914086999</v>
      </c>
      <c r="I31" s="231">
        <f>SUM(I13:I16)</f>
        <v>1270000</v>
      </c>
      <c r="J31" s="232">
        <f>I31/K31*100%</f>
        <v>0.86631291085912998</v>
      </c>
      <c r="K31" s="297">
        <f>SUM(I31,G31,)</f>
        <v>1465983</v>
      </c>
      <c r="L31" s="298">
        <f>AVERAGE(L13:L16)</f>
        <v>6.1924999999999999</v>
      </c>
    </row>
    <row r="32" spans="2:12" ht="15">
      <c r="B32" s="446" t="s">
        <v>129</v>
      </c>
      <c r="C32" s="231">
        <v>40939</v>
      </c>
      <c r="D32" s="231">
        <f>SUM(D13:D17)</f>
        <v>6129074</v>
      </c>
      <c r="E32" s="231">
        <f>SUM(E13:E17)</f>
        <v>5269042</v>
      </c>
      <c r="F32" s="217">
        <f>E32/D32</f>
        <v>0.85967994512711055</v>
      </c>
      <c r="G32" s="231">
        <f>SUM(G13:G17)</f>
        <v>286544</v>
      </c>
      <c r="H32" s="232">
        <f>G32/K32*100%</f>
        <v>0.15431110804750223</v>
      </c>
      <c r="I32" s="231">
        <f>SUM(I13:I17)</f>
        <v>1570380</v>
      </c>
      <c r="J32" s="232">
        <f>I32/K32*100%</f>
        <v>0.84568889195249775</v>
      </c>
      <c r="K32" s="297">
        <f>SUM(I32,G32,)</f>
        <v>1856924</v>
      </c>
      <c r="L32" s="298">
        <f>AVERAGE(L13:L17)</f>
        <v>6.0519999999999996</v>
      </c>
    </row>
    <row r="33" spans="2:12" ht="15">
      <c r="B33" s="446" t="s">
        <v>130</v>
      </c>
      <c r="C33" s="231"/>
      <c r="D33" s="231"/>
      <c r="E33" s="231"/>
      <c r="F33" s="232"/>
      <c r="G33" s="231"/>
      <c r="H33" s="232"/>
      <c r="I33" s="231"/>
      <c r="J33" s="232"/>
      <c r="K33" s="231"/>
      <c r="L33" s="233"/>
    </row>
    <row r="34" spans="2:12" ht="15">
      <c r="B34" s="446" t="s">
        <v>131</v>
      </c>
      <c r="C34" s="231"/>
      <c r="D34" s="231"/>
      <c r="E34" s="231"/>
      <c r="F34" s="232"/>
      <c r="G34" s="231"/>
      <c r="H34" s="232"/>
      <c r="I34" s="231"/>
      <c r="J34" s="232"/>
      <c r="K34" s="231"/>
      <c r="L34" s="233"/>
    </row>
    <row r="35" spans="2:12" ht="15">
      <c r="B35" s="446" t="s">
        <v>132</v>
      </c>
      <c r="C35" s="231"/>
      <c r="D35" s="231"/>
      <c r="E35" s="231"/>
      <c r="F35" s="232"/>
      <c r="G35" s="231"/>
      <c r="H35" s="232"/>
      <c r="I35" s="231"/>
      <c r="J35" s="232"/>
      <c r="K35" s="231"/>
      <c r="L35" s="233"/>
    </row>
    <row r="36" spans="2:12" ht="15">
      <c r="B36" s="446" t="s">
        <v>133</v>
      </c>
      <c r="C36" s="231"/>
      <c r="D36" s="231"/>
      <c r="E36" s="231"/>
      <c r="F36" s="232"/>
      <c r="G36" s="231"/>
      <c r="H36" s="232"/>
      <c r="I36" s="231"/>
      <c r="J36" s="232"/>
      <c r="K36" s="231"/>
      <c r="L36" s="233"/>
    </row>
    <row r="37" spans="2:12" ht="15">
      <c r="B37" s="446" t="s">
        <v>134</v>
      </c>
      <c r="C37" s="231"/>
      <c r="D37" s="231"/>
      <c r="E37" s="231"/>
      <c r="F37" s="232"/>
      <c r="G37" s="231"/>
      <c r="H37" s="232"/>
      <c r="I37" s="231"/>
      <c r="J37" s="232"/>
      <c r="K37" s="231"/>
      <c r="L37" s="233"/>
    </row>
    <row r="38" spans="2:12" ht="15">
      <c r="B38" s="446" t="s">
        <v>135</v>
      </c>
      <c r="C38" s="231"/>
      <c r="D38" s="231"/>
      <c r="E38" s="231"/>
      <c r="F38" s="232"/>
      <c r="G38" s="231"/>
      <c r="H38" s="232"/>
      <c r="I38" s="231"/>
      <c r="J38" s="232"/>
      <c r="K38" s="231"/>
      <c r="L38" s="233"/>
    </row>
    <row r="39" spans="2:12" ht="15">
      <c r="B39" s="446" t="s">
        <v>136</v>
      </c>
      <c r="C39" s="231"/>
      <c r="D39" s="231"/>
      <c r="E39" s="231"/>
      <c r="F39" s="232"/>
      <c r="G39" s="231"/>
      <c r="H39" s="232"/>
      <c r="I39" s="231"/>
      <c r="J39" s="232"/>
      <c r="K39" s="231"/>
      <c r="L39" s="233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3"/>
  <sheetViews>
    <sheetView topLeftCell="N1" zoomScaleNormal="100" workbookViewId="0">
      <selection activeCell="AG17" sqref="AG17"/>
    </sheetView>
  </sheetViews>
  <sheetFormatPr baseColWidth="10" defaultRowHeight="12.75"/>
  <cols>
    <col min="1" max="1" width="40.28515625" style="113" customWidth="1"/>
    <col min="2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8.7109375" customWidth="1"/>
    <col min="28" max="28" width="7.140625" bestFit="1" customWidth="1"/>
    <col min="29" max="29" width="8" bestFit="1" customWidth="1"/>
    <col min="30" max="31" width="8.85546875" customWidth="1"/>
    <col min="32" max="32" width="10.140625" bestFit="1" customWidth="1"/>
  </cols>
  <sheetData>
    <row r="1" spans="1:33" ht="26.25">
      <c r="P1" s="124" t="s">
        <v>315</v>
      </c>
    </row>
    <row r="2" spans="1:33" s="114" customFormat="1" ht="26.25">
      <c r="F2" s="115"/>
      <c r="G2" s="115"/>
      <c r="H2" s="115"/>
      <c r="P2" s="125"/>
    </row>
    <row r="3" spans="1:33" s="116" customFormat="1" ht="26.25">
      <c r="F3" s="117"/>
      <c r="G3" s="117"/>
      <c r="H3" s="117"/>
      <c r="P3" s="124" t="s">
        <v>290</v>
      </c>
    </row>
    <row r="4" spans="1:33" s="114" customFormat="1" ht="26.25">
      <c r="F4" s="115"/>
      <c r="G4" s="115"/>
      <c r="H4" s="115"/>
      <c r="P4" s="126"/>
    </row>
    <row r="5" spans="1:33" s="116" customFormat="1" ht="23.25">
      <c r="E5" s="117"/>
      <c r="F5" s="117"/>
      <c r="G5" s="117"/>
      <c r="H5" s="117"/>
      <c r="I5" s="117"/>
      <c r="P5" s="125" t="s">
        <v>403</v>
      </c>
    </row>
    <row r="6" spans="1:33" s="116" customFormat="1" ht="23.25" customHeight="1">
      <c r="B6" s="480" t="s">
        <v>404</v>
      </c>
      <c r="C6" s="480"/>
      <c r="D6" s="480"/>
      <c r="E6" s="480"/>
      <c r="F6" s="123"/>
      <c r="G6" s="123"/>
      <c r="H6" s="123"/>
      <c r="I6" s="430"/>
      <c r="J6" s="320"/>
      <c r="K6" s="320"/>
      <c r="L6" s="431"/>
      <c r="M6" s="431"/>
      <c r="N6" s="431"/>
      <c r="P6" s="445"/>
      <c r="Q6" s="445"/>
      <c r="R6" s="451"/>
      <c r="S6" s="451"/>
      <c r="T6" s="451"/>
      <c r="U6" s="451"/>
      <c r="V6" s="123"/>
      <c r="W6" s="123"/>
      <c r="X6" s="123"/>
      <c r="Y6" s="123"/>
      <c r="Z6" s="123"/>
      <c r="AA6" s="123"/>
      <c r="AB6" s="123"/>
      <c r="AC6" s="123"/>
      <c r="AD6" s="432"/>
      <c r="AE6" s="432"/>
      <c r="AF6" s="320"/>
    </row>
    <row r="7" spans="1:33" ht="13.5" customHeight="1">
      <c r="B7" s="320"/>
      <c r="C7" s="320"/>
      <c r="D7" s="320"/>
      <c r="E7" s="320"/>
      <c r="F7" s="123"/>
      <c r="G7" s="433"/>
      <c r="H7" s="123"/>
      <c r="I7" s="123"/>
      <c r="J7" s="320"/>
      <c r="K7" s="320"/>
      <c r="L7" s="320"/>
      <c r="M7" s="320"/>
      <c r="N7" s="320"/>
      <c r="O7" s="449"/>
      <c r="P7" s="450"/>
      <c r="Q7" s="449"/>
      <c r="R7" s="449"/>
      <c r="S7" s="449"/>
      <c r="T7" s="479"/>
      <c r="U7" s="479"/>
      <c r="V7" s="479"/>
      <c r="W7" s="479"/>
      <c r="X7" s="449"/>
      <c r="Y7" s="449"/>
      <c r="Z7" s="449"/>
      <c r="AA7" s="449"/>
      <c r="AB7" s="449"/>
      <c r="AC7" s="320"/>
      <c r="AD7" s="320"/>
      <c r="AE7" s="320"/>
      <c r="AF7" s="320"/>
    </row>
    <row r="8" spans="1:33" s="128" customFormat="1" ht="16.5" thickBot="1">
      <c r="A8" s="127"/>
      <c r="B8" s="219" t="s">
        <v>297</v>
      </c>
      <c r="C8" s="219" t="s">
        <v>291</v>
      </c>
      <c r="D8" s="219" t="s">
        <v>292</v>
      </c>
      <c r="E8" s="219" t="s">
        <v>293</v>
      </c>
      <c r="F8" s="67" t="s">
        <v>294</v>
      </c>
      <c r="G8" s="67" t="s">
        <v>295</v>
      </c>
      <c r="H8" s="67" t="s">
        <v>296</v>
      </c>
      <c r="I8" s="67" t="s">
        <v>297</v>
      </c>
      <c r="J8" s="67" t="s">
        <v>291</v>
      </c>
      <c r="K8" s="67" t="s">
        <v>292</v>
      </c>
      <c r="L8" s="67" t="s">
        <v>293</v>
      </c>
      <c r="M8" s="67" t="s">
        <v>294</v>
      </c>
      <c r="N8" s="67" t="s">
        <v>295</v>
      </c>
      <c r="O8" s="67" t="s">
        <v>296</v>
      </c>
      <c r="P8" s="67" t="s">
        <v>297</v>
      </c>
      <c r="Q8" s="67" t="s">
        <v>291</v>
      </c>
      <c r="R8" s="67" t="s">
        <v>292</v>
      </c>
      <c r="S8" s="67" t="s">
        <v>293</v>
      </c>
      <c r="T8" s="67" t="s">
        <v>294</v>
      </c>
      <c r="U8" s="67" t="s">
        <v>295</v>
      </c>
      <c r="V8" s="67" t="s">
        <v>296</v>
      </c>
      <c r="W8" s="67" t="s">
        <v>297</v>
      </c>
      <c r="X8" s="67" t="s">
        <v>291</v>
      </c>
      <c r="Y8" s="67" t="s">
        <v>292</v>
      </c>
      <c r="Z8" s="67" t="s">
        <v>293</v>
      </c>
      <c r="AA8" s="67" t="s">
        <v>294</v>
      </c>
      <c r="AB8" s="67" t="s">
        <v>295</v>
      </c>
      <c r="AC8" s="67" t="s">
        <v>296</v>
      </c>
      <c r="AD8" s="67" t="s">
        <v>297</v>
      </c>
      <c r="AE8" s="67" t="s">
        <v>291</v>
      </c>
      <c r="AF8" s="67" t="s">
        <v>292</v>
      </c>
      <c r="AG8" s="220"/>
    </row>
    <row r="9" spans="1:33" s="129" customFormat="1" ht="17.25" thickTop="1" thickBot="1">
      <c r="A9" s="221" t="s">
        <v>298</v>
      </c>
      <c r="B9" s="448">
        <v>1</v>
      </c>
      <c r="C9" s="448">
        <v>2</v>
      </c>
      <c r="D9" s="448">
        <v>3</v>
      </c>
      <c r="E9" s="448">
        <v>4</v>
      </c>
      <c r="F9" s="248">
        <v>5</v>
      </c>
      <c r="G9" s="248">
        <v>6</v>
      </c>
      <c r="H9" s="248">
        <v>7</v>
      </c>
      <c r="I9" s="248">
        <v>8</v>
      </c>
      <c r="J9" s="248">
        <v>9</v>
      </c>
      <c r="K9" s="248">
        <v>10</v>
      </c>
      <c r="L9" s="248">
        <v>11</v>
      </c>
      <c r="M9" s="248">
        <v>12</v>
      </c>
      <c r="N9" s="248">
        <v>13</v>
      </c>
      <c r="O9" s="248">
        <v>14</v>
      </c>
      <c r="P9" s="248">
        <v>15</v>
      </c>
      <c r="Q9" s="248">
        <v>16</v>
      </c>
      <c r="R9" s="248">
        <v>17</v>
      </c>
      <c r="S9" s="248">
        <v>18</v>
      </c>
      <c r="T9" s="248">
        <v>19</v>
      </c>
      <c r="U9" s="248">
        <v>20</v>
      </c>
      <c r="V9" s="248">
        <v>21</v>
      </c>
      <c r="W9" s="248">
        <v>22</v>
      </c>
      <c r="X9" s="248">
        <v>23</v>
      </c>
      <c r="Y9" s="248">
        <v>24</v>
      </c>
      <c r="Z9" s="248">
        <v>25</v>
      </c>
      <c r="AA9" s="248">
        <v>26</v>
      </c>
      <c r="AB9" s="248">
        <v>27</v>
      </c>
      <c r="AC9" s="248">
        <v>28</v>
      </c>
      <c r="AD9" s="248">
        <v>29</v>
      </c>
      <c r="AE9" s="248">
        <v>30</v>
      </c>
      <c r="AF9" s="248">
        <v>31</v>
      </c>
      <c r="AG9" s="434" t="s">
        <v>65</v>
      </c>
    </row>
    <row r="10" spans="1:33" s="128" customFormat="1" ht="16.5" thickTop="1">
      <c r="A10" s="249" t="s">
        <v>299</v>
      </c>
      <c r="B10" s="316">
        <v>0.78769999999999996</v>
      </c>
      <c r="C10" s="317">
        <v>0.87019999999999997</v>
      </c>
      <c r="D10" s="316">
        <v>0.9113</v>
      </c>
      <c r="E10" s="317">
        <v>0.93499999999999994</v>
      </c>
      <c r="F10" s="316">
        <v>0.88929999999999998</v>
      </c>
      <c r="G10" s="317">
        <v>0.82250000000000001</v>
      </c>
      <c r="H10" s="316">
        <v>0.81079999999999997</v>
      </c>
      <c r="I10" s="317">
        <v>0.80999999999999994</v>
      </c>
      <c r="J10" s="316">
        <v>0.83340000000000003</v>
      </c>
      <c r="K10" s="317">
        <v>0.83129999999999993</v>
      </c>
      <c r="L10" s="316">
        <v>0.82469999999999999</v>
      </c>
      <c r="M10" s="317">
        <v>0.78220000000000001</v>
      </c>
      <c r="N10" s="316">
        <v>0.78369999999999995</v>
      </c>
      <c r="O10" s="317">
        <v>0.78749999999999998</v>
      </c>
      <c r="P10" s="316">
        <v>0.82050000000000001</v>
      </c>
      <c r="Q10" s="317">
        <v>0.86949999999999994</v>
      </c>
      <c r="R10" s="316">
        <v>0.88459999999999994</v>
      </c>
      <c r="S10" s="317">
        <v>0.88159999999999994</v>
      </c>
      <c r="T10" s="316">
        <v>0.82619999999999993</v>
      </c>
      <c r="U10" s="317">
        <v>0.81089999999999995</v>
      </c>
      <c r="V10" s="316">
        <v>0.78759999999999997</v>
      </c>
      <c r="W10" s="317">
        <v>0.7853</v>
      </c>
      <c r="X10" s="316">
        <v>0.84329999999999994</v>
      </c>
      <c r="Y10" s="317">
        <v>0.86270000000000002</v>
      </c>
      <c r="Z10" s="316">
        <v>0.87219999999999998</v>
      </c>
      <c r="AA10" s="317">
        <v>0.79520000000000002</v>
      </c>
      <c r="AB10" s="316">
        <v>0.78069999999999995</v>
      </c>
      <c r="AC10" s="317">
        <v>0.75519999999999998</v>
      </c>
      <c r="AD10" s="316">
        <v>0.75759999999999994</v>
      </c>
      <c r="AE10" s="316">
        <v>0.76449999999999996</v>
      </c>
      <c r="AF10" s="316">
        <v>0.78510000000000002</v>
      </c>
      <c r="AG10" s="437">
        <v>0.8256</v>
      </c>
    </row>
    <row r="11" spans="1:33" s="128" customFormat="1" ht="15.75">
      <c r="A11" s="250" t="s">
        <v>300</v>
      </c>
      <c r="B11" s="318">
        <v>0.90029999999999999</v>
      </c>
      <c r="C11" s="319">
        <v>0.93869999999999998</v>
      </c>
      <c r="D11" s="318">
        <v>0.96740000000000004</v>
      </c>
      <c r="E11" s="319">
        <v>0.97650000000000003</v>
      </c>
      <c r="F11" s="318">
        <v>0.95630000000000004</v>
      </c>
      <c r="G11" s="319">
        <v>0.92279999999999995</v>
      </c>
      <c r="H11" s="318">
        <v>0.91930000000000001</v>
      </c>
      <c r="I11" s="319">
        <v>0.90390000000000004</v>
      </c>
      <c r="J11" s="318">
        <v>0.92659999999999998</v>
      </c>
      <c r="K11" s="319">
        <v>0.92210000000000003</v>
      </c>
      <c r="L11" s="318">
        <v>0.91549999999999998</v>
      </c>
      <c r="M11" s="319">
        <v>0.89590000000000003</v>
      </c>
      <c r="N11" s="318">
        <v>0.89170000000000005</v>
      </c>
      <c r="O11" s="319">
        <v>0.91369999999999996</v>
      </c>
      <c r="P11" s="318">
        <v>0.93030000000000002</v>
      </c>
      <c r="Q11" s="319">
        <v>0.94099999999999995</v>
      </c>
      <c r="R11" s="318">
        <v>0.96130000000000004</v>
      </c>
      <c r="S11" s="319">
        <v>0.94610000000000005</v>
      </c>
      <c r="T11" s="318">
        <v>0.91700000000000004</v>
      </c>
      <c r="U11" s="319">
        <v>0.92589999999999995</v>
      </c>
      <c r="V11" s="318">
        <v>0.9123</v>
      </c>
      <c r="W11" s="319">
        <v>0.92330000000000001</v>
      </c>
      <c r="X11" s="318">
        <v>0.92820000000000003</v>
      </c>
      <c r="Y11" s="319">
        <v>0.92269999999999996</v>
      </c>
      <c r="Z11" s="318">
        <v>0.93</v>
      </c>
      <c r="AA11" s="319">
        <v>0.89810000000000001</v>
      </c>
      <c r="AB11" s="318">
        <v>0.88329999999999997</v>
      </c>
      <c r="AC11" s="319">
        <v>0.87580000000000002</v>
      </c>
      <c r="AD11" s="318">
        <v>0.85119999999999996</v>
      </c>
      <c r="AE11" s="318">
        <v>0.86650000000000005</v>
      </c>
      <c r="AF11" s="318">
        <v>0.87819999999999998</v>
      </c>
      <c r="AG11" s="435">
        <v>0.91749999999999998</v>
      </c>
    </row>
    <row r="12" spans="1:33" s="128" customFormat="1" ht="15.75">
      <c r="A12" s="251" t="s">
        <v>301</v>
      </c>
      <c r="B12" s="318">
        <v>0.74309999999999998</v>
      </c>
      <c r="C12" s="319">
        <v>0.83819999999999995</v>
      </c>
      <c r="D12" s="318">
        <v>0.85699999999999998</v>
      </c>
      <c r="E12" s="319">
        <v>0.86880000000000002</v>
      </c>
      <c r="F12" s="318">
        <v>0.79430000000000001</v>
      </c>
      <c r="G12" s="319">
        <v>0.74339999999999995</v>
      </c>
      <c r="H12" s="318">
        <v>0.76219999999999999</v>
      </c>
      <c r="I12" s="319">
        <v>0.77059999999999995</v>
      </c>
      <c r="J12" s="318">
        <v>0.79110000000000003</v>
      </c>
      <c r="K12" s="319">
        <v>0.74639999999999995</v>
      </c>
      <c r="L12" s="318">
        <v>0.751</v>
      </c>
      <c r="M12" s="319">
        <v>0.69879999999999998</v>
      </c>
      <c r="N12" s="318">
        <v>0.69630000000000003</v>
      </c>
      <c r="O12" s="319">
        <v>0.68159999999999998</v>
      </c>
      <c r="P12" s="318">
        <v>0.74770000000000003</v>
      </c>
      <c r="Q12" s="319">
        <v>0.81359999999999999</v>
      </c>
      <c r="R12" s="318">
        <v>0.84</v>
      </c>
      <c r="S12" s="319">
        <v>0.85050000000000003</v>
      </c>
      <c r="T12" s="318">
        <v>0.77529999999999999</v>
      </c>
      <c r="U12" s="319">
        <v>0.69950000000000001</v>
      </c>
      <c r="V12" s="318">
        <v>0.66210000000000002</v>
      </c>
      <c r="W12" s="319">
        <v>0.68479999999999996</v>
      </c>
      <c r="X12" s="318">
        <v>0.85389999999999999</v>
      </c>
      <c r="Y12" s="319">
        <v>0.87749999999999995</v>
      </c>
      <c r="Z12" s="318">
        <v>0.87419999999999998</v>
      </c>
      <c r="AA12" s="319">
        <v>0.72689999999999999</v>
      </c>
      <c r="AB12" s="318">
        <v>0.68979999999999997</v>
      </c>
      <c r="AC12" s="319">
        <v>0.63349999999999995</v>
      </c>
      <c r="AD12" s="318">
        <v>0.65920000000000001</v>
      </c>
      <c r="AE12" s="318">
        <v>0.70469999999999999</v>
      </c>
      <c r="AF12" s="318">
        <v>0.7319</v>
      </c>
      <c r="AG12" s="435">
        <v>0.76029999999999998</v>
      </c>
    </row>
    <row r="13" spans="1:33" s="128" customFormat="1" ht="15.75">
      <c r="A13" s="252" t="s">
        <v>302</v>
      </c>
      <c r="B13" s="318">
        <v>0.57730000000000004</v>
      </c>
      <c r="C13" s="319">
        <v>0.67759999999999998</v>
      </c>
      <c r="D13" s="318">
        <v>0.70509999999999995</v>
      </c>
      <c r="E13" s="319">
        <v>0.71209999999999996</v>
      </c>
      <c r="F13" s="318">
        <v>0.62809999999999999</v>
      </c>
      <c r="G13" s="319">
        <v>0.59440000000000004</v>
      </c>
      <c r="H13" s="318">
        <v>0.58330000000000004</v>
      </c>
      <c r="I13" s="319">
        <v>0.59209999999999996</v>
      </c>
      <c r="J13" s="318">
        <v>0.61350000000000005</v>
      </c>
      <c r="K13" s="319">
        <v>0.58960000000000001</v>
      </c>
      <c r="L13" s="318">
        <v>0.56279999999999997</v>
      </c>
      <c r="M13" s="319">
        <v>0.50009999999999999</v>
      </c>
      <c r="N13" s="318">
        <v>0.49809999999999999</v>
      </c>
      <c r="O13" s="319">
        <v>0.50460000000000005</v>
      </c>
      <c r="P13" s="318">
        <v>0.56850000000000001</v>
      </c>
      <c r="Q13" s="319">
        <v>0.63929999999999998</v>
      </c>
      <c r="R13" s="318">
        <v>0.62209999999999999</v>
      </c>
      <c r="S13" s="319">
        <v>0.60760000000000003</v>
      </c>
      <c r="T13" s="318">
        <v>0.57579999999999998</v>
      </c>
      <c r="U13" s="319">
        <v>0.53049999999999997</v>
      </c>
      <c r="V13" s="318">
        <v>0.48099999999999998</v>
      </c>
      <c r="W13" s="319">
        <v>0.49109999999999998</v>
      </c>
      <c r="X13" s="318">
        <v>0.56589999999999996</v>
      </c>
      <c r="Y13" s="319">
        <v>0.57840000000000003</v>
      </c>
      <c r="Z13" s="318">
        <v>0.58809999999999996</v>
      </c>
      <c r="AA13" s="319">
        <v>0.54269999999999996</v>
      </c>
      <c r="AB13" s="318">
        <v>0.48299999999999998</v>
      </c>
      <c r="AC13" s="319">
        <v>0.46229999999999999</v>
      </c>
      <c r="AD13" s="318">
        <v>0.45519999999999999</v>
      </c>
      <c r="AE13" s="318">
        <v>0.49299999999999999</v>
      </c>
      <c r="AF13" s="318">
        <v>0.50600000000000001</v>
      </c>
      <c r="AG13" s="435">
        <v>0.5655</v>
      </c>
    </row>
    <row r="14" spans="1:33" s="128" customFormat="1" ht="15.75">
      <c r="A14" s="253" t="s">
        <v>303</v>
      </c>
      <c r="B14" s="318">
        <v>0.8175</v>
      </c>
      <c r="C14" s="319">
        <v>0.89690000000000003</v>
      </c>
      <c r="D14" s="318">
        <v>0.94030000000000002</v>
      </c>
      <c r="E14" s="319">
        <v>0.96720000000000006</v>
      </c>
      <c r="F14" s="318">
        <v>0.9284</v>
      </c>
      <c r="G14" s="319">
        <v>0.85530000000000006</v>
      </c>
      <c r="H14" s="318">
        <v>0.84379999999999999</v>
      </c>
      <c r="I14" s="319">
        <v>0.84120000000000006</v>
      </c>
      <c r="J14" s="318">
        <v>0.86470000000000002</v>
      </c>
      <c r="K14" s="319">
        <v>0.86520000000000008</v>
      </c>
      <c r="L14" s="318">
        <v>0.86209999999999998</v>
      </c>
      <c r="M14" s="319">
        <v>0.82320000000000004</v>
      </c>
      <c r="N14" s="318">
        <v>0.82579999999999998</v>
      </c>
      <c r="O14" s="319">
        <v>0.82910000000000006</v>
      </c>
      <c r="P14" s="318">
        <v>0.85650000000000004</v>
      </c>
      <c r="Q14" s="319">
        <v>0.90050000000000008</v>
      </c>
      <c r="R14" s="318">
        <v>0.92180000000000006</v>
      </c>
      <c r="S14" s="319">
        <v>0.92070000000000007</v>
      </c>
      <c r="T14" s="318">
        <v>0.86130000000000007</v>
      </c>
      <c r="U14" s="319">
        <v>0.8518</v>
      </c>
      <c r="V14" s="318">
        <v>0.83420000000000005</v>
      </c>
      <c r="W14" s="319">
        <v>0.8296</v>
      </c>
      <c r="X14" s="318">
        <v>0.87909999999999999</v>
      </c>
      <c r="Y14" s="319">
        <v>0.90439999999999998</v>
      </c>
      <c r="Z14" s="318">
        <v>0.91390000000000005</v>
      </c>
      <c r="AA14" s="319">
        <v>0.83130000000000004</v>
      </c>
      <c r="AB14" s="318">
        <v>0.82440000000000002</v>
      </c>
      <c r="AC14" s="319">
        <v>0.79849999999999999</v>
      </c>
      <c r="AD14" s="318">
        <v>0.80270000000000008</v>
      </c>
      <c r="AE14" s="318">
        <v>0.80380000000000007</v>
      </c>
      <c r="AF14" s="318">
        <v>0.82550000000000001</v>
      </c>
      <c r="AG14" s="435">
        <v>0.86199999999999999</v>
      </c>
    </row>
    <row r="15" spans="1:33" s="128" customFormat="1" ht="15.75">
      <c r="A15" s="254" t="s">
        <v>304</v>
      </c>
      <c r="B15" s="318">
        <v>0.61070000000000002</v>
      </c>
      <c r="C15" s="319">
        <v>0.72160000000000002</v>
      </c>
      <c r="D15" s="318">
        <v>0.77759999999999996</v>
      </c>
      <c r="E15" s="319">
        <v>0.80089999999999995</v>
      </c>
      <c r="F15" s="318">
        <v>0.69510000000000005</v>
      </c>
      <c r="G15" s="319">
        <v>0.59899999999999998</v>
      </c>
      <c r="H15" s="318">
        <v>0.55389999999999995</v>
      </c>
      <c r="I15" s="319">
        <v>0.56730000000000003</v>
      </c>
      <c r="J15" s="318">
        <v>0.60050000000000003</v>
      </c>
      <c r="K15" s="319">
        <v>0.59889999999999999</v>
      </c>
      <c r="L15" s="318">
        <v>0.59540000000000004</v>
      </c>
      <c r="M15" s="319">
        <v>0.52370000000000005</v>
      </c>
      <c r="N15" s="318">
        <v>0.51749999999999996</v>
      </c>
      <c r="O15" s="319">
        <v>0.50570000000000004</v>
      </c>
      <c r="P15" s="318">
        <v>0.56320000000000003</v>
      </c>
      <c r="Q15" s="319">
        <v>0.64500000000000002</v>
      </c>
      <c r="R15" s="318">
        <v>0.64239999999999997</v>
      </c>
      <c r="S15" s="319">
        <v>0.64639999999999997</v>
      </c>
      <c r="T15" s="318">
        <v>0.58960000000000001</v>
      </c>
      <c r="U15" s="319">
        <v>0.51849999999999996</v>
      </c>
      <c r="V15" s="318">
        <v>0.48120000000000002</v>
      </c>
      <c r="W15" s="319">
        <v>0.52949999999999997</v>
      </c>
      <c r="X15" s="318">
        <v>0.6028</v>
      </c>
      <c r="Y15" s="319">
        <v>0.63839999999999997</v>
      </c>
      <c r="Z15" s="318">
        <v>0.62909999999999999</v>
      </c>
      <c r="AA15" s="319">
        <v>0.58069999999999999</v>
      </c>
      <c r="AB15" s="318">
        <v>0.51359999999999995</v>
      </c>
      <c r="AC15" s="319">
        <v>0.49370000000000003</v>
      </c>
      <c r="AD15" s="318">
        <v>0.46639999999999998</v>
      </c>
      <c r="AE15" s="318">
        <v>0.51039999999999996</v>
      </c>
      <c r="AF15" s="318">
        <v>0.5615</v>
      </c>
      <c r="AG15" s="435">
        <v>0.5897</v>
      </c>
    </row>
    <row r="16" spans="1:33" s="119" customFormat="1" ht="14.85" customHeight="1">
      <c r="A16" s="118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</row>
    <row r="17" spans="2:31" ht="14.85" customHeight="1">
      <c r="B17" s="436"/>
      <c r="C17" s="436"/>
      <c r="D17" s="436"/>
      <c r="E17" s="436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</row>
    <row r="18" spans="2:31" ht="14.25">
      <c r="C18" s="110"/>
    </row>
    <row r="40" spans="1:1" s="1" customFormat="1">
      <c r="A40" s="120"/>
    </row>
    <row r="41" spans="1:1" s="1" customFormat="1">
      <c r="A41" s="120"/>
    </row>
    <row r="42" spans="1:1" s="1" customFormat="1">
      <c r="A42" s="120"/>
    </row>
    <row r="43" spans="1:1" s="1" customFormat="1">
      <c r="A43" s="120"/>
    </row>
    <row r="44" spans="1:1" s="1" customFormat="1">
      <c r="A44" s="120"/>
    </row>
    <row r="45" spans="1:1" s="1" customFormat="1">
      <c r="A45" s="120"/>
    </row>
    <row r="46" spans="1:1" s="1" customFormat="1">
      <c r="A46" s="120"/>
    </row>
    <row r="47" spans="1:1" s="1" customFormat="1">
      <c r="A47" s="120"/>
    </row>
    <row r="48" spans="1:1" s="1" customFormat="1">
      <c r="A48" s="120"/>
    </row>
    <row r="49" spans="1:1" s="1" customFormat="1">
      <c r="A49" s="120"/>
    </row>
    <row r="50" spans="1:1" s="1" customFormat="1">
      <c r="A50" s="120"/>
    </row>
    <row r="51" spans="1:1" s="1" customFormat="1">
      <c r="A51" s="120"/>
    </row>
    <row r="52" spans="1:1" s="1" customFormat="1">
      <c r="A52" s="120"/>
    </row>
    <row r="53" spans="1:1" s="1" customFormat="1">
      <c r="A53" s="120"/>
    </row>
    <row r="54" spans="1:1" s="1" customFormat="1">
      <c r="A54" s="120"/>
    </row>
    <row r="55" spans="1:1" s="1" customFormat="1">
      <c r="A55" s="120"/>
    </row>
    <row r="56" spans="1:1" s="1" customFormat="1">
      <c r="A56" s="120"/>
    </row>
    <row r="57" spans="1:1" s="1" customFormat="1">
      <c r="A57" s="120"/>
    </row>
    <row r="58" spans="1:1" s="1" customFormat="1">
      <c r="A58" s="120"/>
    </row>
    <row r="59" spans="1:1" s="1" customFormat="1">
      <c r="A59" s="120"/>
    </row>
    <row r="60" spans="1:1" s="1" customFormat="1">
      <c r="A60" s="120"/>
    </row>
    <row r="61" spans="1:1" s="1" customFormat="1">
      <c r="A61" s="120"/>
    </row>
    <row r="62" spans="1:1" s="1" customFormat="1">
      <c r="A62" s="120"/>
    </row>
    <row r="63" spans="1:1" s="1" customFormat="1">
      <c r="A63" s="120"/>
    </row>
    <row r="64" spans="1:1" s="1" customFormat="1">
      <c r="A64" s="120"/>
    </row>
    <row r="65" spans="1:1" s="1" customFormat="1">
      <c r="A65" s="120"/>
    </row>
    <row r="66" spans="1:1" s="1" customFormat="1">
      <c r="A66" s="120"/>
    </row>
    <row r="67" spans="1:1" s="1" customFormat="1">
      <c r="A67" s="120"/>
    </row>
    <row r="68" spans="1:1" s="1" customFormat="1">
      <c r="A68" s="120"/>
    </row>
    <row r="69" spans="1:1" s="1" customFormat="1">
      <c r="A69" s="120"/>
    </row>
    <row r="70" spans="1:1" s="1" customFormat="1">
      <c r="A70" s="120"/>
    </row>
    <row r="71" spans="1:1" s="1" customFormat="1">
      <c r="A71" s="120"/>
    </row>
    <row r="72" spans="1:1" s="1" customFormat="1">
      <c r="A72" s="120"/>
    </row>
    <row r="73" spans="1:1" s="1" customFormat="1">
      <c r="A73" s="120"/>
    </row>
  </sheetData>
  <mergeCells count="2">
    <mergeCell ref="T7:W7"/>
    <mergeCell ref="B6:E6"/>
  </mergeCells>
  <phoneticPr fontId="0" type="noConversion"/>
  <pageMargins left="0.31496062992125984" right="0.55118110236220474" top="0" bottom="0.55118110236220474" header="0" footer="0.6692913385826772"/>
  <pageSetup scale="40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workbookViewId="0">
      <selection activeCell="O11" sqref="O11"/>
    </sheetView>
  </sheetViews>
  <sheetFormatPr baseColWidth="10" defaultRowHeight="15.75"/>
  <cols>
    <col min="1" max="1" width="3.28515625" style="127" customWidth="1"/>
    <col min="2" max="2" width="33.42578125" style="127" customWidth="1"/>
    <col min="3" max="6" width="11.7109375" style="127" customWidth="1"/>
    <col min="7" max="9" width="10.140625" style="127" customWidth="1"/>
    <col min="10" max="10" width="9.42578125" style="127" customWidth="1"/>
    <col min="11" max="11" width="8.42578125" style="328" customWidth="1"/>
    <col min="12" max="12" width="8.42578125" style="127" customWidth="1"/>
    <col min="13" max="13" width="8.28515625" style="127" customWidth="1"/>
    <col min="14" max="14" width="8.85546875" style="127" customWidth="1"/>
    <col min="15" max="15" width="13.85546875" style="320" bestFit="1" customWidth="1"/>
    <col min="16" max="16" width="11.7109375" style="127" customWidth="1"/>
    <col min="17" max="18" width="15.7109375" style="127" customWidth="1"/>
    <col min="19" max="16384" width="11.42578125" style="127"/>
  </cols>
  <sheetData>
    <row r="1" spans="2:236" s="320" customFormat="1" ht="26.25">
      <c r="G1" s="123"/>
      <c r="H1" s="123"/>
      <c r="I1" s="124" t="s">
        <v>349</v>
      </c>
      <c r="K1" s="321"/>
    </row>
    <row r="2" spans="2:236" s="320" customFormat="1" ht="23.25">
      <c r="G2" s="123"/>
      <c r="H2" s="123"/>
      <c r="I2" s="125" t="s">
        <v>350</v>
      </c>
      <c r="K2" s="321"/>
    </row>
    <row r="3" spans="2:236" s="320" customFormat="1" ht="26.25">
      <c r="G3" s="123"/>
      <c r="H3" s="123"/>
      <c r="I3" s="124" t="s">
        <v>351</v>
      </c>
      <c r="K3" s="321"/>
    </row>
    <row r="4" spans="2:236" s="123" customFormat="1" ht="23.25">
      <c r="I4" s="126"/>
      <c r="K4" s="322"/>
    </row>
    <row r="5" spans="2:236" s="320" customFormat="1" ht="23.25">
      <c r="G5" s="123"/>
      <c r="H5" s="123"/>
      <c r="I5" s="125" t="s">
        <v>355</v>
      </c>
      <c r="K5" s="321"/>
      <c r="IB5" s="321"/>
    </row>
    <row r="6" spans="2:236" s="320" customFormat="1" ht="7.5" customHeight="1">
      <c r="G6" s="123"/>
      <c r="H6" s="123"/>
      <c r="J6" s="123"/>
      <c r="K6" s="321"/>
    </row>
    <row r="7" spans="2:236" s="320" customFormat="1" ht="12.75" customHeight="1">
      <c r="G7" s="123"/>
      <c r="H7" s="123"/>
      <c r="I7" s="123"/>
      <c r="K7" s="321"/>
      <c r="L7" s="323"/>
      <c r="M7" s="324"/>
    </row>
    <row r="8" spans="2:236" ht="6.75" customHeight="1">
      <c r="E8" s="325"/>
      <c r="G8" s="326"/>
      <c r="H8" s="327"/>
      <c r="L8" s="329"/>
      <c r="M8" s="330"/>
    </row>
    <row r="9" spans="2:236" s="333" customFormat="1">
      <c r="B9" s="331" t="s">
        <v>61</v>
      </c>
      <c r="C9" s="331" t="s">
        <v>230</v>
      </c>
      <c r="D9" s="331" t="s">
        <v>231</v>
      </c>
      <c r="E9" s="331" t="s">
        <v>232</v>
      </c>
      <c r="F9" s="331" t="s">
        <v>233</v>
      </c>
      <c r="G9" s="331" t="s">
        <v>234</v>
      </c>
      <c r="H9" s="331" t="s">
        <v>236</v>
      </c>
      <c r="I9" s="331" t="s">
        <v>235</v>
      </c>
      <c r="J9" s="331" t="s">
        <v>237</v>
      </c>
      <c r="K9" s="331" t="s">
        <v>352</v>
      </c>
      <c r="L9" s="331" t="s">
        <v>239</v>
      </c>
      <c r="M9" s="331" t="s">
        <v>240</v>
      </c>
      <c r="N9" s="331" t="s">
        <v>241</v>
      </c>
      <c r="O9" s="332" t="s">
        <v>353</v>
      </c>
    </row>
    <row r="10" spans="2:236" s="338" customFormat="1" ht="7.5" customHeight="1">
      <c r="B10" s="334"/>
      <c r="C10" s="335"/>
      <c r="D10" s="335"/>
      <c r="E10" s="335"/>
      <c r="F10" s="335"/>
      <c r="G10" s="335"/>
      <c r="H10" s="335"/>
      <c r="I10" s="335"/>
      <c r="J10" s="335"/>
      <c r="K10" s="336"/>
      <c r="L10" s="335"/>
      <c r="M10" s="335"/>
      <c r="N10" s="335"/>
      <c r="O10" s="337"/>
    </row>
    <row r="11" spans="2:236" ht="20.100000000000001" customHeight="1">
      <c r="B11" s="339" t="s">
        <v>299</v>
      </c>
      <c r="C11" s="340">
        <v>0.85970000000000002</v>
      </c>
      <c r="D11" s="340">
        <v>0.90040357142857153</v>
      </c>
      <c r="E11" s="340">
        <v>0.85709354838709684</v>
      </c>
      <c r="F11" s="340">
        <v>0.86039999999999983</v>
      </c>
      <c r="G11" s="341">
        <v>0.8256</v>
      </c>
      <c r="H11" s="341"/>
      <c r="I11" s="341"/>
      <c r="J11" s="341"/>
      <c r="K11" s="341"/>
      <c r="L11" s="341"/>
      <c r="M11" s="340"/>
      <c r="N11" s="340"/>
      <c r="O11" s="340">
        <f>SUM('RESUMEN ENERO-MAYO'!D13)</f>
        <v>0.85967994512711055</v>
      </c>
      <c r="P11" s="342"/>
      <c r="Q11" s="343"/>
    </row>
    <row r="12" spans="2:236" ht="20.100000000000001" customHeight="1">
      <c r="B12" s="344" t="s">
        <v>300</v>
      </c>
      <c r="C12" s="345">
        <v>0.93279999999999996</v>
      </c>
      <c r="D12" s="345">
        <v>0.94423571428571418</v>
      </c>
      <c r="E12" s="345">
        <v>0.89198064516129039</v>
      </c>
      <c r="F12" s="345">
        <v>0.91285666666666676</v>
      </c>
      <c r="G12" s="346">
        <v>0.91749999999999998</v>
      </c>
      <c r="H12" s="346"/>
      <c r="I12" s="346"/>
      <c r="J12" s="346"/>
      <c r="K12" s="346"/>
      <c r="L12" s="346"/>
      <c r="M12" s="345"/>
      <c r="N12" s="345"/>
      <c r="O12" s="340">
        <f t="shared" ref="O12:O16" si="0">AVERAGE(C12:N12)</f>
        <v>0.91987460522273423</v>
      </c>
      <c r="P12" s="342"/>
      <c r="Q12" s="347"/>
    </row>
    <row r="13" spans="2:236" ht="20.100000000000001" customHeight="1">
      <c r="B13" s="348" t="s">
        <v>301</v>
      </c>
      <c r="C13" s="345">
        <v>0.84099999999999997</v>
      </c>
      <c r="D13" s="345">
        <v>0.87397857142857149</v>
      </c>
      <c r="E13" s="345">
        <v>0.81211612903225827</v>
      </c>
      <c r="F13" s="345">
        <v>0.79699333333333333</v>
      </c>
      <c r="G13" s="346">
        <v>0.76029999999999998</v>
      </c>
      <c r="H13" s="346"/>
      <c r="I13" s="346"/>
      <c r="J13" s="346"/>
      <c r="K13" s="346"/>
      <c r="L13" s="346"/>
      <c r="M13" s="345"/>
      <c r="N13" s="345"/>
      <c r="O13" s="340">
        <f t="shared" si="0"/>
        <v>0.81687760675883259</v>
      </c>
      <c r="P13" s="342"/>
      <c r="Q13" s="349"/>
    </row>
    <row r="14" spans="2:236" ht="20.100000000000001" customHeight="1">
      <c r="B14" s="350" t="s">
        <v>302</v>
      </c>
      <c r="C14" s="345">
        <v>0.71302903225806447</v>
      </c>
      <c r="D14" s="345">
        <v>0.74657857142857154</v>
      </c>
      <c r="E14" s="345">
        <v>0.73192903225806472</v>
      </c>
      <c r="F14" s="345">
        <v>0.63068333333333337</v>
      </c>
      <c r="G14" s="346">
        <v>0.5655</v>
      </c>
      <c r="H14" s="346"/>
      <c r="I14" s="346"/>
      <c r="J14" s="346"/>
      <c r="K14" s="346"/>
      <c r="L14" s="346"/>
      <c r="M14" s="345"/>
      <c r="N14" s="345"/>
      <c r="O14" s="340">
        <f t="shared" si="0"/>
        <v>0.67754399385560682</v>
      </c>
      <c r="P14" s="342"/>
      <c r="Q14" s="351"/>
    </row>
    <row r="15" spans="2:236" s="326" customFormat="1" ht="20.100000000000001" customHeight="1">
      <c r="B15" s="352" t="s">
        <v>303</v>
      </c>
      <c r="C15" s="345">
        <v>0.88060000000000005</v>
      </c>
      <c r="D15" s="345">
        <v>0.9213607142857142</v>
      </c>
      <c r="E15" s="345">
        <v>0.87022580645161307</v>
      </c>
      <c r="F15" s="345">
        <v>0.88783333333333325</v>
      </c>
      <c r="G15" s="353">
        <v>0.86199999999999999</v>
      </c>
      <c r="H15" s="346"/>
      <c r="I15" s="346"/>
      <c r="J15" s="346"/>
      <c r="K15" s="346"/>
      <c r="L15" s="346"/>
      <c r="M15" s="345"/>
      <c r="N15" s="345"/>
      <c r="O15" s="340">
        <f t="shared" si="0"/>
        <v>0.88440397081413225</v>
      </c>
      <c r="P15" s="342"/>
      <c r="Q15" s="354"/>
    </row>
    <row r="16" spans="2:236" s="326" customFormat="1" ht="20.100000000000001" customHeight="1">
      <c r="B16" s="355" t="s">
        <v>354</v>
      </c>
      <c r="C16" s="345">
        <v>0.7228</v>
      </c>
      <c r="D16" s="345">
        <v>0.75066785714285711</v>
      </c>
      <c r="E16" s="345">
        <v>0.7165838709677419</v>
      </c>
      <c r="F16" s="345">
        <v>0.62410999999999983</v>
      </c>
      <c r="G16" s="346">
        <v>0.5897</v>
      </c>
      <c r="H16" s="346"/>
      <c r="I16" s="346"/>
      <c r="J16" s="346"/>
      <c r="K16" s="346"/>
      <c r="L16" s="346"/>
      <c r="M16" s="345"/>
      <c r="N16" s="345"/>
      <c r="O16" s="340">
        <f t="shared" si="0"/>
        <v>0.68077234562211975</v>
      </c>
      <c r="P16" s="342"/>
      <c r="Q16" s="354"/>
    </row>
    <row r="17" spans="2:17">
      <c r="B17" s="356"/>
      <c r="P17" s="357"/>
      <c r="Q17" s="358"/>
    </row>
    <row r="18" spans="2:17">
      <c r="P18" s="357"/>
      <c r="Q18" s="359"/>
    </row>
    <row r="19" spans="2:17">
      <c r="L19" s="328"/>
    </row>
    <row r="20" spans="2:17">
      <c r="L20" s="328"/>
    </row>
  </sheetData>
  <printOptions horizontalCentered="1" verticalCentered="1"/>
  <pageMargins left="0" right="0" top="0" bottom="0" header="0" footer="0"/>
  <pageSetup scale="75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zoomScaleNormal="100" workbookViewId="0">
      <selection activeCell="H3" sqref="H3"/>
    </sheetView>
  </sheetViews>
  <sheetFormatPr baseColWidth="10" defaultRowHeight="12.75"/>
  <cols>
    <col min="1" max="1" width="4.7109375" style="7" customWidth="1"/>
    <col min="2" max="2" width="16.7109375" style="7" customWidth="1"/>
    <col min="3" max="4" width="9.140625" style="7" customWidth="1"/>
    <col min="5" max="5" width="9" style="7" bestFit="1" customWidth="1"/>
    <col min="6" max="6" width="9.140625" style="7" customWidth="1"/>
    <col min="7" max="7" width="10.140625" style="7" customWidth="1"/>
    <col min="8" max="8" width="9.140625" style="7" customWidth="1"/>
    <col min="9" max="9" width="11.140625" style="7" customWidth="1"/>
    <col min="10" max="10" width="8.85546875" style="7" customWidth="1"/>
    <col min="11" max="11" width="9.140625" style="7" bestFit="1" customWidth="1"/>
    <col min="12" max="12" width="9.140625" style="7" customWidth="1"/>
    <col min="13" max="16384" width="11.42578125" style="7"/>
  </cols>
  <sheetData>
    <row r="1" spans="1:16" ht="31.5">
      <c r="A1" s="38"/>
      <c r="F1" s="222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40" t="s">
        <v>400</v>
      </c>
      <c r="I3" s="41"/>
      <c r="J3" s="41"/>
      <c r="K3" s="41"/>
      <c r="L3" s="41"/>
      <c r="M3" s="41"/>
      <c r="N3" s="41"/>
    </row>
    <row r="5" spans="1:16" ht="15" customHeight="1">
      <c r="B5" s="482" t="s">
        <v>35</v>
      </c>
      <c r="C5" s="481">
        <v>2010</v>
      </c>
      <c r="D5" s="466"/>
      <c r="E5" s="481">
        <v>2011</v>
      </c>
      <c r="F5" s="466"/>
      <c r="G5" s="481">
        <v>2012</v>
      </c>
      <c r="H5" s="466"/>
      <c r="I5" s="481">
        <v>2013</v>
      </c>
      <c r="J5" s="466"/>
      <c r="K5" s="481">
        <v>2014</v>
      </c>
      <c r="L5" s="466"/>
      <c r="M5" s="468" t="s">
        <v>165</v>
      </c>
      <c r="N5" s="468"/>
      <c r="O5" s="468"/>
      <c r="P5" s="468"/>
    </row>
    <row r="6" spans="1:16" ht="15">
      <c r="B6" s="483"/>
      <c r="C6" s="312" t="s">
        <v>54</v>
      </c>
      <c r="D6" s="312" t="s">
        <v>33</v>
      </c>
      <c r="E6" s="312" t="s">
        <v>54</v>
      </c>
      <c r="F6" s="312" t="s">
        <v>33</v>
      </c>
      <c r="G6" s="312" t="s">
        <v>54</v>
      </c>
      <c r="H6" s="312" t="s">
        <v>33</v>
      </c>
      <c r="I6" s="312" t="s">
        <v>54</v>
      </c>
      <c r="J6" s="312" t="s">
        <v>33</v>
      </c>
      <c r="K6" s="312" t="s">
        <v>54</v>
      </c>
      <c r="L6" s="312" t="s">
        <v>33</v>
      </c>
      <c r="M6" s="312" t="s">
        <v>342</v>
      </c>
      <c r="N6" s="312" t="s">
        <v>343</v>
      </c>
      <c r="O6" s="312" t="s">
        <v>344</v>
      </c>
      <c r="P6" s="312" t="s">
        <v>345</v>
      </c>
    </row>
    <row r="7" spans="1:16" ht="15">
      <c r="B7" s="42" t="s">
        <v>6</v>
      </c>
      <c r="C7" s="132">
        <v>292151</v>
      </c>
      <c r="D7" s="218">
        <f>SUM(D8:D9)</f>
        <v>1</v>
      </c>
      <c r="E7" s="132">
        <v>291353</v>
      </c>
      <c r="F7" s="218">
        <f>SUM(F8:F9)</f>
        <v>1</v>
      </c>
      <c r="G7" s="132">
        <v>309775</v>
      </c>
      <c r="H7" s="218">
        <f>SUM(H8:H9)</f>
        <v>1</v>
      </c>
      <c r="I7" s="132">
        <f>SUM('RESUMEN MAYO'!C25)</f>
        <v>349764</v>
      </c>
      <c r="J7" s="218">
        <f>SUM(J8:J9)</f>
        <v>1</v>
      </c>
      <c r="K7" s="132">
        <f>SUM('RESUMEN MAYO'!D25)</f>
        <v>390941</v>
      </c>
      <c r="L7" s="218">
        <f>SUM(L8:L9)</f>
        <v>1</v>
      </c>
      <c r="M7" s="155">
        <f>(K7/C7)-100%</f>
        <v>0.33814705409189094</v>
      </c>
      <c r="N7" s="155">
        <f>(K7/E7)-100%</f>
        <v>0.34181216599794761</v>
      </c>
      <c r="O7" s="155">
        <f>(K7/G7)-100%</f>
        <v>0.26201597933984333</v>
      </c>
      <c r="P7" s="155">
        <f>(K7/I7)-100%</f>
        <v>0.11772795370592748</v>
      </c>
    </row>
    <row r="8" spans="1:16" ht="15">
      <c r="B8" s="42" t="s">
        <v>7</v>
      </c>
      <c r="C8" s="130">
        <v>62393</v>
      </c>
      <c r="D8" s="218">
        <f>C8/$C$7</f>
        <v>0.21356421850344515</v>
      </c>
      <c r="E8" s="130">
        <v>58312</v>
      </c>
      <c r="F8" s="218">
        <f>E8/$E$7</f>
        <v>0.2001420956708872</v>
      </c>
      <c r="G8" s="130">
        <v>71697</v>
      </c>
      <c r="H8" s="218">
        <f>G8/$G$7</f>
        <v>0.23144863207166491</v>
      </c>
      <c r="I8" s="130">
        <f>SUM('RESUMEN MAYO'!C26)</f>
        <v>85925</v>
      </c>
      <c r="J8" s="218">
        <f>I8/$I$7</f>
        <v>0.24566564883750186</v>
      </c>
      <c r="K8" s="130">
        <f>SUM('RESUMEN MAYO'!D26)</f>
        <v>90561</v>
      </c>
      <c r="L8" s="218">
        <f>K8/$K$7</f>
        <v>0.23164876541473009</v>
      </c>
      <c r="M8" s="155">
        <f t="shared" ref="M8:M9" si="0">(K8/C8)-100%</f>
        <v>0.45146090106261916</v>
      </c>
      <c r="N8" s="155">
        <f>(K8/E8)-100%</f>
        <v>0.55304225545342289</v>
      </c>
      <c r="O8" s="155">
        <f>(K8/G8)-100%</f>
        <v>0.26310724298087784</v>
      </c>
      <c r="P8" s="155">
        <f>(K8/I8)-100%</f>
        <v>5.3954029677043991E-2</v>
      </c>
    </row>
    <row r="9" spans="1:16" ht="15">
      <c r="B9" s="42" t="s">
        <v>8</v>
      </c>
      <c r="C9" s="130">
        <v>229758</v>
      </c>
      <c r="D9" s="218">
        <f>C9/$C$7</f>
        <v>0.78643578149655491</v>
      </c>
      <c r="E9" s="130">
        <v>233041</v>
      </c>
      <c r="F9" s="218">
        <f>E9/$E$7</f>
        <v>0.79985790432911275</v>
      </c>
      <c r="G9" s="130">
        <v>238078</v>
      </c>
      <c r="H9" s="218">
        <f>G9/$G$7</f>
        <v>0.76855136792833512</v>
      </c>
      <c r="I9" s="130">
        <f>SUM('RESUMEN MAYO'!C27)</f>
        <v>263839</v>
      </c>
      <c r="J9" s="218">
        <f>I9/$I$7</f>
        <v>0.75433435116249814</v>
      </c>
      <c r="K9" s="130">
        <f>SUM('RESUMEN MAYO'!D27)</f>
        <v>300380</v>
      </c>
      <c r="L9" s="218">
        <f>K9/$K$7</f>
        <v>0.76835123458526988</v>
      </c>
      <c r="M9" s="155">
        <f t="shared" si="0"/>
        <v>0.3073755864866512</v>
      </c>
      <c r="N9" s="155">
        <f>(K9/E9)-100%</f>
        <v>0.28895773705056182</v>
      </c>
      <c r="O9" s="155">
        <f>(K9/G9)-100%</f>
        <v>0.26168734616386224</v>
      </c>
      <c r="P9" s="155">
        <f>(K9/I9)-100%</f>
        <v>0.13849734118155399</v>
      </c>
    </row>
    <row r="10" spans="1:16">
      <c r="E10" s="44"/>
    </row>
    <row r="12" spans="1:16">
      <c r="G12" s="44"/>
    </row>
    <row r="27" spans="2:16" ht="19.5" customHeight="1">
      <c r="H27" s="240" t="s">
        <v>405</v>
      </c>
      <c r="N27" s="241"/>
    </row>
    <row r="29" spans="2:16" ht="15" customHeight="1">
      <c r="B29" s="482" t="s">
        <v>35</v>
      </c>
      <c r="C29" s="481">
        <v>2010</v>
      </c>
      <c r="D29" s="466"/>
      <c r="E29" s="481">
        <v>2011</v>
      </c>
      <c r="F29" s="466"/>
      <c r="G29" s="481">
        <v>2012</v>
      </c>
      <c r="H29" s="466"/>
      <c r="I29" s="481">
        <v>2013</v>
      </c>
      <c r="J29" s="466"/>
      <c r="K29" s="481">
        <v>2014</v>
      </c>
      <c r="L29" s="466"/>
      <c r="M29" s="468" t="s">
        <v>165</v>
      </c>
      <c r="N29" s="468"/>
      <c r="O29" s="468"/>
      <c r="P29" s="468"/>
    </row>
    <row r="30" spans="2:16" ht="15">
      <c r="B30" s="483"/>
      <c r="C30" s="312" t="s">
        <v>54</v>
      </c>
      <c r="D30" s="312" t="s">
        <v>33</v>
      </c>
      <c r="E30" s="312" t="s">
        <v>54</v>
      </c>
      <c r="F30" s="312" t="s">
        <v>33</v>
      </c>
      <c r="G30" s="312" t="s">
        <v>54</v>
      </c>
      <c r="H30" s="312" t="s">
        <v>33</v>
      </c>
      <c r="I30" s="312" t="s">
        <v>54</v>
      </c>
      <c r="J30" s="312" t="s">
        <v>33</v>
      </c>
      <c r="K30" s="312" t="s">
        <v>54</v>
      </c>
      <c r="L30" s="312" t="s">
        <v>33</v>
      </c>
      <c r="M30" s="312" t="s">
        <v>342</v>
      </c>
      <c r="N30" s="312" t="s">
        <v>343</v>
      </c>
      <c r="O30" s="312" t="s">
        <v>344</v>
      </c>
      <c r="P30" s="312" t="s">
        <v>345</v>
      </c>
    </row>
    <row r="31" spans="2:16" ht="15">
      <c r="B31" s="42" t="s">
        <v>6</v>
      </c>
      <c r="C31" s="132">
        <v>1506179</v>
      </c>
      <c r="D31" s="218">
        <f>SUM(D32:D33)</f>
        <v>1</v>
      </c>
      <c r="E31" s="132">
        <v>1557527</v>
      </c>
      <c r="F31" s="218">
        <f>SUM(F32:F33)</f>
        <v>1</v>
      </c>
      <c r="G31" s="132">
        <v>1655650</v>
      </c>
      <c r="H31" s="218">
        <f>SUM(H32:H33)</f>
        <v>1</v>
      </c>
      <c r="I31" s="132">
        <f>SUM('RESUMEN ENERO-MAYO'!C25)</f>
        <v>1751903</v>
      </c>
      <c r="J31" s="218">
        <f>SUM(J32:J33)</f>
        <v>1</v>
      </c>
      <c r="K31" s="132">
        <f>SUM('RESUMEN ENERO-MAYO'!D25)</f>
        <v>1856924</v>
      </c>
      <c r="L31" s="218">
        <f>SUM(L32:L33)</f>
        <v>1</v>
      </c>
      <c r="M31" s="155">
        <f>(K31/C31)-100%</f>
        <v>0.23287072784841634</v>
      </c>
      <c r="N31" s="155">
        <f>(K31/E31)-100%</f>
        <v>0.19222588115647432</v>
      </c>
      <c r="O31" s="155">
        <f>(K31/G31)-100%</f>
        <v>0.12156796424365046</v>
      </c>
      <c r="P31" s="155">
        <f>(K31/I31)-100%</f>
        <v>5.9946812123730542E-2</v>
      </c>
    </row>
    <row r="32" spans="2:16" ht="15">
      <c r="B32" s="42" t="s">
        <v>7</v>
      </c>
      <c r="C32" s="130">
        <v>190328</v>
      </c>
      <c r="D32" s="218">
        <f>C32/$C$31</f>
        <v>0.1263647946226843</v>
      </c>
      <c r="E32" s="130">
        <v>209701</v>
      </c>
      <c r="F32" s="218">
        <f>E32/$E$31</f>
        <v>0.13463715235755142</v>
      </c>
      <c r="G32" s="130">
        <v>247705</v>
      </c>
      <c r="H32" s="218">
        <f>G32/$G$31</f>
        <v>0.14961193488962038</v>
      </c>
      <c r="I32" s="130">
        <f>SUM('RESUMEN ENERO-MAYO'!C26)</f>
        <v>288725</v>
      </c>
      <c r="J32" s="218">
        <f>I32/$I$31</f>
        <v>0.1648064989899555</v>
      </c>
      <c r="K32" s="130">
        <f>SUM('RESUMEN ENERO-MAYO'!D26)</f>
        <v>286544</v>
      </c>
      <c r="L32" s="218">
        <f>K32/$K$31</f>
        <v>0.15431110804750223</v>
      </c>
      <c r="M32" s="155">
        <f>(K32/C32)-100%</f>
        <v>0.50552730023958636</v>
      </c>
      <c r="N32" s="155">
        <f t="shared" ref="N32:N33" si="1">(K32/E32)-100%</f>
        <v>0.36644078950505721</v>
      </c>
      <c r="O32" s="155">
        <f t="shared" ref="O32:O33" si="2">(K32/G32)-100%</f>
        <v>0.15679538160311668</v>
      </c>
      <c r="P32" s="155">
        <f>(K32/I32)-100%</f>
        <v>-7.5539007706294514E-3</v>
      </c>
    </row>
    <row r="33" spans="2:16" ht="15">
      <c r="B33" s="42" t="s">
        <v>8</v>
      </c>
      <c r="C33" s="130">
        <v>1315851</v>
      </c>
      <c r="D33" s="218">
        <f>C33/$C$31</f>
        <v>0.87363520537731576</v>
      </c>
      <c r="E33" s="130">
        <v>1347826</v>
      </c>
      <c r="F33" s="218">
        <f>E33/$E$31</f>
        <v>0.86536284764244853</v>
      </c>
      <c r="G33" s="130">
        <v>1407945</v>
      </c>
      <c r="H33" s="218">
        <f>G33/$G$31</f>
        <v>0.85038806511037957</v>
      </c>
      <c r="I33" s="130">
        <f>SUM('RESUMEN ENERO-MAYO'!C27)</f>
        <v>1463178</v>
      </c>
      <c r="J33" s="218">
        <f>I33/$I$31</f>
        <v>0.83519350101004453</v>
      </c>
      <c r="K33" s="130">
        <f>SUM('RESUMEN ENERO-MAYO'!D27)</f>
        <v>1570380</v>
      </c>
      <c r="L33" s="218">
        <f>K33/$K$31</f>
        <v>0.84568889195249775</v>
      </c>
      <c r="M33" s="155">
        <f>(K33/C33)-100%</f>
        <v>0.19343299507315037</v>
      </c>
      <c r="N33" s="155">
        <f t="shared" si="1"/>
        <v>0.16512072033036906</v>
      </c>
      <c r="O33" s="155">
        <f t="shared" si="2"/>
        <v>0.11537027369677078</v>
      </c>
      <c r="P33" s="155">
        <f t="shared" ref="P33" si="3">(K33/I33)-100%</f>
        <v>7.3266547200682375E-2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PORTADA</vt:lpstr>
      <vt:lpstr>RESUMEN MAYO</vt:lpstr>
      <vt:lpstr>RESUMEN ENERO-MAYO</vt:lpstr>
      <vt:lpstr>COMPART. OCUP. AFLU. 2010-2014</vt:lpstr>
      <vt:lpstr>COMP.CTOS.NOCHE OCUP. 2010-2014</vt:lpstr>
      <vt:lpstr>ANUAL OCUPACIÓN</vt:lpstr>
      <vt:lpstr>RESUMEN OCUP. DIARIA MAYO</vt:lpstr>
      <vt:lpstr>RESUMEN OCUP. ANUAL</vt:lpstr>
      <vt:lpstr>PROCEDENCIA</vt:lpstr>
      <vt:lpstr>PROCEDENCIA MAYO</vt:lpstr>
      <vt:lpstr>PROCEDENCIA ENERO - MAYO</vt:lpstr>
      <vt:lpstr>REGIONES MAYO</vt:lpstr>
      <vt:lpstr>REGIONES ANUAL</vt:lpstr>
      <vt:lpstr>GRAFICA REGIONES </vt:lpstr>
      <vt:lpstr>EUROPA MAYO</vt:lpstr>
      <vt:lpstr>EUROPA ENERO-MAYO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MAYO</vt:lpstr>
      <vt:lpstr>COMPARATIVO PAÍSES ENE-MAY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2014-06-26T22:06:03Z</cp:lastPrinted>
  <dcterms:created xsi:type="dcterms:W3CDTF">1999-09-30T00:30:26Z</dcterms:created>
  <dcterms:modified xsi:type="dcterms:W3CDTF">2014-07-31T16:55:44Z</dcterms:modified>
</cp:coreProperties>
</file>