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040" yWindow="-180" windowWidth="9120" windowHeight="7515" tabRatio="848"/>
  </bookViews>
  <sheets>
    <sheet name="PORTADA" sheetId="23" r:id="rId1"/>
    <sheet name="RESUMEN JULIO" sheetId="1" r:id="rId2"/>
    <sheet name="RESUMEN ENERO-JULIO" sheetId="47" r:id="rId3"/>
    <sheet name="COMPART. OCUP. AFLU. 2008-2013" sheetId="27" r:id="rId4"/>
    <sheet name="COMP.CTOS.NOCHE OCUP. 2008-2013" sheetId="46" r:id="rId5"/>
    <sheet name="ANUAL OCUPACIÓN" sheetId="2" r:id="rId6"/>
    <sheet name="RESUMEN OCUP. DIARIA JULIO" sheetId="3" r:id="rId7"/>
    <sheet name="PROCEDENCIA" sheetId="4" r:id="rId8"/>
    <sheet name="PROCEDENCIA JULIO" sheetId="5" r:id="rId9"/>
    <sheet name="PROCEDENCIA ENERO - JULIO" sheetId="48" r:id="rId10"/>
    <sheet name="REGIONES JULIO" sheetId="7" r:id="rId11"/>
    <sheet name="REGIONES ANUAL" sheetId="8" r:id="rId12"/>
    <sheet name="GRAFICA REGIONES " sheetId="9" r:id="rId13"/>
    <sheet name="EUROPA JULIO" sheetId="10" r:id="rId14"/>
    <sheet name="EUROPA ENERO-JULIO" sheetId="49" r:id="rId15"/>
    <sheet name="DESGLOSE EUROPA I" sheetId="11" r:id="rId16"/>
    <sheet name="DESGLOSE EUROPA II" sheetId="53" r:id="rId17"/>
    <sheet name="PRINCIPALES MERCADOS I" sheetId="14" r:id="rId18"/>
    <sheet name="PRINCIPALES MERCADOS II" sheetId="51" r:id="rId19"/>
    <sheet name="GRAFICA PRINC. MERCADOS" sheetId="41" r:id="rId20"/>
    <sheet name="PRINC. MDOS. PROD.CTOS. NOCH.I" sheetId="25" r:id="rId21"/>
    <sheet name="PRINC. MDOS. PROD. CTOS.NOCH.II" sheetId="52" r:id="rId22"/>
    <sheet name="GRAFICA CTOS. NOCH." sheetId="35" r:id="rId23"/>
    <sheet name="COMPARATIVO PAISES JULIO" sheetId="45" r:id="rId24"/>
    <sheet name="COMPARATIVO PAÍSES ENE-JUL" sheetId="50" r:id="rId25"/>
    <sheet name="CUARTOS POR PLAN" sheetId="17" r:id="rId26"/>
    <sheet name="CUARTOS POR LOCALIDAD" sheetId="18" r:id="rId27"/>
  </sheets>
  <externalReferences>
    <externalReference r:id="rId28"/>
    <externalReference r:id="rId29"/>
    <externalReference r:id="rId30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M8" i="4"/>
  <c r="L22" i="27"/>
  <c r="C35" i="47"/>
  <c r="L31" i="2" l="1"/>
  <c r="E19" i="1" l="1"/>
  <c r="E20"/>
  <c r="E18"/>
  <c r="P33" i="51" l="1"/>
  <c r="O11" i="53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0"/>
  <c r="C37"/>
  <c r="D36" s="1"/>
  <c r="M30" i="8"/>
  <c r="K30"/>
  <c r="I30"/>
  <c r="G30"/>
  <c r="E30"/>
  <c r="C30"/>
  <c r="O16"/>
  <c r="N16" s="1"/>
  <c r="I31" i="2"/>
  <c r="G31"/>
  <c r="E31"/>
  <c r="D31"/>
  <c r="K17"/>
  <c r="J17" s="1"/>
  <c r="F17"/>
  <c r="C29" i="46"/>
  <c r="D29"/>
  <c r="E29"/>
  <c r="G29"/>
  <c r="F29"/>
  <c r="H16"/>
  <c r="I16"/>
  <c r="J16"/>
  <c r="K16"/>
  <c r="Q16" i="27"/>
  <c r="R16"/>
  <c r="S16"/>
  <c r="T16"/>
  <c r="H16"/>
  <c r="I16"/>
  <c r="J16"/>
  <c r="K16"/>
  <c r="D10" i="53" l="1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O37"/>
  <c r="P12" s="1"/>
  <c r="D31"/>
  <c r="D32"/>
  <c r="D33"/>
  <c r="D34"/>
  <c r="D35"/>
  <c r="F16" i="8"/>
  <c r="J16"/>
  <c r="D16"/>
  <c r="H16"/>
  <c r="L16"/>
  <c r="H17" i="2"/>
  <c r="K31"/>
  <c r="H31" s="1"/>
  <c r="F31"/>
  <c r="O30" i="8"/>
  <c r="N30" s="1"/>
  <c r="J31" i="2" l="1"/>
  <c r="P33" i="53"/>
  <c r="P25"/>
  <c r="P17"/>
  <c r="P28"/>
  <c r="P20"/>
  <c r="P35"/>
  <c r="P29"/>
  <c r="P21"/>
  <c r="P13"/>
  <c r="P32"/>
  <c r="P24"/>
  <c r="P16"/>
  <c r="P10"/>
  <c r="P34"/>
  <c r="P31"/>
  <c r="P27"/>
  <c r="P23"/>
  <c r="P19"/>
  <c r="P15"/>
  <c r="P11"/>
  <c r="P36"/>
  <c r="P30"/>
  <c r="P26"/>
  <c r="P22"/>
  <c r="P18"/>
  <c r="P14"/>
  <c r="D37"/>
  <c r="P16" i="8"/>
  <c r="H30"/>
  <c r="J30"/>
  <c r="D30"/>
  <c r="L30"/>
  <c r="F30"/>
  <c r="P37" i="53" l="1"/>
  <c r="P30" i="8"/>
  <c r="O30" i="52" l="1"/>
  <c r="O31"/>
  <c r="O29"/>
  <c r="O18"/>
  <c r="O19"/>
  <c r="O20"/>
  <c r="O21"/>
  <c r="O22"/>
  <c r="O23"/>
  <c r="O24"/>
  <c r="O25"/>
  <c r="O17"/>
  <c r="O12"/>
  <c r="O13"/>
  <c r="O11"/>
  <c r="C32"/>
  <c r="C26"/>
  <c r="C14"/>
  <c r="C39" s="1"/>
  <c r="E29" i="18"/>
  <c r="D29" s="1"/>
  <c r="C29"/>
  <c r="F28"/>
  <c r="D28"/>
  <c r="F27"/>
  <c r="D27"/>
  <c r="F26"/>
  <c r="D26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F29" s="1"/>
  <c r="D11"/>
  <c r="D80" i="17"/>
  <c r="J65"/>
  <c r="I65"/>
  <c r="K64" s="1"/>
  <c r="O26" i="52" l="1"/>
  <c r="O32"/>
  <c r="O14"/>
  <c r="D31"/>
  <c r="D30"/>
  <c r="D29"/>
  <c r="D25"/>
  <c r="D24"/>
  <c r="D23"/>
  <c r="D22"/>
  <c r="D21"/>
  <c r="D20"/>
  <c r="D19"/>
  <c r="D18"/>
  <c r="D11"/>
  <c r="D17"/>
  <c r="D13"/>
  <c r="D12"/>
  <c r="K63" i="17"/>
  <c r="K65" s="1"/>
  <c r="O39" i="52" l="1"/>
  <c r="P12"/>
  <c r="D14"/>
  <c r="D26"/>
  <c r="D32"/>
  <c r="J38" i="17"/>
  <c r="I38"/>
  <c r="K37" s="1"/>
  <c r="K35"/>
  <c r="K34" l="1"/>
  <c r="K36"/>
  <c r="P21" i="52"/>
  <c r="P24"/>
  <c r="P18"/>
  <c r="P13"/>
  <c r="P17"/>
  <c r="P23"/>
  <c r="P29"/>
  <c r="P25"/>
  <c r="P20"/>
  <c r="P31"/>
  <c r="P19"/>
  <c r="P30"/>
  <c r="P22"/>
  <c r="P11"/>
  <c r="P14" s="1"/>
  <c r="D39"/>
  <c r="K33" i="17"/>
  <c r="K32"/>
  <c r="K31"/>
  <c r="K30"/>
  <c r="J9"/>
  <c r="I9"/>
  <c r="K8" s="1"/>
  <c r="K38" l="1"/>
  <c r="P32" i="52"/>
  <c r="P26"/>
  <c r="K7" i="17"/>
  <c r="K9" s="1"/>
  <c r="I7"/>
  <c r="P39" i="52" l="1"/>
  <c r="G59" i="50"/>
  <c r="C57" l="1"/>
  <c r="E56"/>
  <c r="E55"/>
  <c r="E54"/>
  <c r="E53"/>
  <c r="E52"/>
  <c r="E51"/>
  <c r="E50"/>
  <c r="E49"/>
  <c r="G49" l="1"/>
  <c r="G50"/>
  <c r="H50" s="1"/>
  <c r="G51"/>
  <c r="H51" s="1"/>
  <c r="G52"/>
  <c r="G53"/>
  <c r="H53" s="1"/>
  <c r="G54"/>
  <c r="H54" s="1"/>
  <c r="G55"/>
  <c r="H55" s="1"/>
  <c r="G56"/>
  <c r="H49"/>
  <c r="H52"/>
  <c r="H56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C27"/>
  <c r="E26"/>
  <c r="E25"/>
  <c r="E24"/>
  <c r="E23"/>
  <c r="E22"/>
  <c r="E21"/>
  <c r="E20"/>
  <c r="E19"/>
  <c r="E18"/>
  <c r="E17"/>
  <c r="E16"/>
  <c r="E57" l="1"/>
  <c r="G57" s="1"/>
  <c r="H57" s="1"/>
  <c r="E27"/>
  <c r="G27" s="1"/>
  <c r="H27" s="1"/>
  <c r="G21"/>
  <c r="H21" s="1"/>
  <c r="G23"/>
  <c r="G24"/>
  <c r="H24" s="1"/>
  <c r="G25"/>
  <c r="H25" s="1"/>
  <c r="G26"/>
  <c r="H26" s="1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23"/>
  <c r="G30"/>
  <c r="H30" s="1"/>
  <c r="C13"/>
  <c r="C61" s="1"/>
  <c r="D12" s="1"/>
  <c r="E12"/>
  <c r="G12" s="1"/>
  <c r="E11"/>
  <c r="E10"/>
  <c r="E13" s="1"/>
  <c r="G59" i="45"/>
  <c r="D10" i="50" l="1"/>
  <c r="D11"/>
  <c r="H59"/>
  <c r="D59"/>
  <c r="D56"/>
  <c r="D55"/>
  <c r="D54"/>
  <c r="D53"/>
  <c r="D52"/>
  <c r="D51"/>
  <c r="D50"/>
  <c r="D57"/>
  <c r="D27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6"/>
  <c r="D25"/>
  <c r="D24"/>
  <c r="D23"/>
  <c r="D22"/>
  <c r="D21"/>
  <c r="D20"/>
  <c r="D19"/>
  <c r="D18"/>
  <c r="D17"/>
  <c r="D16"/>
  <c r="D13"/>
  <c r="H12"/>
  <c r="E61"/>
  <c r="F13" s="1"/>
  <c r="C57" i="45"/>
  <c r="E56"/>
  <c r="E55"/>
  <c r="D61" i="50" l="1"/>
  <c r="F59"/>
  <c r="F50"/>
  <c r="F52"/>
  <c r="F54"/>
  <c r="F56"/>
  <c r="F49"/>
  <c r="F51"/>
  <c r="F53"/>
  <c r="F55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18"/>
  <c r="F17"/>
  <c r="F16"/>
  <c r="F27"/>
  <c r="F20"/>
  <c r="F22"/>
  <c r="F24"/>
  <c r="F26"/>
  <c r="F57"/>
  <c r="F19"/>
  <c r="F21"/>
  <c r="F23"/>
  <c r="F25"/>
  <c r="F12"/>
  <c r="F11"/>
  <c r="F10"/>
  <c r="G55" i="45"/>
  <c r="G56"/>
  <c r="H55"/>
  <c r="H56"/>
  <c r="E54"/>
  <c r="G54" s="1"/>
  <c r="E53"/>
  <c r="G53" s="1"/>
  <c r="E52"/>
  <c r="G52" s="1"/>
  <c r="E51"/>
  <c r="G51" s="1"/>
  <c r="E50"/>
  <c r="G50" s="1"/>
  <c r="E49"/>
  <c r="G49" s="1"/>
  <c r="E48"/>
  <c r="G48" s="1"/>
  <c r="E47"/>
  <c r="E46"/>
  <c r="E45"/>
  <c r="E44"/>
  <c r="E43"/>
  <c r="E42"/>
  <c r="E41"/>
  <c r="E40"/>
  <c r="E39"/>
  <c r="E38"/>
  <c r="G38" l="1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8"/>
  <c r="H49"/>
  <c r="H50"/>
  <c r="H51"/>
  <c r="H52"/>
  <c r="H53"/>
  <c r="H54"/>
  <c r="F61" i="50"/>
  <c r="E37" i="45"/>
  <c r="E36"/>
  <c r="E35"/>
  <c r="E34"/>
  <c r="E33"/>
  <c r="E32"/>
  <c r="E31"/>
  <c r="E30"/>
  <c r="G30" s="1"/>
  <c r="C27"/>
  <c r="E26"/>
  <c r="E25"/>
  <c r="E24"/>
  <c r="E23"/>
  <c r="E22"/>
  <c r="E21"/>
  <c r="E20"/>
  <c r="E19"/>
  <c r="E18"/>
  <c r="E17"/>
  <c r="E16"/>
  <c r="C13"/>
  <c r="E12"/>
  <c r="G12" s="1"/>
  <c r="H12" s="1"/>
  <c r="E11"/>
  <c r="G11" s="1"/>
  <c r="E10"/>
  <c r="E27" l="1"/>
  <c r="E13"/>
  <c r="C61"/>
  <c r="D37" s="1"/>
  <c r="D11"/>
  <c r="D16"/>
  <c r="D18"/>
  <c r="D20"/>
  <c r="D22"/>
  <c r="D24"/>
  <c r="D13"/>
  <c r="D27"/>
  <c r="D31"/>
  <c r="D32"/>
  <c r="D33"/>
  <c r="D34"/>
  <c r="D35"/>
  <c r="D36"/>
  <c r="H59"/>
  <c r="D59"/>
  <c r="D56"/>
  <c r="D57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17"/>
  <c r="D19"/>
  <c r="D21"/>
  <c r="D23"/>
  <c r="D25"/>
  <c r="D26"/>
  <c r="D30"/>
  <c r="G27"/>
  <c r="H27" s="1"/>
  <c r="H11"/>
  <c r="G16"/>
  <c r="H16" s="1"/>
  <c r="G26"/>
  <c r="H26" s="1"/>
  <c r="G31"/>
  <c r="G32"/>
  <c r="H32" s="1"/>
  <c r="G33"/>
  <c r="G34"/>
  <c r="H34" s="1"/>
  <c r="E57"/>
  <c r="H30"/>
  <c r="H31"/>
  <c r="H33"/>
  <c r="P39" i="25"/>
  <c r="O39" s="1"/>
  <c r="D12" i="45" l="1"/>
  <c r="D10"/>
  <c r="D61"/>
  <c r="E61"/>
  <c r="N39" i="25"/>
  <c r="F59" i="45" l="1"/>
  <c r="F56"/>
  <c r="F55"/>
  <c r="F54"/>
  <c r="F53"/>
  <c r="F52"/>
  <c r="F51"/>
  <c r="F50"/>
  <c r="F49"/>
  <c r="F48"/>
  <c r="F47"/>
  <c r="F39"/>
  <c r="F41"/>
  <c r="F43"/>
  <c r="F45"/>
  <c r="F38"/>
  <c r="F40"/>
  <c r="F42"/>
  <c r="F44"/>
  <c r="F46"/>
  <c r="F36"/>
  <c r="F12"/>
  <c r="F11"/>
  <c r="F27"/>
  <c r="F17"/>
  <c r="F19"/>
  <c r="F21"/>
  <c r="F23"/>
  <c r="F25"/>
  <c r="F31"/>
  <c r="F33"/>
  <c r="F35"/>
  <c r="F13"/>
  <c r="F18"/>
  <c r="F20"/>
  <c r="F22"/>
  <c r="F24"/>
  <c r="F26"/>
  <c r="F32"/>
  <c r="F34"/>
  <c r="F37"/>
  <c r="F30"/>
  <c r="F10"/>
  <c r="F16"/>
  <c r="F57"/>
  <c r="M39" i="25"/>
  <c r="L39" s="1"/>
  <c r="K39"/>
  <c r="J39"/>
  <c r="I39"/>
  <c r="H39" s="1"/>
  <c r="G39"/>
  <c r="F39"/>
  <c r="E39"/>
  <c r="D39"/>
  <c r="C39" s="1"/>
  <c r="P32"/>
  <c r="O32" s="1"/>
  <c r="N32"/>
  <c r="F61" i="45" l="1"/>
  <c r="M32" i="25"/>
  <c r="L32" s="1"/>
  <c r="K32"/>
  <c r="J32"/>
  <c r="I32"/>
  <c r="H32"/>
  <c r="G32"/>
  <c r="F32"/>
  <c r="E32"/>
  <c r="D32"/>
  <c r="C32"/>
  <c r="P31" l="1"/>
  <c r="O31"/>
  <c r="N31" l="1"/>
  <c r="L31"/>
  <c r="J31" l="1"/>
  <c r="H31"/>
  <c r="F31"/>
  <c r="D31"/>
  <c r="P30"/>
  <c r="O30"/>
  <c r="N30"/>
  <c r="L30" l="1"/>
  <c r="J30"/>
  <c r="H30"/>
  <c r="F30"/>
  <c r="D30"/>
  <c r="P29"/>
  <c r="O29"/>
  <c r="N29"/>
  <c r="L29"/>
  <c r="J29"/>
  <c r="H29"/>
  <c r="F29"/>
  <c r="D29"/>
  <c r="P26"/>
  <c r="O26" l="1"/>
  <c r="N26"/>
  <c r="M26"/>
  <c r="L26" s="1"/>
  <c r="K26"/>
  <c r="J26"/>
  <c r="I26"/>
  <c r="H26"/>
  <c r="G26"/>
  <c r="F26"/>
  <c r="E26"/>
  <c r="D26"/>
  <c r="C26"/>
  <c r="P25"/>
  <c r="O25"/>
  <c r="N25"/>
  <c r="L25"/>
  <c r="J25"/>
  <c r="H25"/>
  <c r="F25"/>
  <c r="D25"/>
  <c r="P24"/>
  <c r="O24"/>
  <c r="N24"/>
  <c r="L24"/>
  <c r="J24"/>
  <c r="H24"/>
  <c r="F24"/>
  <c r="D24"/>
  <c r="P23"/>
  <c r="O23"/>
  <c r="N23"/>
  <c r="L23"/>
  <c r="J23"/>
  <c r="H23"/>
  <c r="F23"/>
  <c r="D23"/>
  <c r="P22"/>
  <c r="O22"/>
  <c r="N22"/>
  <c r="L22"/>
  <c r="J22"/>
  <c r="H22"/>
  <c r="F22"/>
  <c r="D22"/>
  <c r="P21"/>
  <c r="O21"/>
  <c r="N21"/>
  <c r="L21"/>
  <c r="J21"/>
  <c r="H21"/>
  <c r="F21"/>
  <c r="D21"/>
  <c r="P20"/>
  <c r="O20"/>
  <c r="N20"/>
  <c r="L20"/>
  <c r="J20"/>
  <c r="H20"/>
  <c r="F20"/>
  <c r="D20"/>
  <c r="P19"/>
  <c r="O19"/>
  <c r="N19"/>
  <c r="L19"/>
  <c r="J19"/>
  <c r="H19"/>
  <c r="F19"/>
  <c r="D19"/>
  <c r="P18"/>
  <c r="O18"/>
  <c r="N18"/>
  <c r="L18"/>
  <c r="J18"/>
  <c r="H18"/>
  <c r="F18"/>
  <c r="D18"/>
  <c r="P17"/>
  <c r="O17"/>
  <c r="N17"/>
  <c r="L17"/>
  <c r="J17"/>
  <c r="H17"/>
  <c r="F17"/>
  <c r="D17"/>
  <c r="P14" l="1"/>
  <c r="O14" s="1"/>
  <c r="N14" l="1"/>
  <c r="M14"/>
  <c r="L14" s="1"/>
  <c r="K14"/>
  <c r="J14"/>
  <c r="I14"/>
  <c r="H14"/>
  <c r="G14"/>
  <c r="F14"/>
  <c r="E14"/>
  <c r="D14"/>
  <c r="C14"/>
  <c r="P13"/>
  <c r="O13" l="1"/>
  <c r="N13"/>
  <c r="L13"/>
  <c r="J13"/>
  <c r="H13"/>
  <c r="F13"/>
  <c r="D13"/>
  <c r="P12"/>
  <c r="O12"/>
  <c r="N12"/>
  <c r="L12"/>
  <c r="J12"/>
  <c r="H12"/>
  <c r="F12"/>
  <c r="D12"/>
  <c r="P11"/>
  <c r="O11"/>
  <c r="N11"/>
  <c r="L11"/>
  <c r="J11"/>
  <c r="H11"/>
  <c r="F11"/>
  <c r="D11"/>
  <c r="P25" i="51" l="1"/>
  <c r="Q25" s="1"/>
  <c r="E25"/>
  <c r="P24"/>
  <c r="Q24" s="1"/>
  <c r="E24"/>
  <c r="P23"/>
  <c r="Q23" s="1"/>
  <c r="E23"/>
  <c r="P22"/>
  <c r="Q22" s="1"/>
  <c r="E22"/>
  <c r="P21"/>
  <c r="Q21" s="1"/>
  <c r="E21"/>
  <c r="P20"/>
  <c r="Q20" s="1"/>
  <c r="E20"/>
  <c r="P19"/>
  <c r="Q19" s="1"/>
  <c r="E19"/>
  <c r="P18"/>
  <c r="Q18" s="1"/>
  <c r="E18"/>
  <c r="P17"/>
  <c r="Q17" s="1"/>
  <c r="E17"/>
  <c r="P16"/>
  <c r="Q16" s="1"/>
  <c r="E16"/>
  <c r="P15"/>
  <c r="Q15" s="1"/>
  <c r="E15"/>
  <c r="P14"/>
  <c r="Q14" s="1"/>
  <c r="E14"/>
  <c r="P13"/>
  <c r="Q13" s="1"/>
  <c r="E13"/>
  <c r="P12"/>
  <c r="Q12" s="1"/>
  <c r="E12"/>
  <c r="P11"/>
  <c r="Q11" s="1"/>
  <c r="O33"/>
  <c r="M33"/>
  <c r="K33"/>
  <c r="I33"/>
  <c r="G33"/>
  <c r="E11"/>
  <c r="Q33" i="14"/>
  <c r="P33"/>
  <c r="O33"/>
  <c r="M33"/>
  <c r="K33"/>
  <c r="I33"/>
  <c r="G33"/>
  <c r="E33"/>
  <c r="Q25" s="1"/>
  <c r="P25"/>
  <c r="O25"/>
  <c r="M25"/>
  <c r="K25"/>
  <c r="I25"/>
  <c r="G25"/>
  <c r="E25"/>
  <c r="Q24" s="1"/>
  <c r="P24"/>
  <c r="O24"/>
  <c r="M24"/>
  <c r="K24"/>
  <c r="I24"/>
  <c r="G24"/>
  <c r="E24"/>
  <c r="Q23"/>
  <c r="P23"/>
  <c r="O23"/>
  <c r="M23"/>
  <c r="K23"/>
  <c r="I23"/>
  <c r="G23"/>
  <c r="E23"/>
  <c r="Q22" s="1"/>
  <c r="P22"/>
  <c r="O22"/>
  <c r="M22"/>
  <c r="K22"/>
  <c r="I22"/>
  <c r="G22"/>
  <c r="E22"/>
  <c r="Q21" s="1"/>
  <c r="P21"/>
  <c r="O21"/>
  <c r="M21"/>
  <c r="K21"/>
  <c r="I21"/>
  <c r="G21"/>
  <c r="E21"/>
  <c r="Q20"/>
  <c r="P20"/>
  <c r="O20"/>
  <c r="M20"/>
  <c r="K20"/>
  <c r="I20"/>
  <c r="G20"/>
  <c r="E20"/>
  <c r="Q19"/>
  <c r="P19"/>
  <c r="O19"/>
  <c r="M19"/>
  <c r="K19"/>
  <c r="I19"/>
  <c r="G19"/>
  <c r="E19"/>
  <c r="Q18"/>
  <c r="P18"/>
  <c r="O18"/>
  <c r="M18"/>
  <c r="K18"/>
  <c r="I18"/>
  <c r="G18"/>
  <c r="E18"/>
  <c r="Q17"/>
  <c r="P17"/>
  <c r="O17"/>
  <c r="M17"/>
  <c r="K17"/>
  <c r="I17"/>
  <c r="G17"/>
  <c r="E17"/>
  <c r="Q16"/>
  <c r="P16"/>
  <c r="O16"/>
  <c r="M16"/>
  <c r="K16"/>
  <c r="I16"/>
  <c r="G16"/>
  <c r="E16"/>
  <c r="Q15"/>
  <c r="P15"/>
  <c r="O15"/>
  <c r="M15"/>
  <c r="K15"/>
  <c r="I15"/>
  <c r="G15"/>
  <c r="E15"/>
  <c r="Q14"/>
  <c r="P14"/>
  <c r="O14"/>
  <c r="M14"/>
  <c r="K14"/>
  <c r="I14"/>
  <c r="G14"/>
  <c r="E14"/>
  <c r="Q13"/>
  <c r="P13"/>
  <c r="O13"/>
  <c r="M13"/>
  <c r="K13"/>
  <c r="I13"/>
  <c r="G13"/>
  <c r="E13"/>
  <c r="Q12" s="1"/>
  <c r="P12"/>
  <c r="O12"/>
  <c r="M12"/>
  <c r="K12"/>
  <c r="I12"/>
  <c r="G12"/>
  <c r="E12"/>
  <c r="Q11"/>
  <c r="P11"/>
  <c r="O11"/>
  <c r="M11"/>
  <c r="K11"/>
  <c r="I11"/>
  <c r="G11"/>
  <c r="E11"/>
  <c r="E33" i="51" l="1"/>
  <c r="Q33"/>
  <c r="P37" i="11"/>
  <c r="O37" s="1"/>
  <c r="N37" l="1"/>
  <c r="M37"/>
  <c r="L37" s="1"/>
  <c r="K37"/>
  <c r="J37"/>
  <c r="I37"/>
  <c r="H37"/>
  <c r="G37"/>
  <c r="F37"/>
  <c r="E37"/>
  <c r="D37"/>
  <c r="C37"/>
  <c r="P36"/>
  <c r="O36"/>
  <c r="N36"/>
  <c r="L36"/>
  <c r="J36"/>
  <c r="H36" s="1"/>
  <c r="F36"/>
  <c r="D36"/>
  <c r="P35"/>
  <c r="O35"/>
  <c r="N35"/>
  <c r="L35"/>
  <c r="J35"/>
  <c r="H35"/>
  <c r="F35"/>
  <c r="D35"/>
  <c r="P34"/>
  <c r="O34"/>
  <c r="N34"/>
  <c r="L34"/>
  <c r="J34"/>
  <c r="H34"/>
  <c r="F34"/>
  <c r="D34"/>
  <c r="P33"/>
  <c r="O33"/>
  <c r="N33"/>
  <c r="L33"/>
  <c r="J33"/>
  <c r="H33"/>
  <c r="F33"/>
  <c r="D33"/>
  <c r="P32"/>
  <c r="O32"/>
  <c r="N32"/>
  <c r="L32"/>
  <c r="J32"/>
  <c r="H32"/>
  <c r="F32"/>
  <c r="D32"/>
  <c r="P31"/>
  <c r="O31"/>
  <c r="N31"/>
  <c r="L31"/>
  <c r="J31"/>
  <c r="H31"/>
  <c r="F31"/>
  <c r="D31"/>
  <c r="P30"/>
  <c r="O30"/>
  <c r="N30"/>
  <c r="L30"/>
  <c r="J30"/>
  <c r="H30"/>
  <c r="F30"/>
  <c r="D30"/>
  <c r="P29"/>
  <c r="O29"/>
  <c r="N29"/>
  <c r="L29"/>
  <c r="J29"/>
  <c r="H29"/>
  <c r="F29"/>
  <c r="D29"/>
  <c r="P28"/>
  <c r="O28"/>
  <c r="N28"/>
  <c r="L28"/>
  <c r="J28"/>
  <c r="H28"/>
  <c r="F28"/>
  <c r="D28"/>
  <c r="P27"/>
  <c r="O27"/>
  <c r="N27"/>
  <c r="L27"/>
  <c r="J27"/>
  <c r="H27"/>
  <c r="F27"/>
  <c r="D27"/>
  <c r="P26"/>
  <c r="O26"/>
  <c r="N26"/>
  <c r="L26"/>
  <c r="J26"/>
  <c r="H26"/>
  <c r="F26"/>
  <c r="D26"/>
  <c r="P25"/>
  <c r="O25"/>
  <c r="N25"/>
  <c r="L25"/>
  <c r="J25"/>
  <c r="H25"/>
  <c r="F25"/>
  <c r="D25"/>
  <c r="P24"/>
  <c r="O24"/>
  <c r="N24"/>
  <c r="L24"/>
  <c r="J24"/>
  <c r="H24"/>
  <c r="F24"/>
  <c r="D24"/>
  <c r="P23"/>
  <c r="O23"/>
  <c r="N23"/>
  <c r="L23"/>
  <c r="J23"/>
  <c r="H23"/>
  <c r="F23"/>
  <c r="D23"/>
  <c r="P22"/>
  <c r="O22"/>
  <c r="N22"/>
  <c r="L22"/>
  <c r="J22"/>
  <c r="H22"/>
  <c r="F22"/>
  <c r="D22"/>
  <c r="P21"/>
  <c r="O21"/>
  <c r="N21"/>
  <c r="L21"/>
  <c r="J21"/>
  <c r="H21"/>
  <c r="F21"/>
  <c r="D21"/>
  <c r="P20"/>
  <c r="O20"/>
  <c r="N20"/>
  <c r="L20"/>
  <c r="J20"/>
  <c r="H20"/>
  <c r="F20"/>
  <c r="D20"/>
  <c r="P19"/>
  <c r="O19"/>
  <c r="N19"/>
  <c r="L19"/>
  <c r="J19"/>
  <c r="H19"/>
  <c r="F19"/>
  <c r="D19"/>
  <c r="P18"/>
  <c r="O18"/>
  <c r="N18"/>
  <c r="L18"/>
  <c r="J18"/>
  <c r="H18"/>
  <c r="F18"/>
  <c r="D18"/>
  <c r="P17"/>
  <c r="O17"/>
  <c r="N17"/>
  <c r="L17"/>
  <c r="J17"/>
  <c r="H17"/>
  <c r="F17"/>
  <c r="D17"/>
  <c r="P16"/>
  <c r="O16"/>
  <c r="N16"/>
  <c r="L16"/>
  <c r="J16"/>
  <c r="H16"/>
  <c r="F16"/>
  <c r="D16"/>
  <c r="P15"/>
  <c r="O15"/>
  <c r="N15"/>
  <c r="L15"/>
  <c r="J15"/>
  <c r="H15"/>
  <c r="F15"/>
  <c r="D15"/>
  <c r="P14"/>
  <c r="O14"/>
  <c r="N14"/>
  <c r="L14"/>
  <c r="J14"/>
  <c r="H14"/>
  <c r="F14"/>
  <c r="D14"/>
  <c r="P13"/>
  <c r="O13"/>
  <c r="N13"/>
  <c r="L13"/>
  <c r="J13"/>
  <c r="H13"/>
  <c r="F13"/>
  <c r="D13"/>
  <c r="P12"/>
  <c r="O12"/>
  <c r="N12" l="1"/>
  <c r="L12"/>
  <c r="J12"/>
  <c r="H12"/>
  <c r="F12"/>
  <c r="D12"/>
  <c r="P11"/>
  <c r="O11"/>
  <c r="N11"/>
  <c r="L11"/>
  <c r="J11"/>
  <c r="H11" l="1"/>
  <c r="F11"/>
  <c r="D11"/>
  <c r="P10" l="1"/>
  <c r="O10"/>
  <c r="N10"/>
  <c r="L10"/>
  <c r="J10"/>
  <c r="H10"/>
  <c r="F10"/>
  <c r="D10" s="1"/>
  <c r="E35" i="49" l="1"/>
  <c r="C35"/>
  <c r="E34"/>
  <c r="C34"/>
  <c r="E33"/>
  <c r="C33"/>
  <c r="E32"/>
  <c r="C32"/>
  <c r="E31" l="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C36" l="1"/>
  <c r="E36"/>
  <c r="F10" s="1"/>
  <c r="D10"/>
  <c r="F20" l="1"/>
  <c r="F12"/>
  <c r="F16"/>
  <c r="F22"/>
  <c r="F18"/>
  <c r="F14"/>
  <c r="D33"/>
  <c r="D35"/>
  <c r="D32"/>
  <c r="D34"/>
  <c r="D31"/>
  <c r="D30"/>
  <c r="D29"/>
  <c r="D28"/>
  <c r="D27"/>
  <c r="D26"/>
  <c r="D25"/>
  <c r="D24"/>
  <c r="D9"/>
  <c r="F33"/>
  <c r="F35"/>
  <c r="F32"/>
  <c r="F34"/>
  <c r="F31"/>
  <c r="F30"/>
  <c r="F29"/>
  <c r="F28"/>
  <c r="F27"/>
  <c r="F26"/>
  <c r="F25"/>
  <c r="F24"/>
  <c r="F23"/>
  <c r="D22"/>
  <c r="D20"/>
  <c r="D18"/>
  <c r="D16"/>
  <c r="D14"/>
  <c r="D12"/>
  <c r="D23"/>
  <c r="F9"/>
  <c r="D21"/>
  <c r="D19"/>
  <c r="D17"/>
  <c r="D15"/>
  <c r="D13"/>
  <c r="D11"/>
  <c r="F21"/>
  <c r="F19"/>
  <c r="F17"/>
  <c r="F15"/>
  <c r="F13"/>
  <c r="F11"/>
  <c r="E35" i="10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D36" i="49" l="1"/>
  <c r="F36"/>
  <c r="C22" i="10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C36" l="1"/>
  <c r="P29" i="8"/>
  <c r="D24" i="10" l="1"/>
  <c r="D26"/>
  <c r="D28"/>
  <c r="D30"/>
  <c r="D32"/>
  <c r="D34"/>
  <c r="D23"/>
  <c r="D25"/>
  <c r="D27"/>
  <c r="D29"/>
  <c r="D31"/>
  <c r="D33"/>
  <c r="D35"/>
  <c r="D13"/>
  <c r="D12"/>
  <c r="D11"/>
  <c r="D10"/>
  <c r="D9"/>
  <c r="D21"/>
  <c r="D19"/>
  <c r="D17"/>
  <c r="D15"/>
  <c r="D14"/>
  <c r="D22"/>
  <c r="D20"/>
  <c r="D18"/>
  <c r="D16"/>
  <c r="O29" i="8"/>
  <c r="N29"/>
  <c r="D36" i="10" l="1"/>
  <c r="M29" i="8"/>
  <c r="L29" l="1"/>
  <c r="K29"/>
  <c r="J29"/>
  <c r="I29"/>
  <c r="H29"/>
  <c r="G29"/>
  <c r="F29"/>
  <c r="E29"/>
  <c r="D29"/>
  <c r="C29"/>
  <c r="P28"/>
  <c r="O28"/>
  <c r="N28" s="1"/>
  <c r="M28"/>
  <c r="L28"/>
  <c r="K28"/>
  <c r="J28"/>
  <c r="I28"/>
  <c r="H28"/>
  <c r="G28"/>
  <c r="F28"/>
  <c r="E28"/>
  <c r="D28" l="1"/>
  <c r="C28"/>
  <c r="P27"/>
  <c r="O27"/>
  <c r="N27"/>
  <c r="M27"/>
  <c r="L27"/>
  <c r="K27"/>
  <c r="J27"/>
  <c r="I27"/>
  <c r="H27"/>
  <c r="G27"/>
  <c r="F27"/>
  <c r="E27"/>
  <c r="D27" s="1"/>
  <c r="C27"/>
  <c r="P26"/>
  <c r="O26"/>
  <c r="N26" s="1"/>
  <c r="M26"/>
  <c r="L26"/>
  <c r="K26"/>
  <c r="J26"/>
  <c r="I26"/>
  <c r="H26"/>
  <c r="G26"/>
  <c r="F26"/>
  <c r="E26"/>
  <c r="D26"/>
  <c r="C26"/>
  <c r="P25"/>
  <c r="O25" s="1"/>
  <c r="N25"/>
  <c r="M25"/>
  <c r="L25"/>
  <c r="K25"/>
  <c r="J25"/>
  <c r="I25"/>
  <c r="H25"/>
  <c r="G25"/>
  <c r="F25"/>
  <c r="E25"/>
  <c r="D25"/>
  <c r="C25"/>
  <c r="P15"/>
  <c r="O15"/>
  <c r="N15" s="1"/>
  <c r="L15"/>
  <c r="J15"/>
  <c r="H15" l="1"/>
  <c r="F15"/>
  <c r="D15"/>
  <c r="P14"/>
  <c r="O14"/>
  <c r="N14" s="1"/>
  <c r="L14"/>
  <c r="J14"/>
  <c r="H14"/>
  <c r="F14"/>
  <c r="D14" l="1"/>
  <c r="P13"/>
  <c r="O13"/>
  <c r="N13"/>
  <c r="L13"/>
  <c r="J13"/>
  <c r="H13" s="1"/>
  <c r="F13"/>
  <c r="D13"/>
  <c r="P12"/>
  <c r="O12"/>
  <c r="N12" s="1"/>
  <c r="L12"/>
  <c r="J12"/>
  <c r="H12"/>
  <c r="F12"/>
  <c r="D12"/>
  <c r="P11"/>
  <c r="O11"/>
  <c r="N11"/>
  <c r="L11"/>
  <c r="J11"/>
  <c r="H11"/>
  <c r="F11"/>
  <c r="D11" s="1"/>
  <c r="P10" s="1"/>
  <c r="O10"/>
  <c r="N10"/>
  <c r="L10"/>
  <c r="J10"/>
  <c r="H10"/>
  <c r="F10"/>
  <c r="D10"/>
  <c r="E37" i="7" l="1"/>
  <c r="C37"/>
  <c r="E36"/>
  <c r="C36"/>
  <c r="E35"/>
  <c r="C35"/>
  <c r="E34"/>
  <c r="C34"/>
  <c r="E33"/>
  <c r="C33"/>
  <c r="E32"/>
  <c r="C32"/>
  <c r="G35" l="1"/>
  <c r="G36"/>
  <c r="G37"/>
  <c r="G33"/>
  <c r="G34"/>
  <c r="E38"/>
  <c r="F37" s="1"/>
  <c r="G32"/>
  <c r="F34" l="1"/>
  <c r="F35"/>
  <c r="F33"/>
  <c r="F32"/>
  <c r="F36"/>
  <c r="E12"/>
  <c r="C12"/>
  <c r="E11"/>
  <c r="C11"/>
  <c r="G12" l="1"/>
  <c r="F38"/>
  <c r="G11"/>
  <c r="E10"/>
  <c r="C10"/>
  <c r="E9"/>
  <c r="C9"/>
  <c r="E8"/>
  <c r="G8" s="1"/>
  <c r="C8"/>
  <c r="E7"/>
  <c r="E13" s="1"/>
  <c r="F10" s="1"/>
  <c r="C7"/>
  <c r="G44" i="48"/>
  <c r="C41"/>
  <c r="K37"/>
  <c r="G37"/>
  <c r="C26"/>
  <c r="G24"/>
  <c r="G19"/>
  <c r="C14"/>
  <c r="G44" i="5"/>
  <c r="C41"/>
  <c r="K37"/>
  <c r="G37"/>
  <c r="C26"/>
  <c r="G24"/>
  <c r="G19"/>
  <c r="C14"/>
  <c r="K33" i="4"/>
  <c r="I33"/>
  <c r="H33"/>
  <c r="F33"/>
  <c r="D33"/>
  <c r="K32"/>
  <c r="I32"/>
  <c r="H32"/>
  <c r="F32"/>
  <c r="D32"/>
  <c r="K31"/>
  <c r="I31"/>
  <c r="H31" s="1"/>
  <c r="F31"/>
  <c r="K9"/>
  <c r="I9"/>
  <c r="H9"/>
  <c r="F9"/>
  <c r="D9"/>
  <c r="F9" i="7" l="1"/>
  <c r="K42" i="5"/>
  <c r="L42" s="1"/>
  <c r="D31" i="4"/>
  <c r="J32"/>
  <c r="P33"/>
  <c r="P32"/>
  <c r="O32" s="1"/>
  <c r="J33"/>
  <c r="N9"/>
  <c r="M9" s="1"/>
  <c r="J31"/>
  <c r="O31"/>
  <c r="N31" s="1"/>
  <c r="L32"/>
  <c r="N32"/>
  <c r="M33"/>
  <c r="L33" s="1"/>
  <c r="O33"/>
  <c r="G7" i="7"/>
  <c r="F7" s="1"/>
  <c r="F8"/>
  <c r="G9"/>
  <c r="C13"/>
  <c r="D7" s="1"/>
  <c r="P9" i="4"/>
  <c r="O9" s="1"/>
  <c r="M31"/>
  <c r="P31"/>
  <c r="M32"/>
  <c r="N33"/>
  <c r="G13" i="7"/>
  <c r="G10"/>
  <c r="F11"/>
  <c r="F12"/>
  <c r="L31" i="4" l="1"/>
  <c r="F13" i="7"/>
  <c r="D33" i="5"/>
  <c r="L19"/>
  <c r="H15"/>
  <c r="H12"/>
  <c r="D26"/>
  <c r="D38"/>
  <c r="L37" s="1"/>
  <c r="L28"/>
  <c r="D22"/>
  <c r="L34"/>
  <c r="D12"/>
  <c r="L15"/>
  <c r="D23"/>
  <c r="H30"/>
  <c r="L35"/>
  <c r="H44"/>
  <c r="D19"/>
  <c r="H24"/>
  <c r="D32"/>
  <c r="D39"/>
  <c r="D14"/>
  <c r="L10"/>
  <c r="L13"/>
  <c r="L17"/>
  <c r="L21"/>
  <c r="L24"/>
  <c r="H28"/>
  <c r="L31"/>
  <c r="H34"/>
  <c r="D37"/>
  <c r="H41"/>
  <c r="L12"/>
  <c r="H17"/>
  <c r="D20"/>
  <c r="H23"/>
  <c r="L26"/>
  <c r="L30"/>
  <c r="H33"/>
  <c r="D36"/>
  <c r="D41"/>
  <c r="H10"/>
  <c r="H13"/>
  <c r="L11"/>
  <c r="H11" s="1"/>
  <c r="D13"/>
  <c r="L14"/>
  <c r="L16"/>
  <c r="L18"/>
  <c r="L20"/>
  <c r="H22"/>
  <c r="L23"/>
  <c r="L25"/>
  <c r="H27"/>
  <c r="L29"/>
  <c r="H29" s="1"/>
  <c r="D31"/>
  <c r="H32"/>
  <c r="L33"/>
  <c r="D35"/>
  <c r="H36"/>
  <c r="H37"/>
  <c r="D40"/>
  <c r="H43"/>
  <c r="D11"/>
  <c r="H14"/>
  <c r="H16"/>
  <c r="H18"/>
  <c r="H19"/>
  <c r="D21"/>
  <c r="L22"/>
  <c r="D24"/>
  <c r="D25"/>
  <c r="L27"/>
  <c r="D30"/>
  <c r="H31"/>
  <c r="L32"/>
  <c r="D34"/>
  <c r="H35"/>
  <c r="L36"/>
  <c r="H40"/>
  <c r="H42"/>
  <c r="D9" i="7"/>
  <c r="D12"/>
  <c r="D11"/>
  <c r="D10"/>
  <c r="D13" s="1"/>
  <c r="D8"/>
  <c r="K8" i="4"/>
  <c r="I8"/>
  <c r="H8"/>
  <c r="F8"/>
  <c r="D8"/>
  <c r="D7" s="1"/>
  <c r="K7"/>
  <c r="I7"/>
  <c r="L30" i="2"/>
  <c r="K30"/>
  <c r="J30"/>
  <c r="I30"/>
  <c r="H30" s="1"/>
  <c r="G30"/>
  <c r="F30" s="1"/>
  <c r="E30"/>
  <c r="D30"/>
  <c r="L29"/>
  <c r="J8" i="4" l="1"/>
  <c r="J7" s="1"/>
  <c r="L9"/>
  <c r="N8"/>
  <c r="P8"/>
  <c r="O8"/>
  <c r="M7"/>
  <c r="P7"/>
  <c r="H7"/>
  <c r="F7" s="1"/>
  <c r="J9"/>
  <c r="O7"/>
  <c r="N7" s="1"/>
  <c r="L8"/>
  <c r="L7" s="1"/>
  <c r="K29" i="2"/>
  <c r="J29" s="1"/>
  <c r="I29"/>
  <c r="H29" l="1"/>
  <c r="G29"/>
  <c r="F29" s="1"/>
  <c r="E29"/>
  <c r="D29"/>
  <c r="L28"/>
  <c r="K28"/>
  <c r="J28" s="1"/>
  <c r="I28"/>
  <c r="H28"/>
  <c r="G28"/>
  <c r="F28" s="1"/>
  <c r="E28"/>
  <c r="D28"/>
  <c r="L27"/>
  <c r="K27"/>
  <c r="J27" s="1"/>
  <c r="I27"/>
  <c r="H27"/>
  <c r="G27"/>
  <c r="F27"/>
  <c r="E27"/>
  <c r="D27"/>
  <c r="L26"/>
  <c r="K26"/>
  <c r="J26" s="1"/>
  <c r="I26"/>
  <c r="H26"/>
  <c r="G26"/>
  <c r="F26"/>
  <c r="E26"/>
  <c r="D26"/>
  <c r="C26"/>
  <c r="K16"/>
  <c r="J16" s="1"/>
  <c r="H16"/>
  <c r="F16"/>
  <c r="K15"/>
  <c r="J15"/>
  <c r="H15" s="1"/>
  <c r="F15"/>
  <c r="K14"/>
  <c r="J14"/>
  <c r="H14" s="1"/>
  <c r="F14"/>
  <c r="K13"/>
  <c r="J13" s="1"/>
  <c r="H13"/>
  <c r="F13"/>
  <c r="K12"/>
  <c r="J12" s="1"/>
  <c r="H12"/>
  <c r="F12"/>
  <c r="K11"/>
  <c r="J11" s="1"/>
  <c r="H11"/>
  <c r="F11"/>
  <c r="K29" i="46"/>
  <c r="J29"/>
  <c r="I29"/>
  <c r="H29"/>
  <c r="K28" l="1"/>
  <c r="J28"/>
  <c r="I28" l="1"/>
  <c r="H28"/>
  <c r="G28"/>
  <c r="F28"/>
  <c r="E28"/>
  <c r="D28"/>
  <c r="C28"/>
  <c r="K27"/>
  <c r="J27"/>
  <c r="I27"/>
  <c r="H27"/>
  <c r="G27"/>
  <c r="F27"/>
  <c r="E27"/>
  <c r="D27"/>
  <c r="C27"/>
  <c r="K26" s="1"/>
  <c r="J26"/>
  <c r="I26"/>
  <c r="H26"/>
  <c r="G26"/>
  <c r="F26"/>
  <c r="E26"/>
  <c r="D26"/>
  <c r="C26"/>
  <c r="K25"/>
  <c r="J25"/>
  <c r="I25"/>
  <c r="H25"/>
  <c r="G25"/>
  <c r="F25"/>
  <c r="E25"/>
  <c r="D25"/>
  <c r="C25"/>
  <c r="K15"/>
  <c r="J15"/>
  <c r="I15"/>
  <c r="H15"/>
  <c r="K14"/>
  <c r="J14"/>
  <c r="I14"/>
  <c r="H14"/>
  <c r="K13"/>
  <c r="J13"/>
  <c r="I13"/>
  <c r="H13"/>
  <c r="K12"/>
  <c r="J12"/>
  <c r="I12"/>
  <c r="H12"/>
  <c r="K11"/>
  <c r="J11"/>
  <c r="I11"/>
  <c r="H11"/>
  <c r="K10"/>
  <c r="J10"/>
  <c r="I10"/>
  <c r="H10"/>
  <c r="P22" i="27" l="1"/>
  <c r="Q22" s="1"/>
  <c r="O22"/>
  <c r="N22"/>
  <c r="S22" s="1"/>
  <c r="R22" s="1"/>
  <c r="M22"/>
  <c r="T15"/>
  <c r="S15"/>
  <c r="R15"/>
  <c r="Q15"/>
  <c r="K15"/>
  <c r="J15"/>
  <c r="I15"/>
  <c r="H15"/>
  <c r="T14"/>
  <c r="S14"/>
  <c r="R14"/>
  <c r="Q14"/>
  <c r="K14"/>
  <c r="J14"/>
  <c r="I14"/>
  <c r="H14"/>
  <c r="T13"/>
  <c r="S13"/>
  <c r="R13"/>
  <c r="Q13"/>
  <c r="K13"/>
  <c r="J13"/>
  <c r="I13"/>
  <c r="H13"/>
  <c r="T12"/>
  <c r="S12"/>
  <c r="R12"/>
  <c r="Q12"/>
  <c r="K12"/>
  <c r="J12"/>
  <c r="I12"/>
  <c r="H12"/>
  <c r="T11"/>
  <c r="S11"/>
  <c r="R11"/>
  <c r="Q11"/>
  <c r="K11"/>
  <c r="J11"/>
  <c r="I11"/>
  <c r="H11"/>
  <c r="T10"/>
  <c r="S10"/>
  <c r="R10"/>
  <c r="Q10"/>
  <c r="K10"/>
  <c r="J10"/>
  <c r="I10"/>
  <c r="H10"/>
  <c r="F54" i="47"/>
  <c r="E54"/>
  <c r="D54"/>
  <c r="C54"/>
  <c r="E48"/>
  <c r="F47" s="1"/>
  <c r="D47" s="1"/>
  <c r="F46" s="1"/>
  <c r="C48"/>
  <c r="D46"/>
  <c r="D45"/>
  <c r="F44"/>
  <c r="D44"/>
  <c r="F43"/>
  <c r="D43"/>
  <c r="F40"/>
  <c r="E40"/>
  <c r="F39"/>
  <c r="E39"/>
  <c r="F38"/>
  <c r="E38"/>
  <c r="F45" l="1"/>
  <c r="T22" i="27"/>
  <c r="G52" i="47"/>
  <c r="F48" s="1"/>
  <c r="D48"/>
  <c r="E35"/>
  <c r="F34" l="1"/>
  <c r="D34"/>
  <c r="F33"/>
  <c r="D33" l="1"/>
  <c r="F32"/>
  <c r="D32" s="1"/>
  <c r="F31"/>
  <c r="D31"/>
  <c r="F30"/>
  <c r="D30"/>
  <c r="D35" s="1"/>
  <c r="F27"/>
  <c r="E27"/>
  <c r="F26"/>
  <c r="E26"/>
  <c r="F25"/>
  <c r="E25"/>
  <c r="F22"/>
  <c r="E22"/>
  <c r="E20"/>
  <c r="E19"/>
  <c r="E18"/>
  <c r="E15"/>
  <c r="D13"/>
  <c r="C13"/>
  <c r="F12"/>
  <c r="E12"/>
  <c r="F11"/>
  <c r="E11"/>
  <c r="F9"/>
  <c r="E9"/>
  <c r="F54" i="1"/>
  <c r="E54"/>
  <c r="D54"/>
  <c r="C54"/>
  <c r="E48"/>
  <c r="F44" s="1"/>
  <c r="D44" s="1"/>
  <c r="C48"/>
  <c r="D46" s="1"/>
  <c r="F47"/>
  <c r="D47"/>
  <c r="F45"/>
  <c r="D43"/>
  <c r="F40"/>
  <c r="E40"/>
  <c r="F39"/>
  <c r="E39"/>
  <c r="F38"/>
  <c r="E38"/>
  <c r="F43" l="1"/>
  <c r="F46"/>
  <c r="F35" i="47"/>
  <c r="E13"/>
  <c r="D45" i="1"/>
  <c r="D48" s="1"/>
  <c r="E35"/>
  <c r="F34" s="1"/>
  <c r="C35"/>
  <c r="D34"/>
  <c r="F33"/>
  <c r="D32"/>
  <c r="F31"/>
  <c r="D31"/>
  <c r="F48" l="1"/>
  <c r="D33"/>
  <c r="F32" s="1"/>
  <c r="F30"/>
  <c r="F35" s="1"/>
  <c r="D30"/>
  <c r="D35" s="1"/>
  <c r="F27"/>
  <c r="E27"/>
  <c r="F26"/>
  <c r="E26"/>
  <c r="F25"/>
  <c r="E25"/>
  <c r="F22"/>
  <c r="E22"/>
  <c r="E15"/>
  <c r="D13"/>
  <c r="C13"/>
  <c r="F12"/>
  <c r="E12"/>
  <c r="F11"/>
  <c r="E11"/>
  <c r="F9"/>
  <c r="E9"/>
  <c r="G22" i="27"/>
  <c r="H22" s="1"/>
  <c r="C38" i="7"/>
  <c r="G38"/>
  <c r="D34"/>
  <c r="D37"/>
  <c r="D33"/>
  <c r="D32"/>
  <c r="D35"/>
  <c r="D36"/>
  <c r="E36" i="10"/>
  <c r="F21" s="1"/>
  <c r="G36" i="45"/>
  <c r="H36" s="1"/>
  <c r="G13"/>
  <c r="H13" s="1"/>
  <c r="G35"/>
  <c r="H35" s="1"/>
  <c r="G10"/>
  <c r="H10" s="1"/>
  <c r="G17"/>
  <c r="H17" s="1"/>
  <c r="G18"/>
  <c r="H18"/>
  <c r="G19"/>
  <c r="H19"/>
  <c r="G20"/>
  <c r="H20" s="1"/>
  <c r="G21"/>
  <c r="H21" s="1"/>
  <c r="G22"/>
  <c r="H22" s="1"/>
  <c r="G23"/>
  <c r="H23" s="1"/>
  <c r="G24"/>
  <c r="H24" s="1"/>
  <c r="G25"/>
  <c r="H25" s="1"/>
  <c r="G37"/>
  <c r="H37" s="1"/>
  <c r="G47"/>
  <c r="H47" s="1"/>
  <c r="G57"/>
  <c r="H57" s="1"/>
  <c r="G61"/>
  <c r="H61" s="1"/>
  <c r="G10" i="50"/>
  <c r="H10" s="1"/>
  <c r="G11"/>
  <c r="H11" s="1"/>
  <c r="G18"/>
  <c r="H18" s="1"/>
  <c r="G13"/>
  <c r="H13" s="1"/>
  <c r="G19"/>
  <c r="H19" s="1"/>
  <c r="G20"/>
  <c r="H20" s="1"/>
  <c r="G22"/>
  <c r="H22" s="1"/>
  <c r="G16"/>
  <c r="H16" s="1"/>
  <c r="G17"/>
  <c r="H17" s="1"/>
  <c r="G61"/>
  <c r="H61" s="1"/>
  <c r="J22" i="27" l="1"/>
  <c r="K22"/>
  <c r="I22"/>
  <c r="E13" i="1"/>
  <c r="F30" i="10"/>
  <c r="F29"/>
  <c r="F16"/>
  <c r="F22"/>
  <c r="F12"/>
  <c r="F15"/>
  <c r="F25"/>
  <c r="F33"/>
  <c r="F26"/>
  <c r="F34"/>
  <c r="F10"/>
  <c r="F20"/>
  <c r="F19"/>
  <c r="F23"/>
  <c r="F27"/>
  <c r="F31"/>
  <c r="F35"/>
  <c r="F24"/>
  <c r="F28"/>
  <c r="F32"/>
  <c r="F13"/>
  <c r="F11"/>
  <c r="F9"/>
  <c r="F18"/>
  <c r="F14"/>
  <c r="F17"/>
  <c r="D38" i="7"/>
  <c r="F36" i="10" l="1"/>
  <c r="K42" i="48"/>
  <c r="H44" s="1"/>
  <c r="L32" l="1"/>
  <c r="D40"/>
  <c r="D26"/>
  <c r="H12"/>
  <c r="H35"/>
  <c r="D30"/>
  <c r="H22"/>
  <c r="L33"/>
  <c r="L42"/>
  <c r="L36"/>
  <c r="D34"/>
  <c r="H31"/>
  <c r="H28"/>
  <c r="L24"/>
  <c r="L18"/>
  <c r="D39"/>
  <c r="L27"/>
  <c r="D21"/>
  <c r="H14"/>
  <c r="H41"/>
  <c r="D38"/>
  <c r="D36"/>
  <c r="L34"/>
  <c r="H33"/>
  <c r="D32"/>
  <c r="L30"/>
  <c r="H29"/>
  <c r="H27"/>
  <c r="L25"/>
  <c r="L23"/>
  <c r="L20"/>
  <c r="L15"/>
  <c r="H43"/>
  <c r="H36"/>
  <c r="D31"/>
  <c r="D24"/>
  <c r="H18"/>
  <c r="H11"/>
  <c r="D23"/>
  <c r="L21"/>
  <c r="L19"/>
  <c r="L17"/>
  <c r="L13"/>
  <c r="D11"/>
  <c r="D41"/>
  <c r="H37"/>
  <c r="D35"/>
  <c r="H32"/>
  <c r="L29"/>
  <c r="D25"/>
  <c r="L22"/>
  <c r="H19"/>
  <c r="H16"/>
  <c r="L12"/>
  <c r="D14"/>
  <c r="L16"/>
  <c r="L14"/>
  <c r="D13"/>
  <c r="L11"/>
  <c r="H10"/>
  <c r="H42"/>
  <c r="H40"/>
  <c r="L37"/>
  <c r="D37"/>
  <c r="L35"/>
  <c r="H34"/>
  <c r="D33"/>
  <c r="L31"/>
  <c r="H30"/>
  <c r="L28"/>
  <c r="L26"/>
  <c r="H24"/>
  <c r="H23"/>
  <c r="D22"/>
  <c r="D20"/>
  <c r="D19"/>
  <c r="H17"/>
  <c r="H15"/>
  <c r="H13"/>
  <c r="D12"/>
  <c r="L10"/>
</calcChain>
</file>

<file path=xl/sharedStrings.xml><?xml version="1.0" encoding="utf-8"?>
<sst xmlns="http://schemas.openxmlformats.org/spreadsheetml/2006/main" count="1291" uniqueCount="417">
  <si>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</si>
  <si>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</si>
  <si>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</si>
  <si>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</si>
  <si>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</si>
  <si>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</si>
  <si>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</si>
  <si>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</si>
  <si>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</si>
  <si>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</si>
  <si>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</si>
  <si>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</si>
  <si>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</si>
  <si>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</si>
  <si>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</si>
  <si>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</si>
  <si>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</si>
  <si>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MOVIMIENTO DE CRUCEROS</t>
  </si>
  <si>
    <t>CUARTOS</t>
  </si>
  <si>
    <t>SUMAS</t>
  </si>
  <si>
    <t>ARRIBOS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</si>
  <si>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</si>
  <si>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</si>
  <si>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</si>
  <si>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</si>
  <si>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</si>
  <si>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</si>
  <si>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</si>
  <si>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</si>
  <si>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</si>
  <si>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</si>
  <si>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</si>
  <si>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</si>
  <si>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</si>
  <si>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</si>
  <si>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PERSONAS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</si>
  <si>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</si>
  <si>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</si>
  <si>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</si>
  <si>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</si>
  <si>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</si>
  <si>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</si>
  <si>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</si>
  <si>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</si>
  <si>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</si>
  <si>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</si>
  <si>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</si>
  <si>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</si>
  <si>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</si>
  <si>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CALICA ATRACADOS</t>
  </si>
  <si>
    <t>CALICA FONDEADOS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</si>
  <si>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</si>
  <si>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</si>
  <si>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</si>
  <si>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</si>
  <si>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</si>
  <si>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</si>
  <si>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</si>
  <si>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</si>
  <si>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</si>
  <si>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</si>
  <si>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</si>
  <si>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</si>
  <si>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</si>
  <si>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</si>
  <si>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</si>
  <si>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</si>
  <si>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</si>
  <si>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</si>
  <si>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</si>
  <si>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</si>
  <si>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</si>
  <si>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</si>
  <si>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</si>
  <si>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</si>
  <si>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</si>
  <si>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</si>
  <si>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</si>
  <si>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</si>
  <si>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</si>
  <si>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</si>
  <si>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</si>
  <si>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</si>
  <si>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</si>
  <si>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</si>
  <si>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</si>
  <si>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</si>
  <si>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</si>
  <si>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</si>
  <si>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</si>
  <si>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</si>
  <si>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</si>
  <si>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</si>
  <si>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</si>
  <si>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</si>
  <si>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</si>
  <si>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</si>
  <si>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</si>
  <si>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</si>
  <si>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</si>
  <si>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</si>
  <si>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</si>
  <si>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</si>
  <si>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</si>
  <si>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</si>
  <si>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</si>
  <si>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</si>
  <si>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</si>
  <si>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</si>
  <si>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</si>
  <si>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</si>
  <si>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</si>
  <si>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</si>
  <si>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</si>
  <si>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</si>
  <si>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</si>
  <si>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</si>
  <si>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</si>
  <si>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</si>
  <si>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</si>
  <si>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</si>
  <si>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</si>
  <si>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</si>
  <si>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</si>
  <si>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</si>
  <si>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</si>
  <si>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</si>
  <si>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</si>
  <si>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</si>
  <si>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</si>
  <si>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</si>
  <si>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</si>
  <si>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</si>
  <si>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</si>
  <si>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</si>
  <si>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</si>
  <si>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</si>
  <si>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</si>
  <si>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</si>
  <si>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</si>
  <si>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</si>
  <si>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</si>
  <si>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</si>
  <si>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</si>
  <si>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</si>
  <si>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</si>
  <si>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</si>
  <si>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</si>
  <si>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</si>
  <si>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</si>
  <si>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</si>
  <si>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</si>
  <si>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</si>
  <si>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</si>
  <si>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</si>
  <si>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</si>
  <si>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</si>
  <si>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</si>
  <si>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</si>
  <si>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Marina Vivas Sabido.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</si>
  <si>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</si>
  <si>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</si>
  <si>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</si>
  <si>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</si>
  <si>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</si>
  <si>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</si>
  <si>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Gerente de Estadísticas</t>
  </si>
  <si>
    <t>MÉXICO</t>
  </si>
  <si>
    <t>OCUPACIÓN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</si>
  <si>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</si>
  <si>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</si>
  <si>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</si>
  <si>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</si>
  <si>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</si>
  <si>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</si>
  <si>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</si>
  <si>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</si>
  <si>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</si>
  <si>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</si>
  <si>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</si>
  <si>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</si>
  <si>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</si>
  <si>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</si>
  <si>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AKUMAL BEACH RESORT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</si>
  <si>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</si>
  <si>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</si>
  <si>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</si>
  <si>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</si>
  <si>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</si>
  <si>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</si>
  <si>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</si>
  <si>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</si>
  <si>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</si>
  <si>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</si>
  <si>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</si>
  <si>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</si>
  <si>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</si>
  <si>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</si>
  <si>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</si>
  <si>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</si>
  <si>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</si>
  <si>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</si>
  <si>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 xml:space="preserve">AVENTURA &amp; SPA PALACE 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</si>
  <si>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</si>
  <si>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</si>
  <si>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</si>
  <si>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</si>
  <si>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</si>
  <si>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</si>
  <si>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</si>
  <si>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</si>
  <si>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</si>
  <si>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</si>
  <si>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</si>
  <si>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</si>
  <si>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</si>
  <si>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</si>
  <si>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</si>
  <si>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</si>
  <si>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REAL PLAYA CARMEN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</si>
  <si>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</si>
  <si>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</si>
  <si>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</si>
  <si>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</si>
  <si>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</si>
  <si>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</si>
  <si>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</si>
  <si>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</si>
  <si>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</si>
  <si>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</si>
  <si>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</si>
  <si>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</si>
  <si>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</si>
  <si>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</si>
  <si>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</si>
  <si>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</si>
  <si>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</si>
  <si>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</si>
  <si>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</si>
  <si>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</si>
  <si>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</si>
  <si>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</si>
  <si>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</si>
  <si>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</si>
  <si>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</si>
  <si>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</si>
  <si>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</si>
  <si>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</si>
  <si>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</si>
  <si>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</si>
  <si>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</si>
  <si>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</si>
  <si>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</si>
  <si>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</si>
  <si>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</si>
  <si>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</si>
  <si>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</si>
  <si>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</si>
  <si>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</si>
  <si>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</si>
  <si>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</si>
  <si>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</si>
  <si>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</si>
  <si>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</si>
  <si>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</si>
  <si>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</si>
  <si>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</si>
  <si>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</si>
  <si>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</si>
  <si>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</si>
  <si>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</si>
  <si>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</si>
  <si>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</si>
  <si>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</si>
  <si>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</si>
  <si>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</si>
  <si>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</si>
  <si>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</si>
  <si>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</si>
  <si>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Nota: En esta tabla sólo estan considerados los principales mercados, por lo que esta calculado en base a la afluencia de los mismos. 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</si>
  <si>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</si>
  <si>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</si>
  <si>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</si>
  <si>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</si>
  <si>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</si>
  <si>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</si>
  <si>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Acumulado Ene-Jun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</si>
  <si>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</si>
  <si>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</si>
  <si>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</si>
  <si>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</si>
  <si>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</si>
  <si>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</si>
  <si>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</si>
  <si>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</si>
  <si>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</si>
  <si>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</si>
  <si>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</si>
  <si>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>AVENTURA COVE PALACE</t>
  </si>
  <si>
    <t xml:space="preserve">EXTRANJEROS </t>
  </si>
  <si>
    <t>OCUPACIÓN HOTELERA DIARIA</t>
  </si>
  <si>
    <t>Viernes</t>
  </si>
  <si>
    <t>Sábado</t>
  </si>
  <si>
    <t>Domingo</t>
  </si>
  <si>
    <t>Lunes</t>
  </si>
  <si>
    <t>Martes</t>
  </si>
  <si>
    <t>Miércoles</t>
  </si>
  <si>
    <t>Jueves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</si>
  <si>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</si>
  <si>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</si>
  <si>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</si>
  <si>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</si>
  <si>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</si>
  <si>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</si>
  <si>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</si>
  <si>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</si>
  <si>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</si>
  <si>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</si>
  <si>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</si>
  <si>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</si>
  <si>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</si>
  <si>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</si>
  <si>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</si>
  <si>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</si>
  <si>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</si>
  <si>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</si>
  <si>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</si>
  <si>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</si>
  <si>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</si>
  <si>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</si>
  <si>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</si>
  <si>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</si>
  <si>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</si>
  <si>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</si>
  <si>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ADONIS TULUM (antes Blue Tulum)</t>
  </si>
  <si>
    <t>AZUL FIVES</t>
  </si>
  <si>
    <t>OCEAN BREEZE</t>
  </si>
  <si>
    <t xml:space="preserve">RESTO DEL MUNDO </t>
  </si>
  <si>
    <t>Posición 2012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</si>
  <si>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</si>
  <si>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</si>
  <si>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</si>
  <si>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</si>
  <si>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</si>
  <si>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</si>
  <si>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</si>
  <si>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</si>
  <si>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</si>
  <si>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COMPARATIVO OCUPACIÓN Y AFLUENCIA 2008-2013</t>
  </si>
  <si>
    <t>2013-08</t>
  </si>
  <si>
    <t>2013-10</t>
  </si>
  <si>
    <t>2013-11</t>
  </si>
  <si>
    <t>2013-12</t>
  </si>
  <si>
    <t>CUARTOS NOCHE OCUPADOS ACUMULADO</t>
  </si>
  <si>
    <t>2008-2013</t>
  </si>
  <si>
    <t>TABLA DE OCUPACION HOTELERA AÑO 2013</t>
  </si>
  <si>
    <t>2013-2012</t>
  </si>
  <si>
    <t>AÑO 2013</t>
  </si>
  <si>
    <t>DESGLOSE MENSUAL 2013</t>
  </si>
  <si>
    <t xml:space="preserve"> ENE 2013</t>
  </si>
  <si>
    <t xml:space="preserve"> FEB 2013</t>
  </si>
  <si>
    <t xml:space="preserve"> MAR 2013</t>
  </si>
  <si>
    <t xml:space="preserve"> ABR 2013</t>
  </si>
  <si>
    <t xml:space="preserve"> MAY 2013</t>
  </si>
  <si>
    <t xml:space="preserve"> JUN 2013</t>
  </si>
  <si>
    <t>PRIMER SEMESTRE 2013</t>
  </si>
  <si>
    <t>PRIMER SEMESTRE AÑO 2013</t>
  </si>
  <si>
    <t>Posición 2013</t>
  </si>
  <si>
    <t>2 0 1 3</t>
  </si>
  <si>
    <t>COMPARATIVO POR PAISES DE LOS AÑOS 2013 VS 2012</t>
  </si>
  <si>
    <t>EL DORADO GENERATIONS MAROMA</t>
  </si>
  <si>
    <t>OASIS TULUM (antes Be live Riviera Maya)</t>
  </si>
  <si>
    <t>PAVO REAL BEACH RESORT</t>
  </si>
  <si>
    <t>SANDOS CARACOL ECO RESORTS &amp; SPA</t>
  </si>
  <si>
    <t>SANDOS PLAYACAR BEACH RESORTS &amp; SPA</t>
  </si>
  <si>
    <t>THE ROYAL PLAYA DEL CARMEN</t>
  </si>
  <si>
    <t>Corea</t>
  </si>
  <si>
    <t>OCCIDENTAL GRAND XCARET</t>
  </si>
  <si>
    <t>OCCIDENTAL ALLEGRO PLAYACAR</t>
  </si>
  <si>
    <t>THE REEF COCO BAY</t>
  </si>
  <si>
    <t>378 Hoteles distribuidos en los direrentes Microdestinos de la Riviera Maya a lo largo de 120 kms. de costa</t>
  </si>
  <si>
    <t>TOP 5 2013</t>
  </si>
  <si>
    <t>J  U  L  I  O      2   0   1   3</t>
  </si>
  <si>
    <r>
      <t xml:space="preserve">El Barómetro Turístico de la Riviera Maya en su </t>
    </r>
    <r>
      <rPr>
        <b/>
        <sz val="10"/>
        <rFont val="Calibri"/>
        <family val="2"/>
      </rPr>
      <t xml:space="preserve">Centésima Septagésima Septima </t>
    </r>
    <r>
      <rPr>
        <sz val="10"/>
        <rFont val="Calibri"/>
        <family val="2"/>
      </rPr>
      <t>edición correspondiente</t>
    </r>
  </si>
  <si>
    <t>MES  DE  JULIO  DE  2013</t>
  </si>
  <si>
    <t>J  U  L  I  O</t>
  </si>
  <si>
    <t>Nota: No se registró movimiento de cruceros en el mes de Julio 2012-2013</t>
  </si>
  <si>
    <t>ENERO - JULIO  DE  2013</t>
  </si>
  <si>
    <t>ENERO - JULIO</t>
  </si>
  <si>
    <t>J  U  L  I  O         D E      2  0  1  3</t>
  </si>
  <si>
    <t>E  N  E  R  O  -  J  U  L  I  O</t>
  </si>
  <si>
    <t>J  U  L  I  O    2 0 1 3</t>
  </si>
  <si>
    <t>E  N  E  R  O - J  U  L  I  O     2 0 1 3</t>
  </si>
  <si>
    <t xml:space="preserve"> JULIO 2012</t>
  </si>
  <si>
    <t xml:space="preserve"> JULIO 2013</t>
  </si>
  <si>
    <t>ENE - JUL   2012</t>
  </si>
  <si>
    <t>ENE - JUL   2013</t>
  </si>
  <si>
    <t>J  U  L  I  O  2013  VS  2012</t>
  </si>
  <si>
    <t xml:space="preserve"> JULIO  2012</t>
  </si>
  <si>
    <t xml:space="preserve"> JULIO  2013</t>
  </si>
  <si>
    <t>ENERO - JULIO  2013  VS  2012</t>
  </si>
  <si>
    <t>ENE-JUL  2012</t>
  </si>
  <si>
    <t>ENE-JUL  2013</t>
  </si>
  <si>
    <t xml:space="preserve"> JUL  2013</t>
  </si>
  <si>
    <t xml:space="preserve"> AGO  2013</t>
  </si>
  <si>
    <t xml:space="preserve"> SEP  2013</t>
  </si>
  <si>
    <t xml:space="preserve"> OCT  2013</t>
  </si>
  <si>
    <t xml:space="preserve"> NOV  2013</t>
  </si>
  <si>
    <t xml:space="preserve"> DIC  2013</t>
  </si>
  <si>
    <t>E  N  E  R  O     -     J  U  L  I  O</t>
  </si>
  <si>
    <t>SEGUNDO SEMESTRE AÑO 2013</t>
  </si>
  <si>
    <t>J  U  L  I  O     2  0  1  3</t>
  </si>
  <si>
    <t>VACACIONES DE VERANO 2013</t>
  </si>
  <si>
    <t>Acumulado Ene-Jul</t>
  </si>
  <si>
    <r>
      <t>al mes de Julio del año 2013, fue elaborado con un muestreo de</t>
    </r>
    <r>
      <rPr>
        <b/>
        <sz val="10"/>
        <rFont val="Calibri"/>
        <family val="2"/>
      </rPr>
      <t xml:space="preserve"> 32,634</t>
    </r>
    <r>
      <rPr>
        <sz val="10"/>
        <rFont val="Calibri"/>
        <family val="2"/>
      </rPr>
      <t xml:space="preserve"> cuartos, que corresponde</t>
    </r>
  </si>
  <si>
    <r>
      <t xml:space="preserve">al </t>
    </r>
    <r>
      <rPr>
        <b/>
        <sz val="10"/>
        <rFont val="Calibri"/>
        <family val="2"/>
      </rPr>
      <t>80.28%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40,650 </t>
    </r>
    <r>
      <rPr>
        <sz val="10"/>
        <rFont val="Calibri"/>
        <family val="2"/>
      </rPr>
      <t>de acuerdo al inventario</t>
    </r>
  </si>
  <si>
    <r>
      <t>Nota: Los principales mercados para Riviera Maya de Enero-Julio representan el</t>
    </r>
    <r>
      <rPr>
        <sz val="9"/>
        <rFont val="Calibri"/>
        <family val="2"/>
      </rPr>
      <t xml:space="preserve"> 96.18% del total de turistas que visitaron el destino.</t>
    </r>
  </si>
</sst>
</file>

<file path=xl/styles.xml><?xml version="1.0" encoding="utf-8"?>
<styleSheet xmlns="http://schemas.openxmlformats.org/spreadsheetml/2006/main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7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</borders>
  <cellStyleXfs count="5">
    <xf numFmtId="0" fontId="0" fillId="0" borderId="0"/>
    <xf numFmtId="0" fontId="3" fillId="0" borderId="0" applyFill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9" fillId="0" borderId="0"/>
  </cellStyleXfs>
  <cellXfs count="540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Border="1"/>
    <xf numFmtId="0" fontId="17" fillId="0" borderId="0" xfId="0" applyFont="1" applyAlignment="1">
      <alignment horizontal="center"/>
    </xf>
    <xf numFmtId="0" fontId="18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/>
    <xf numFmtId="17" fontId="19" fillId="0" borderId="0" xfId="0" applyNumberFormat="1" applyFont="1"/>
    <xf numFmtId="0" fontId="18" fillId="0" borderId="0" xfId="0" applyFont="1" applyFill="1"/>
    <xf numFmtId="0" fontId="20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21" fillId="0" borderId="0" xfId="0" applyFont="1"/>
    <xf numFmtId="0" fontId="22" fillId="0" borderId="0" xfId="0" applyFont="1"/>
    <xf numFmtId="10" fontId="22" fillId="0" borderId="0" xfId="0" applyNumberFormat="1" applyFont="1"/>
    <xf numFmtId="3" fontId="22" fillId="0" borderId="0" xfId="0" applyNumberFormat="1" applyFont="1"/>
    <xf numFmtId="0" fontId="19" fillId="0" borderId="0" xfId="0" applyFont="1" applyAlignment="1">
      <alignment horizontal="center"/>
    </xf>
    <xf numFmtId="10" fontId="22" fillId="0" borderId="0" xfId="0" applyNumberFormat="1" applyFont="1" applyAlignment="1">
      <alignment horizontal="center"/>
    </xf>
    <xf numFmtId="10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18" fillId="0" borderId="0" xfId="0" applyFont="1" applyBorder="1" applyAlignment="1">
      <alignment horizontal="left"/>
    </xf>
    <xf numFmtId="17" fontId="24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3" fillId="0" borderId="0" xfId="0" applyFont="1"/>
    <xf numFmtId="0" fontId="26" fillId="0" borderId="0" xfId="0" applyFont="1" applyFill="1" applyBorder="1" applyAlignment="1">
      <alignment horizontal="left"/>
    </xf>
    <xf numFmtId="10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10" fontId="18" fillId="0" borderId="0" xfId="0" applyNumberFormat="1" applyFont="1" applyFill="1" applyBorder="1"/>
    <xf numFmtId="166" fontId="18" fillId="0" borderId="0" xfId="0" applyNumberFormat="1" applyFont="1" applyFill="1" applyBorder="1"/>
    <xf numFmtId="0" fontId="19" fillId="0" borderId="0" xfId="0" applyFont="1" applyFill="1"/>
    <xf numFmtId="0" fontId="21" fillId="0" borderId="0" xfId="0" applyFont="1" applyFill="1" applyBorder="1" applyAlignment="1"/>
    <xf numFmtId="0" fontId="22" fillId="0" borderId="0" xfId="0" applyFont="1" applyBorder="1"/>
    <xf numFmtId="17" fontId="18" fillId="0" borderId="0" xfId="0" applyNumberFormat="1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72" fontId="23" fillId="0" borderId="0" xfId="0" applyNumberFormat="1" applyFont="1" applyAlignment="1">
      <alignment horizontal="left"/>
    </xf>
    <xf numFmtId="0" fontId="23" fillId="0" borderId="11" xfId="0" applyFont="1" applyBorder="1"/>
    <xf numFmtId="3" fontId="22" fillId="0" borderId="11" xfId="0" applyNumberFormat="1" applyFont="1" applyBorder="1"/>
    <xf numFmtId="3" fontId="18" fillId="0" borderId="0" xfId="0" applyNumberFormat="1" applyFont="1"/>
    <xf numFmtId="17" fontId="24" fillId="0" borderId="0" xfId="0" applyNumberFormat="1" applyFont="1" applyAlignment="1">
      <alignment horizontal="center"/>
    </xf>
    <xf numFmtId="17" fontId="24" fillId="0" borderId="0" xfId="0" applyNumberFormat="1" applyFont="1" applyAlignment="1">
      <alignment horizontal="left"/>
    </xf>
    <xf numFmtId="0" fontId="19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3" fontId="18" fillId="0" borderId="0" xfId="0" applyNumberFormat="1" applyFont="1" applyBorder="1"/>
    <xf numFmtId="10" fontId="18" fillId="0" borderId="0" xfId="0" applyNumberFormat="1" applyFont="1" applyFill="1" applyBorder="1" applyAlignment="1"/>
    <xf numFmtId="1" fontId="18" fillId="0" borderId="0" xfId="0" applyNumberFormat="1" applyFont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1" fontId="19" fillId="0" borderId="0" xfId="0" applyNumberFormat="1" applyFont="1" applyFill="1" applyBorder="1" applyAlignment="1"/>
    <xf numFmtId="10" fontId="19" fillId="0" borderId="0" xfId="0" applyNumberFormat="1" applyFont="1" applyFill="1" applyBorder="1" applyAlignment="1"/>
    <xf numFmtId="0" fontId="28" fillId="0" borderId="0" xfId="0" applyFont="1"/>
    <xf numFmtId="0" fontId="21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Alignment="1"/>
    <xf numFmtId="167" fontId="18" fillId="0" borderId="0" xfId="0" applyNumberFormat="1" applyFont="1" applyFill="1" applyBorder="1" applyAlignment="1"/>
    <xf numFmtId="3" fontId="18" fillId="0" borderId="0" xfId="0" applyNumberFormat="1" applyFont="1" applyFill="1" applyBorder="1" applyAlignment="1"/>
    <xf numFmtId="0" fontId="30" fillId="0" borderId="0" xfId="2" applyFont="1" applyAlignment="1" applyProtection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3" fontId="18" fillId="0" borderId="17" xfId="0" applyNumberFormat="1" applyFont="1" applyBorder="1"/>
    <xf numFmtId="3" fontId="18" fillId="0" borderId="16" xfId="0" applyNumberFormat="1" applyFont="1" applyBorder="1"/>
    <xf numFmtId="0" fontId="18" fillId="0" borderId="18" xfId="0" applyFont="1" applyBorder="1"/>
    <xf numFmtId="3" fontId="18" fillId="0" borderId="18" xfId="0" applyNumberFormat="1" applyFont="1" applyBorder="1"/>
    <xf numFmtId="10" fontId="18" fillId="0" borderId="18" xfId="0" applyNumberFormat="1" applyFont="1" applyBorder="1"/>
    <xf numFmtId="0" fontId="19" fillId="0" borderId="18" xfId="0" applyFont="1" applyBorder="1"/>
    <xf numFmtId="3" fontId="19" fillId="0" borderId="18" xfId="0" applyNumberFormat="1" applyFont="1" applyBorder="1"/>
    <xf numFmtId="10" fontId="19" fillId="0" borderId="18" xfId="0" applyNumberFormat="1" applyFont="1" applyBorder="1"/>
    <xf numFmtId="10" fontId="18" fillId="0" borderId="0" xfId="0" applyNumberFormat="1" applyFont="1"/>
    <xf numFmtId="0" fontId="18" fillId="0" borderId="17" xfId="0" applyFont="1" applyBorder="1"/>
    <xf numFmtId="10" fontId="18" fillId="0" borderId="17" xfId="0" applyNumberFormat="1" applyFont="1" applyBorder="1"/>
    <xf numFmtId="3" fontId="23" fillId="0" borderId="0" xfId="0" applyNumberFormat="1" applyFont="1" applyFill="1"/>
    <xf numFmtId="17" fontId="2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7" fontId="19" fillId="0" borderId="0" xfId="0" applyNumberFormat="1" applyFont="1" applyFill="1" applyBorder="1" applyAlignment="1"/>
    <xf numFmtId="3" fontId="35" fillId="0" borderId="0" xfId="0" applyNumberFormat="1" applyFont="1" applyFill="1" applyBorder="1" applyAlignment="1">
      <alignment horizontal="right"/>
    </xf>
    <xf numFmtId="37" fontId="35" fillId="0" borderId="0" xfId="0" applyNumberFormat="1" applyFont="1" applyFill="1" applyBorder="1" applyAlignment="1"/>
    <xf numFmtId="0" fontId="35" fillId="0" borderId="0" xfId="0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left"/>
    </xf>
    <xf numFmtId="37" fontId="36" fillId="0" borderId="0" xfId="0" applyNumberFormat="1" applyFont="1" applyFill="1" applyBorder="1"/>
    <xf numFmtId="167" fontId="36" fillId="0" borderId="0" xfId="0" applyNumberFormat="1" applyFont="1" applyFill="1" applyBorder="1"/>
    <xf numFmtId="167" fontId="19" fillId="0" borderId="0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37" fontId="19" fillId="0" borderId="0" xfId="0" applyNumberFormat="1" applyFont="1" applyFill="1" applyBorder="1"/>
    <xf numFmtId="1" fontId="18" fillId="0" borderId="0" xfId="0" applyNumberFormat="1" applyFont="1" applyFill="1" applyBorder="1"/>
    <xf numFmtId="37" fontId="18" fillId="0" borderId="0" xfId="0" applyNumberFormat="1" applyFont="1" applyFill="1"/>
    <xf numFmtId="167" fontId="19" fillId="0" borderId="0" xfId="0" applyNumberFormat="1" applyFont="1" applyFill="1" applyBorder="1" applyAlignment="1">
      <alignment horizontal="right"/>
    </xf>
    <xf numFmtId="0" fontId="37" fillId="0" borderId="0" xfId="0" applyFont="1" applyFill="1" applyBorder="1"/>
    <xf numFmtId="0" fontId="34" fillId="0" borderId="0" xfId="0" applyFont="1" applyFill="1" applyBorder="1"/>
    <xf numFmtId="1" fontId="38" fillId="0" borderId="0" xfId="0" applyNumberFormat="1" applyFont="1" applyFill="1" applyBorder="1" applyAlignment="1"/>
    <xf numFmtId="0" fontId="39" fillId="0" borderId="0" xfId="0" applyFont="1" applyFill="1" applyBorder="1"/>
    <xf numFmtId="0" fontId="34" fillId="0" borderId="0" xfId="0" applyFont="1" applyFill="1" applyBorder="1" applyAlignment="1">
      <alignment horizontal="left"/>
    </xf>
    <xf numFmtId="0" fontId="39" fillId="0" borderId="0" xfId="0" applyFont="1" applyFill="1"/>
    <xf numFmtId="0" fontId="40" fillId="0" borderId="0" xfId="0" applyFont="1" applyFill="1"/>
    <xf numFmtId="166" fontId="23" fillId="2" borderId="0" xfId="0" applyNumberFormat="1" applyFont="1" applyFill="1" applyBorder="1"/>
    <xf numFmtId="166" fontId="22" fillId="2" borderId="0" xfId="0" applyNumberFormat="1" applyFont="1" applyFill="1" applyBorder="1"/>
    <xf numFmtId="3" fontId="23" fillId="2" borderId="0" xfId="0" applyNumberFormat="1" applyFont="1" applyFill="1" applyBorder="1"/>
    <xf numFmtId="3" fontId="22" fillId="2" borderId="0" xfId="0" applyNumberFormat="1" applyFont="1" applyFill="1" applyBorder="1"/>
    <xf numFmtId="10" fontId="22" fillId="2" borderId="0" xfId="0" applyNumberFormat="1" applyFont="1" applyFill="1" applyBorder="1"/>
    <xf numFmtId="167" fontId="22" fillId="2" borderId="0" xfId="0" applyNumberFormat="1" applyFont="1" applyFill="1" applyBorder="1"/>
    <xf numFmtId="0" fontId="19" fillId="2" borderId="0" xfId="0" applyFont="1" applyFill="1" applyBorder="1" applyAlignment="1">
      <alignment horizontal="center"/>
    </xf>
    <xf numFmtId="0" fontId="22" fillId="2" borderId="0" xfId="0" applyFont="1" applyFill="1" applyBorder="1"/>
    <xf numFmtId="0" fontId="24" fillId="0" borderId="0" xfId="0" applyFont="1" applyAlignment="1">
      <alignment horizontal="center"/>
    </xf>
    <xf numFmtId="167" fontId="14" fillId="0" borderId="0" xfId="0" applyNumberFormat="1" applyFont="1" applyFill="1" applyBorder="1"/>
    <xf numFmtId="10" fontId="14" fillId="0" borderId="0" xfId="0" applyNumberFormat="1" applyFont="1" applyFill="1" applyBorder="1"/>
    <xf numFmtId="37" fontId="16" fillId="0" borderId="0" xfId="0" applyNumberFormat="1" applyFont="1" applyFill="1" applyBorder="1" applyAlignment="1"/>
    <xf numFmtId="10" fontId="22" fillId="0" borderId="0" xfId="0" applyNumberFormat="1" applyFont="1" applyBorder="1"/>
    <xf numFmtId="0" fontId="1" fillId="0" borderId="0" xfId="0" applyFont="1"/>
    <xf numFmtId="0" fontId="2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Fill="1" applyBorder="1" applyAlignment="1"/>
    <xf numFmtId="167" fontId="14" fillId="0" borderId="0" xfId="0" applyNumberFormat="1" applyFont="1"/>
    <xf numFmtId="167" fontId="14" fillId="0" borderId="0" xfId="0" applyNumberFormat="1" applyFont="1" applyAlignment="1"/>
    <xf numFmtId="0" fontId="43" fillId="0" borderId="0" xfId="0" applyFont="1" applyBorder="1"/>
    <xf numFmtId="167" fontId="14" fillId="0" borderId="0" xfId="0" applyNumberFormat="1" applyFont="1" applyBorder="1"/>
    <xf numFmtId="0" fontId="14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44" fillId="0" borderId="0" xfId="0" applyFont="1" applyAlignment="1">
      <alignment horizontal="center"/>
    </xf>
    <xf numFmtId="1" fontId="22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/>
    <xf numFmtId="0" fontId="47" fillId="0" borderId="0" xfId="0" applyFont="1"/>
    <xf numFmtId="0" fontId="48" fillId="0" borderId="0" xfId="0" applyFont="1" applyFill="1"/>
    <xf numFmtId="0" fontId="49" fillId="0" borderId="0" xfId="0" applyFont="1" applyFill="1"/>
    <xf numFmtId="0" fontId="23" fillId="0" borderId="22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2" fontId="22" fillId="0" borderId="22" xfId="0" applyNumberFormat="1" applyFont="1" applyBorder="1"/>
    <xf numFmtId="0" fontId="18" fillId="0" borderId="22" xfId="0" applyFont="1" applyBorder="1"/>
    <xf numFmtId="3" fontId="23" fillId="0" borderId="22" xfId="0" applyNumberFormat="1" applyFont="1" applyBorder="1"/>
    <xf numFmtId="2" fontId="23" fillId="0" borderId="22" xfId="0" applyNumberFormat="1" applyFont="1" applyBorder="1"/>
    <xf numFmtId="10" fontId="22" fillId="0" borderId="10" xfId="2" applyNumberFormat="1" applyFont="1" applyFill="1" applyBorder="1" applyAlignment="1" applyProtection="1">
      <alignment horizontal="center"/>
    </xf>
    <xf numFmtId="0" fontId="18" fillId="0" borderId="10" xfId="0" applyFont="1" applyBorder="1"/>
    <xf numFmtId="10" fontId="23" fillId="0" borderId="10" xfId="0" applyNumberFormat="1" applyFont="1" applyFill="1" applyBorder="1"/>
    <xf numFmtId="3" fontId="22" fillId="0" borderId="10" xfId="0" applyNumberFormat="1" applyFont="1" applyFill="1" applyBorder="1"/>
    <xf numFmtId="10" fontId="23" fillId="0" borderId="10" xfId="0" applyNumberFormat="1" applyFont="1" applyFill="1" applyBorder="1" applyAlignment="1"/>
    <xf numFmtId="10" fontId="22" fillId="0" borderId="10" xfId="0" applyNumberFormat="1" applyFont="1" applyBorder="1" applyAlignment="1">
      <alignment horizontal="center"/>
    </xf>
    <xf numFmtId="10" fontId="22" fillId="0" borderId="10" xfId="0" applyNumberFormat="1" applyFont="1" applyFill="1" applyBorder="1" applyAlignment="1">
      <alignment horizontal="center"/>
    </xf>
    <xf numFmtId="10" fontId="23" fillId="0" borderId="10" xfId="0" applyNumberFormat="1" applyFont="1" applyFill="1" applyBorder="1" applyAlignment="1">
      <alignment horizontal="right"/>
    </xf>
    <xf numFmtId="0" fontId="23" fillId="0" borderId="10" xfId="0" applyFont="1" applyBorder="1"/>
    <xf numFmtId="0" fontId="19" fillId="0" borderId="10" xfId="0" applyFont="1" applyFill="1" applyBorder="1"/>
    <xf numFmtId="37" fontId="18" fillId="0" borderId="10" xfId="0" applyNumberFormat="1" applyFont="1" applyFill="1" applyBorder="1"/>
    <xf numFmtId="10" fontId="18" fillId="0" borderId="10" xfId="0" applyNumberFormat="1" applyFont="1" applyFill="1" applyBorder="1"/>
    <xf numFmtId="166" fontId="18" fillId="0" borderId="10" xfId="0" applyNumberFormat="1" applyFont="1" applyFill="1" applyBorder="1"/>
    <xf numFmtId="3" fontId="18" fillId="0" borderId="10" xfId="0" applyNumberFormat="1" applyFont="1" applyFill="1" applyBorder="1"/>
    <xf numFmtId="0" fontId="22" fillId="0" borderId="10" xfId="0" applyFont="1" applyBorder="1"/>
    <xf numFmtId="2" fontId="22" fillId="0" borderId="10" xfId="0" applyNumberFormat="1" applyFont="1" applyBorder="1"/>
    <xf numFmtId="2" fontId="23" fillId="0" borderId="10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3" fontId="18" fillId="0" borderId="10" xfId="0" applyNumberFormat="1" applyFont="1" applyFill="1" applyBorder="1" applyAlignment="1"/>
    <xf numFmtId="10" fontId="18" fillId="0" borderId="10" xfId="0" applyNumberFormat="1" applyFont="1" applyFill="1" applyBorder="1" applyAlignment="1"/>
    <xf numFmtId="0" fontId="18" fillId="0" borderId="10" xfId="0" applyFont="1" applyFill="1" applyBorder="1"/>
    <xf numFmtId="0" fontId="18" fillId="0" borderId="10" xfId="0" applyFont="1" applyFill="1" applyBorder="1" applyAlignment="1"/>
    <xf numFmtId="3" fontId="18" fillId="0" borderId="0" xfId="0" applyNumberFormat="1" applyFont="1" applyFill="1" applyBorder="1"/>
    <xf numFmtId="0" fontId="5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22" xfId="0" applyFont="1" applyFill="1" applyBorder="1" applyAlignment="1">
      <alignment horizontal="left"/>
    </xf>
    <xf numFmtId="3" fontId="22" fillId="0" borderId="22" xfId="0" applyNumberFormat="1" applyFont="1" applyFill="1" applyBorder="1"/>
    <xf numFmtId="10" fontId="23" fillId="0" borderId="22" xfId="0" applyNumberFormat="1" applyFont="1" applyFill="1" applyBorder="1" applyAlignment="1"/>
    <xf numFmtId="10" fontId="22" fillId="0" borderId="22" xfId="2" applyNumberFormat="1" applyFont="1" applyFill="1" applyBorder="1" applyAlignment="1" applyProtection="1">
      <alignment horizontal="center"/>
    </xf>
    <xf numFmtId="10" fontId="22" fillId="0" borderId="22" xfId="0" applyNumberFormat="1" applyFont="1" applyFill="1" applyBorder="1" applyAlignment="1">
      <alignment horizontal="center"/>
    </xf>
    <xf numFmtId="10" fontId="23" fillId="0" borderId="22" xfId="0" applyNumberFormat="1" applyFont="1" applyFill="1" applyBorder="1"/>
    <xf numFmtId="3" fontId="22" fillId="0" borderId="11" xfId="0" applyNumberFormat="1" applyFont="1" applyFill="1" applyBorder="1"/>
    <xf numFmtId="10" fontId="23" fillId="0" borderId="13" xfId="0" applyNumberFormat="1" applyFont="1" applyFill="1" applyBorder="1" applyAlignment="1"/>
    <xf numFmtId="10" fontId="22" fillId="0" borderId="27" xfId="2" applyNumberFormat="1" applyFont="1" applyFill="1" applyBorder="1" applyAlignment="1" applyProtection="1">
      <alignment horizontal="center"/>
    </xf>
    <xf numFmtId="0" fontId="56" fillId="0" borderId="0" xfId="0" applyFont="1" applyAlignment="1"/>
    <xf numFmtId="0" fontId="24" fillId="0" borderId="0" xfId="0" applyFont="1" applyAlignment="1"/>
    <xf numFmtId="17" fontId="24" fillId="0" borderId="0" xfId="0" applyNumberFormat="1" applyFont="1" applyBorder="1" applyAlignment="1">
      <alignment horizontal="center"/>
    </xf>
    <xf numFmtId="0" fontId="23" fillId="2" borderId="28" xfId="0" applyFont="1" applyFill="1" applyBorder="1"/>
    <xf numFmtId="0" fontId="22" fillId="2" borderId="29" xfId="0" applyFont="1" applyFill="1" applyBorder="1"/>
    <xf numFmtId="0" fontId="22" fillId="2" borderId="30" xfId="0" applyFont="1" applyFill="1" applyBorder="1"/>
    <xf numFmtId="0" fontId="22" fillId="2" borderId="31" xfId="0" applyFont="1" applyFill="1" applyBorder="1"/>
    <xf numFmtId="3" fontId="23" fillId="2" borderId="32" xfId="0" applyNumberFormat="1" applyFont="1" applyFill="1" applyBorder="1"/>
    <xf numFmtId="3" fontId="22" fillId="2" borderId="32" xfId="0" applyNumberFormat="1" applyFont="1" applyFill="1" applyBorder="1"/>
    <xf numFmtId="10" fontId="22" fillId="2" borderId="33" xfId="0" applyNumberFormat="1" applyFont="1" applyFill="1" applyBorder="1"/>
    <xf numFmtId="0" fontId="22" fillId="2" borderId="28" xfId="0" applyFont="1" applyFill="1" applyBorder="1"/>
    <xf numFmtId="3" fontId="22" fillId="2" borderId="29" xfId="0" applyNumberFormat="1" applyFont="1" applyFill="1" applyBorder="1"/>
    <xf numFmtId="10" fontId="22" fillId="2" borderId="30" xfId="0" applyNumberFormat="1" applyFont="1" applyFill="1" applyBorder="1"/>
    <xf numFmtId="0" fontId="22" fillId="2" borderId="14" xfId="0" applyFont="1" applyFill="1" applyBorder="1"/>
    <xf numFmtId="10" fontId="22" fillId="2" borderId="34" xfId="0" applyNumberFormat="1" applyFont="1" applyFill="1" applyBorder="1"/>
    <xf numFmtId="10" fontId="22" fillId="2" borderId="32" xfId="0" applyNumberFormat="1" applyFont="1" applyFill="1" applyBorder="1"/>
    <xf numFmtId="10" fontId="23" fillId="2" borderId="32" xfId="0" applyNumberFormat="1" applyFont="1" applyFill="1" applyBorder="1"/>
    <xf numFmtId="0" fontId="22" fillId="2" borderId="11" xfId="0" applyFont="1" applyFill="1" applyBorder="1"/>
    <xf numFmtId="10" fontId="22" fillId="2" borderId="12" xfId="0" applyNumberFormat="1" applyFont="1" applyFill="1" applyBorder="1"/>
    <xf numFmtId="10" fontId="23" fillId="2" borderId="12" xfId="0" applyNumberFormat="1" applyFont="1" applyFill="1" applyBorder="1"/>
    <xf numFmtId="10" fontId="22" fillId="2" borderId="13" xfId="0" applyNumberFormat="1" applyFont="1" applyFill="1" applyBorder="1"/>
    <xf numFmtId="169" fontId="22" fillId="2" borderId="34" xfId="0" applyNumberFormat="1" applyFont="1" applyFill="1" applyBorder="1"/>
    <xf numFmtId="166" fontId="22" fillId="2" borderId="32" xfId="0" applyNumberFormat="1" applyFont="1" applyFill="1" applyBorder="1"/>
    <xf numFmtId="169" fontId="22" fillId="2" borderId="33" xfId="0" applyNumberFormat="1" applyFont="1" applyFill="1" applyBorder="1"/>
    <xf numFmtId="0" fontId="23" fillId="2" borderId="11" xfId="0" applyFont="1" applyFill="1" applyBorder="1"/>
    <xf numFmtId="168" fontId="22" fillId="2" borderId="12" xfId="0" applyNumberFormat="1" applyFont="1" applyFill="1" applyBorder="1"/>
    <xf numFmtId="170" fontId="22" fillId="2" borderId="12" xfId="0" applyNumberFormat="1" applyFont="1" applyFill="1" applyBorder="1"/>
    <xf numFmtId="0" fontId="23" fillId="2" borderId="29" xfId="0" applyFont="1" applyFill="1" applyBorder="1" applyAlignment="1">
      <alignment horizontal="center" vertical="center"/>
    </xf>
    <xf numFmtId="0" fontId="19" fillId="2" borderId="28" xfId="0" applyFont="1" applyFill="1" applyBorder="1"/>
    <xf numFmtId="0" fontId="23" fillId="2" borderId="30" xfId="0" applyFont="1" applyFill="1" applyBorder="1" applyAlignment="1">
      <alignment horizontal="center"/>
    </xf>
    <xf numFmtId="0" fontId="26" fillId="2" borderId="28" xfId="0" applyFont="1" applyFill="1" applyBorder="1"/>
    <xf numFmtId="0" fontId="23" fillId="2" borderId="29" xfId="0" applyFont="1" applyFill="1" applyBorder="1"/>
    <xf numFmtId="0" fontId="22" fillId="2" borderId="29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167" fontId="22" fillId="2" borderId="34" xfId="0" applyNumberFormat="1" applyFont="1" applyFill="1" applyBorder="1"/>
    <xf numFmtId="0" fontId="22" fillId="0" borderId="14" xfId="0" applyFont="1" applyBorder="1"/>
    <xf numFmtId="3" fontId="22" fillId="2" borderId="31" xfId="0" applyNumberFormat="1" applyFont="1" applyFill="1" applyBorder="1"/>
    <xf numFmtId="0" fontId="19" fillId="2" borderId="30" xfId="0" applyFont="1" applyFill="1" applyBorder="1" applyAlignment="1">
      <alignment horizontal="center"/>
    </xf>
    <xf numFmtId="0" fontId="23" fillId="2" borderId="14" xfId="0" applyFont="1" applyFill="1" applyBorder="1"/>
    <xf numFmtId="0" fontId="22" fillId="2" borderId="34" xfId="0" applyFont="1" applyFill="1" applyBorder="1"/>
    <xf numFmtId="10" fontId="22" fillId="2" borderId="34" xfId="0" applyNumberFormat="1" applyFont="1" applyFill="1" applyBorder="1" applyAlignment="1">
      <alignment horizontal="center"/>
    </xf>
    <xf numFmtId="0" fontId="23" fillId="2" borderId="31" xfId="0" applyFont="1" applyFill="1" applyBorder="1"/>
    <xf numFmtId="0" fontId="23" fillId="2" borderId="32" xfId="0" applyFont="1" applyFill="1" applyBorder="1"/>
    <xf numFmtId="0" fontId="22" fillId="2" borderId="33" xfId="0" applyFont="1" applyFill="1" applyBorder="1"/>
    <xf numFmtId="0" fontId="33" fillId="0" borderId="22" xfId="0" applyFont="1" applyFill="1" applyBorder="1" applyAlignment="1">
      <alignment horizontal="right" wrapText="1"/>
    </xf>
    <xf numFmtId="0" fontId="58" fillId="0" borderId="22" xfId="0" applyFont="1" applyFill="1" applyBorder="1" applyAlignment="1">
      <alignment horizontal="left" wrapText="1"/>
    </xf>
    <xf numFmtId="1" fontId="58" fillId="0" borderId="22" xfId="0" applyNumberFormat="1" applyFont="1" applyFill="1" applyBorder="1" applyAlignment="1">
      <alignment wrapText="1"/>
    </xf>
    <xf numFmtId="1" fontId="58" fillId="0" borderId="22" xfId="0" applyNumberFormat="1" applyFont="1" applyFill="1" applyBorder="1" applyAlignment="1"/>
    <xf numFmtId="0" fontId="58" fillId="0" borderId="22" xfId="0" applyFont="1" applyFill="1" applyBorder="1"/>
    <xf numFmtId="0" fontId="41" fillId="0" borderId="22" xfId="0" applyFont="1" applyFill="1" applyBorder="1" applyAlignment="1">
      <alignment horizontal="left"/>
    </xf>
    <xf numFmtId="167" fontId="58" fillId="0" borderId="22" xfId="0" applyNumberFormat="1" applyFont="1" applyFill="1" applyBorder="1" applyAlignment="1"/>
    <xf numFmtId="0" fontId="41" fillId="0" borderId="0" xfId="0" applyFont="1" applyFill="1" applyBorder="1"/>
    <xf numFmtId="37" fontId="41" fillId="0" borderId="0" xfId="0" applyNumberFormat="1" applyFont="1" applyFill="1" applyBorder="1"/>
    <xf numFmtId="167" fontId="41" fillId="0" borderId="0" xfId="0" applyNumberFormat="1" applyFont="1" applyFill="1" applyBorder="1"/>
    <xf numFmtId="37" fontId="58" fillId="0" borderId="22" xfId="0" applyNumberFormat="1" applyFont="1" applyFill="1" applyBorder="1" applyAlignment="1">
      <alignment horizontal="right"/>
    </xf>
    <xf numFmtId="3" fontId="58" fillId="0" borderId="22" xfId="0" applyNumberFormat="1" applyFont="1" applyFill="1" applyBorder="1" applyAlignment="1">
      <alignment horizontal="right"/>
    </xf>
    <xf numFmtId="0" fontId="58" fillId="0" borderId="22" xfId="0" applyFont="1" applyFill="1" applyBorder="1" applyAlignment="1">
      <alignment horizontal="right"/>
    </xf>
    <xf numFmtId="0" fontId="47" fillId="0" borderId="22" xfId="0" applyFont="1" applyFill="1" applyBorder="1" applyAlignment="1">
      <alignment horizontal="left"/>
    </xf>
    <xf numFmtId="1" fontId="47" fillId="0" borderId="22" xfId="0" applyNumberFormat="1" applyFont="1" applyFill="1" applyBorder="1" applyAlignment="1"/>
    <xf numFmtId="167" fontId="47" fillId="0" borderId="22" xfId="0" applyNumberFormat="1" applyFont="1" applyFill="1" applyBorder="1" applyAlignment="1"/>
    <xf numFmtId="0" fontId="18" fillId="0" borderId="13" xfId="0" applyFont="1" applyBorder="1"/>
    <xf numFmtId="10" fontId="23" fillId="2" borderId="10" xfId="0" applyNumberFormat="1" applyFont="1" applyFill="1" applyBorder="1"/>
    <xf numFmtId="10" fontId="22" fillId="0" borderId="22" xfId="0" applyNumberFormat="1" applyFont="1" applyBorder="1"/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Alignment="1"/>
    <xf numFmtId="0" fontId="57" fillId="3" borderId="21" xfId="0" applyFont="1" applyFill="1" applyBorder="1" applyAlignment="1">
      <alignment horizontal="center"/>
    </xf>
    <xf numFmtId="0" fontId="62" fillId="0" borderId="0" xfId="0" applyFont="1" applyAlignment="1">
      <alignment horizontal="left"/>
    </xf>
    <xf numFmtId="164" fontId="22" fillId="0" borderId="22" xfId="0" applyNumberFormat="1" applyFont="1" applyFill="1" applyBorder="1" applyAlignment="1"/>
    <xf numFmtId="3" fontId="22" fillId="0" borderId="22" xfId="0" applyNumberFormat="1" applyFont="1" applyFill="1" applyBorder="1" applyAlignment="1"/>
    <xf numFmtId="10" fontId="22" fillId="0" borderId="22" xfId="0" applyNumberFormat="1" applyFont="1" applyFill="1" applyBorder="1" applyAlignment="1"/>
    <xf numFmtId="165" fontId="22" fillId="0" borderId="22" xfId="0" applyNumberFormat="1" applyFont="1" applyFill="1" applyBorder="1" applyAlignment="1"/>
    <xf numFmtId="0" fontId="22" fillId="0" borderId="10" xfId="0" applyFont="1" applyFill="1" applyBorder="1" applyAlignment="1"/>
    <xf numFmtId="3" fontId="22" fillId="0" borderId="10" xfId="0" applyNumberFormat="1" applyFont="1" applyFill="1" applyBorder="1" applyAlignment="1"/>
    <xf numFmtId="10" fontId="22" fillId="0" borderId="10" xfId="0" applyNumberFormat="1" applyFont="1" applyFill="1" applyBorder="1" applyAlignment="1"/>
    <xf numFmtId="3" fontId="47" fillId="0" borderId="39" xfId="0" applyNumberFormat="1" applyFont="1" applyFill="1" applyBorder="1" applyAlignment="1"/>
    <xf numFmtId="3" fontId="47" fillId="0" borderId="40" xfId="0" applyNumberFormat="1" applyFont="1" applyFill="1" applyBorder="1" applyAlignment="1"/>
    <xf numFmtId="3" fontId="47" fillId="0" borderId="41" xfId="0" applyNumberFormat="1" applyFont="1" applyFill="1" applyBorder="1" applyAlignment="1"/>
    <xf numFmtId="3" fontId="22" fillId="2" borderId="10" xfId="0" applyNumberFormat="1" applyFont="1" applyFill="1" applyBorder="1"/>
    <xf numFmtId="37" fontId="22" fillId="0" borderId="10" xfId="0" applyNumberFormat="1" applyFont="1" applyFill="1" applyBorder="1"/>
    <xf numFmtId="10" fontId="22" fillId="0" borderId="10" xfId="0" applyNumberFormat="1" applyFont="1" applyFill="1" applyBorder="1"/>
    <xf numFmtId="166" fontId="22" fillId="0" borderId="10" xfId="0" applyNumberFormat="1" applyFont="1" applyFill="1" applyBorder="1"/>
    <xf numFmtId="0" fontId="2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3" fontId="18" fillId="0" borderId="22" xfId="0" applyNumberFormat="1" applyFont="1" applyFill="1" applyBorder="1" applyAlignment="1"/>
    <xf numFmtId="0" fontId="18" fillId="0" borderId="16" xfId="0" applyFont="1" applyBorder="1"/>
    <xf numFmtId="10" fontId="18" fillId="0" borderId="16" xfId="0" applyNumberFormat="1" applyFont="1" applyBorder="1"/>
    <xf numFmtId="10" fontId="19" fillId="0" borderId="17" xfId="0" applyNumberFormat="1" applyFont="1" applyBorder="1"/>
    <xf numFmtId="172" fontId="63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17" fontId="24" fillId="0" borderId="0" xfId="0" applyNumberFormat="1" applyFont="1" applyBorder="1" applyAlignment="1">
      <alignment horizontal="center"/>
    </xf>
    <xf numFmtId="0" fontId="20" fillId="4" borderId="28" xfId="0" applyFont="1" applyFill="1" applyBorder="1" applyAlignment="1">
      <alignment horizontal="center"/>
    </xf>
    <xf numFmtId="0" fontId="20" fillId="4" borderId="31" xfId="0" applyFont="1" applyFill="1" applyBorder="1" applyAlignment="1">
      <alignment horizontal="center"/>
    </xf>
    <xf numFmtId="0" fontId="23" fillId="4" borderId="33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right"/>
    </xf>
    <xf numFmtId="0" fontId="23" fillId="2" borderId="29" xfId="0" applyFont="1" applyFill="1" applyBorder="1" applyAlignment="1">
      <alignment horizontal="right" vertical="center"/>
    </xf>
    <xf numFmtId="0" fontId="23" fillId="4" borderId="32" xfId="0" applyFont="1" applyFill="1" applyBorder="1" applyAlignment="1">
      <alignment horizontal="right" vertical="center"/>
    </xf>
    <xf numFmtId="0" fontId="23" fillId="4" borderId="32" xfId="0" applyFont="1" applyFill="1" applyBorder="1" applyAlignment="1">
      <alignment horizontal="right"/>
    </xf>
    <xf numFmtId="0" fontId="22" fillId="2" borderId="29" xfId="0" applyFont="1" applyFill="1" applyBorder="1" applyAlignment="1">
      <alignment horizontal="right"/>
    </xf>
    <xf numFmtId="0" fontId="23" fillId="4" borderId="10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4" borderId="10" xfId="0" applyFont="1" applyFill="1" applyBorder="1" applyAlignment="1">
      <alignment horizontal="left"/>
    </xf>
    <xf numFmtId="10" fontId="23" fillId="4" borderId="10" xfId="0" applyNumberFormat="1" applyFont="1" applyFill="1" applyBorder="1" applyAlignment="1">
      <alignment horizontal="center"/>
    </xf>
    <xf numFmtId="10" fontId="23" fillId="4" borderId="10" xfId="0" applyNumberFormat="1" applyFont="1" applyFill="1" applyBorder="1"/>
    <xf numFmtId="3" fontId="23" fillId="4" borderId="10" xfId="0" applyNumberFormat="1" applyFont="1" applyFill="1" applyBorder="1"/>
    <xf numFmtId="0" fontId="23" fillId="4" borderId="21" xfId="0" applyFont="1" applyFill="1" applyBorder="1" applyAlignment="1">
      <alignment horizontal="center"/>
    </xf>
    <xf numFmtId="0" fontId="26" fillId="4" borderId="10" xfId="0" applyFont="1" applyFill="1" applyBorder="1"/>
    <xf numFmtId="0" fontId="26" fillId="4" borderId="10" xfId="0" applyFont="1" applyFill="1" applyBorder="1" applyAlignment="1">
      <alignment horizontal="center"/>
    </xf>
    <xf numFmtId="0" fontId="61" fillId="0" borderId="38" xfId="0" applyFont="1" applyFill="1" applyBorder="1" applyAlignment="1">
      <alignment horizontal="center"/>
    </xf>
    <xf numFmtId="0" fontId="20" fillId="0" borderId="0" xfId="0" applyFont="1" applyAlignment="1">
      <alignment vertical="center" wrapText="1"/>
    </xf>
    <xf numFmtId="0" fontId="50" fillId="0" borderId="23" xfId="0" applyFont="1" applyFill="1" applyBorder="1"/>
    <xf numFmtId="0" fontId="51" fillId="0" borderId="18" xfId="0" applyFont="1" applyFill="1" applyBorder="1"/>
    <xf numFmtId="0" fontId="52" fillId="0" borderId="18" xfId="0" applyFont="1" applyFill="1" applyBorder="1"/>
    <xf numFmtId="0" fontId="53" fillId="0" borderId="18" xfId="0" applyFont="1" applyBorder="1"/>
    <xf numFmtId="0" fontId="55" fillId="0" borderId="18" xfId="0" applyFont="1" applyBorder="1"/>
    <xf numFmtId="0" fontId="54" fillId="0" borderId="18" xfId="0" applyFont="1" applyBorder="1"/>
    <xf numFmtId="165" fontId="23" fillId="4" borderId="22" xfId="0" applyNumberFormat="1" applyFont="1" applyFill="1" applyBorder="1" applyAlignment="1"/>
    <xf numFmtId="3" fontId="23" fillId="4" borderId="22" xfId="0" applyNumberFormat="1" applyFont="1" applyFill="1" applyBorder="1" applyAlignment="1"/>
    <xf numFmtId="10" fontId="23" fillId="4" borderId="22" xfId="0" applyNumberFormat="1" applyFont="1" applyFill="1" applyBorder="1" applyAlignment="1"/>
    <xf numFmtId="164" fontId="22" fillId="0" borderId="22" xfId="0" applyNumberFormat="1" applyFont="1" applyFill="1" applyBorder="1" applyAlignment="1">
      <alignment horizontal="left"/>
    </xf>
    <xf numFmtId="165" fontId="22" fillId="0" borderId="22" xfId="0" applyNumberFormat="1" applyFont="1" applyFill="1" applyBorder="1" applyAlignment="1">
      <alignment horizontal="left"/>
    </xf>
    <xf numFmtId="165" fontId="23" fillId="4" borderId="22" xfId="0" applyNumberFormat="1" applyFont="1" applyFill="1" applyBorder="1" applyAlignment="1">
      <alignment horizontal="left"/>
    </xf>
    <xf numFmtId="0" fontId="23" fillId="4" borderId="36" xfId="0" applyFont="1" applyFill="1" applyBorder="1" applyAlignment="1">
      <alignment horizontal="center"/>
    </xf>
    <xf numFmtId="0" fontId="23" fillId="4" borderId="37" xfId="0" applyFont="1" applyFill="1" applyBorder="1" applyAlignment="1">
      <alignment horizontal="center"/>
    </xf>
    <xf numFmtId="0" fontId="22" fillId="0" borderId="1" xfId="0" applyFont="1" applyFill="1" applyBorder="1"/>
    <xf numFmtId="38" fontId="22" fillId="0" borderId="2" xfId="0" applyNumberFormat="1" applyFont="1" applyFill="1" applyBorder="1"/>
    <xf numFmtId="171" fontId="22" fillId="0" borderId="2" xfId="0" applyNumberFormat="1" applyFont="1" applyFill="1" applyBorder="1"/>
    <xf numFmtId="166" fontId="22" fillId="0" borderId="3" xfId="0" applyNumberFormat="1" applyFont="1" applyFill="1" applyBorder="1"/>
    <xf numFmtId="0" fontId="22" fillId="0" borderId="4" xfId="0" applyFont="1" applyFill="1" applyBorder="1"/>
    <xf numFmtId="38" fontId="22" fillId="0" borderId="5" xfId="0" applyNumberFormat="1" applyFont="1" applyFill="1" applyBorder="1"/>
    <xf numFmtId="171" fontId="22" fillId="0" borderId="5" xfId="0" applyNumberFormat="1" applyFont="1" applyFill="1" applyBorder="1"/>
    <xf numFmtId="166" fontId="22" fillId="0" borderId="6" xfId="0" applyNumberFormat="1" applyFont="1" applyFill="1" applyBorder="1"/>
    <xf numFmtId="0" fontId="22" fillId="0" borderId="7" xfId="0" applyFont="1" applyFill="1" applyBorder="1"/>
    <xf numFmtId="38" fontId="22" fillId="0" borderId="8" xfId="0" applyNumberFormat="1" applyFont="1" applyFill="1" applyBorder="1"/>
    <xf numFmtId="171" fontId="22" fillId="0" borderId="8" xfId="0" applyNumberFormat="1" applyFont="1" applyFill="1" applyBorder="1"/>
    <xf numFmtId="0" fontId="22" fillId="0" borderId="8" xfId="0" applyFont="1" applyFill="1" applyBorder="1"/>
    <xf numFmtId="166" fontId="22" fillId="0" borderId="9" xfId="0" applyNumberFormat="1" applyFont="1" applyFill="1" applyBorder="1"/>
    <xf numFmtId="0" fontId="22" fillId="0" borderId="10" xfId="0" applyFont="1" applyFill="1" applyBorder="1"/>
    <xf numFmtId="0" fontId="21" fillId="4" borderId="10" xfId="0" applyFont="1" applyFill="1" applyBorder="1" applyAlignment="1">
      <alignment horizontal="left"/>
    </xf>
    <xf numFmtId="3" fontId="19" fillId="4" borderId="10" xfId="0" applyNumberFormat="1" applyFont="1" applyFill="1" applyBorder="1" applyAlignment="1"/>
    <xf numFmtId="10" fontId="19" fillId="4" borderId="10" xfId="0" applyNumberFormat="1" applyFont="1" applyFill="1" applyBorder="1" applyAlignment="1"/>
    <xf numFmtId="0" fontId="19" fillId="4" borderId="10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left"/>
    </xf>
    <xf numFmtId="3" fontId="23" fillId="4" borderId="10" xfId="0" applyNumberFormat="1" applyFont="1" applyFill="1" applyBorder="1" applyAlignment="1"/>
    <xf numFmtId="10" fontId="23" fillId="4" borderId="10" xfId="0" applyNumberFormat="1" applyFont="1" applyFill="1" applyBorder="1" applyAlignment="1"/>
    <xf numFmtId="1" fontId="18" fillId="0" borderId="22" xfId="0" applyNumberFormat="1" applyFont="1" applyFill="1" applyBorder="1" applyAlignment="1"/>
    <xf numFmtId="0" fontId="29" fillId="4" borderId="22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8" fillId="0" borderId="22" xfId="0" applyFont="1" applyFill="1" applyBorder="1" applyAlignment="1"/>
    <xf numFmtId="167" fontId="18" fillId="0" borderId="22" xfId="3" applyNumberFormat="1" applyFont="1" applyFill="1" applyBorder="1"/>
    <xf numFmtId="167" fontId="18" fillId="0" borderId="22" xfId="0" applyNumberFormat="1" applyFont="1" applyFill="1" applyBorder="1" applyAlignment="1"/>
    <xf numFmtId="0" fontId="21" fillId="0" borderId="22" xfId="0" applyFont="1" applyFill="1" applyBorder="1" applyAlignment="1"/>
    <xf numFmtId="3" fontId="19" fillId="0" borderId="22" xfId="0" applyNumberFormat="1" applyFont="1" applyFill="1" applyBorder="1" applyAlignment="1"/>
    <xf numFmtId="167" fontId="21" fillId="0" borderId="22" xfId="0" applyNumberFormat="1" applyFont="1" applyFill="1" applyBorder="1" applyAlignment="1"/>
    <xf numFmtId="0" fontId="18" fillId="0" borderId="22" xfId="0" applyFont="1" applyFill="1" applyBorder="1"/>
    <xf numFmtId="0" fontId="21" fillId="4" borderId="22" xfId="0" applyFont="1" applyFill="1" applyBorder="1" applyAlignment="1">
      <alignment horizontal="center" vertical="center"/>
    </xf>
    <xf numFmtId="3" fontId="19" fillId="4" borderId="22" xfId="0" applyNumberFormat="1" applyFont="1" applyFill="1" applyBorder="1" applyAlignment="1">
      <alignment horizontal="center" vertical="center"/>
    </xf>
    <xf numFmtId="10" fontId="19" fillId="4" borderId="22" xfId="0" applyNumberFormat="1" applyFont="1" applyFill="1" applyBorder="1" applyAlignment="1">
      <alignment horizontal="center" vertical="center"/>
    </xf>
    <xf numFmtId="0" fontId="18" fillId="4" borderId="46" xfId="0" applyFont="1" applyFill="1" applyBorder="1"/>
    <xf numFmtId="0" fontId="18" fillId="4" borderId="47" xfId="0" applyFont="1" applyFill="1" applyBorder="1"/>
    <xf numFmtId="0" fontId="18" fillId="4" borderId="47" xfId="0" applyFont="1" applyFill="1" applyBorder="1" applyAlignment="1">
      <alignment horizontal="center"/>
    </xf>
    <xf numFmtId="0" fontId="19" fillId="4" borderId="19" xfId="0" applyFont="1" applyFill="1" applyBorder="1"/>
    <xf numFmtId="3" fontId="19" fillId="4" borderId="15" xfId="0" applyNumberFormat="1" applyFont="1" applyFill="1" applyBorder="1"/>
    <xf numFmtId="10" fontId="19" fillId="4" borderId="15" xfId="0" applyNumberFormat="1" applyFont="1" applyFill="1" applyBorder="1"/>
    <xf numFmtId="10" fontId="19" fillId="4" borderId="20" xfId="0" applyNumberFormat="1" applyFont="1" applyFill="1" applyBorder="1"/>
    <xf numFmtId="0" fontId="32" fillId="4" borderId="18" xfId="0" applyFont="1" applyFill="1" applyBorder="1"/>
    <xf numFmtId="3" fontId="32" fillId="4" borderId="18" xfId="0" applyNumberFormat="1" applyFont="1" applyFill="1" applyBorder="1"/>
    <xf numFmtId="10" fontId="20" fillId="4" borderId="18" xfId="0" applyNumberFormat="1" applyFont="1" applyFill="1" applyBorder="1"/>
    <xf numFmtId="3" fontId="20" fillId="4" borderId="18" xfId="0" applyNumberFormat="1" applyFont="1" applyFill="1" applyBorder="1"/>
    <xf numFmtId="0" fontId="41" fillId="5" borderId="10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right" wrapText="1"/>
    </xf>
    <xf numFmtId="0" fontId="58" fillId="0" borderId="27" xfId="0" applyFont="1" applyFill="1" applyBorder="1" applyAlignment="1">
      <alignment horizontal="left" wrapText="1"/>
    </xf>
    <xf numFmtId="1" fontId="58" fillId="0" borderId="27" xfId="0" applyNumberFormat="1" applyFont="1" applyFill="1" applyBorder="1" applyAlignment="1">
      <alignment wrapText="1"/>
    </xf>
    <xf numFmtId="1" fontId="58" fillId="0" borderId="27" xfId="0" applyNumberFormat="1" applyFont="1" applyFill="1" applyBorder="1" applyAlignment="1"/>
    <xf numFmtId="0" fontId="58" fillId="0" borderId="27" xfId="0" applyFont="1" applyFill="1" applyBorder="1"/>
    <xf numFmtId="0" fontId="58" fillId="0" borderId="21" xfId="0" applyFont="1" applyFill="1" applyBorder="1" applyAlignment="1">
      <alignment horizontal="left" wrapText="1"/>
    </xf>
    <xf numFmtId="1" fontId="58" fillId="0" borderId="21" xfId="0" applyNumberFormat="1" applyFont="1" applyFill="1" applyBorder="1" applyAlignment="1">
      <alignment wrapText="1"/>
    </xf>
    <xf numFmtId="1" fontId="58" fillId="0" borderId="21" xfId="0" applyNumberFormat="1" applyFont="1" applyFill="1" applyBorder="1" applyAlignment="1"/>
    <xf numFmtId="0" fontId="58" fillId="0" borderId="21" xfId="0" applyFont="1" applyFill="1" applyBorder="1"/>
    <xf numFmtId="0" fontId="34" fillId="5" borderId="19" xfId="0" applyFont="1" applyFill="1" applyBorder="1"/>
    <xf numFmtId="0" fontId="42" fillId="5" borderId="15" xfId="0" applyFont="1" applyFill="1" applyBorder="1" applyAlignment="1">
      <alignment horizontal="center" vertical="top" wrapText="1"/>
    </xf>
    <xf numFmtId="3" fontId="42" fillId="5" borderId="15" xfId="0" applyNumberFormat="1" applyFont="1" applyFill="1" applyBorder="1" applyAlignment="1">
      <alignment horizontal="center" vertical="center"/>
    </xf>
    <xf numFmtId="0" fontId="34" fillId="5" borderId="15" xfId="0" applyFont="1" applyFill="1" applyBorder="1"/>
    <xf numFmtId="0" fontId="34" fillId="5" borderId="20" xfId="0" applyFont="1" applyFill="1" applyBorder="1"/>
    <xf numFmtId="0" fontId="41" fillId="0" borderId="27" xfId="0" applyFont="1" applyFill="1" applyBorder="1" applyAlignment="1">
      <alignment horizontal="left"/>
    </xf>
    <xf numFmtId="37" fontId="58" fillId="0" borderId="27" xfId="0" applyNumberFormat="1" applyFont="1" applyFill="1" applyBorder="1" applyAlignment="1"/>
    <xf numFmtId="167" fontId="58" fillId="0" borderId="27" xfId="0" applyNumberFormat="1" applyFont="1" applyFill="1" applyBorder="1" applyAlignment="1"/>
    <xf numFmtId="0" fontId="41" fillId="0" borderId="21" xfId="0" applyFont="1" applyFill="1" applyBorder="1" applyAlignment="1">
      <alignment horizontal="left"/>
    </xf>
    <xf numFmtId="37" fontId="58" fillId="2" borderId="21" xfId="4" applyNumberFormat="1" applyFont="1" applyFill="1" applyBorder="1" applyAlignment="1"/>
    <xf numFmtId="167" fontId="58" fillId="0" borderId="21" xfId="0" applyNumberFormat="1" applyFont="1" applyFill="1" applyBorder="1" applyAlignment="1"/>
    <xf numFmtId="0" fontId="41" fillId="5" borderId="10" xfId="0" applyFont="1" applyFill="1" applyBorder="1"/>
    <xf numFmtId="37" fontId="41" fillId="5" borderId="10" xfId="0" applyNumberFormat="1" applyFont="1" applyFill="1" applyBorder="1"/>
    <xf numFmtId="167" fontId="41" fillId="5" borderId="10" xfId="0" applyNumberFormat="1" applyFont="1" applyFill="1" applyBorder="1"/>
    <xf numFmtId="0" fontId="41" fillId="5" borderId="10" xfId="0" applyFont="1" applyFill="1" applyBorder="1" applyAlignment="1">
      <alignment horizontal="center"/>
    </xf>
    <xf numFmtId="37" fontId="58" fillId="0" borderId="27" xfId="0" applyNumberFormat="1" applyFont="1" applyFill="1" applyBorder="1" applyAlignment="1">
      <alignment horizontal="right"/>
    </xf>
    <xf numFmtId="3" fontId="58" fillId="0" borderId="21" xfId="0" applyNumberFormat="1" applyFont="1" applyFill="1" applyBorder="1"/>
    <xf numFmtId="167" fontId="41" fillId="5" borderId="10" xfId="0" applyNumberFormat="1" applyFont="1" applyFill="1" applyBorder="1" applyAlignment="1"/>
    <xf numFmtId="37" fontId="58" fillId="2" borderId="27" xfId="4" applyNumberFormat="1" applyFont="1" applyFill="1" applyBorder="1" applyAlignment="1"/>
    <xf numFmtId="0" fontId="42" fillId="5" borderId="22" xfId="0" applyFont="1" applyFill="1" applyBorder="1" applyAlignment="1">
      <alignment horizontal="center"/>
    </xf>
    <xf numFmtId="0" fontId="42" fillId="5" borderId="22" xfId="0" applyFont="1" applyFill="1" applyBorder="1" applyAlignment="1">
      <alignment horizontal="left"/>
    </xf>
    <xf numFmtId="1" fontId="42" fillId="5" borderId="22" xfId="0" applyNumberFormat="1" applyFont="1" applyFill="1" applyBorder="1" applyAlignment="1"/>
    <xf numFmtId="167" fontId="42" fillId="5" borderId="22" xfId="0" applyNumberFormat="1" applyFont="1" applyFill="1" applyBorder="1" applyAlignment="1"/>
    <xf numFmtId="3" fontId="42" fillId="5" borderId="22" xfId="0" applyNumberFormat="1" applyFont="1" applyFill="1" applyBorder="1" applyAlignment="1"/>
    <xf numFmtId="37" fontId="23" fillId="0" borderId="10" xfId="0" applyNumberFormat="1" applyFont="1" applyFill="1" applyBorder="1"/>
    <xf numFmtId="173" fontId="22" fillId="0" borderId="10" xfId="0" applyNumberFormat="1" applyFont="1" applyFill="1" applyBorder="1"/>
    <xf numFmtId="0" fontId="23" fillId="0" borderId="19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0" fillId="0" borderId="20" xfId="0" applyBorder="1" applyAlignment="1"/>
    <xf numFmtId="0" fontId="23" fillId="0" borderId="20" xfId="0" applyFont="1" applyBorder="1" applyAlignment="1">
      <alignment horizontal="center"/>
    </xf>
    <xf numFmtId="0" fontId="21" fillId="0" borderId="38" xfId="0" applyFont="1" applyFill="1" applyBorder="1" applyAlignment="1">
      <alignment horizontal="center" vertical="center"/>
    </xf>
    <xf numFmtId="167" fontId="23" fillId="0" borderId="27" xfId="0" applyNumberFormat="1" applyFont="1" applyFill="1" applyBorder="1"/>
    <xf numFmtId="167" fontId="23" fillId="0" borderId="27" xfId="0" applyNumberFormat="1" applyFont="1" applyFill="1" applyBorder="1" applyAlignment="1"/>
    <xf numFmtId="167" fontId="22" fillId="0" borderId="22" xfId="0" applyNumberFormat="1" applyFont="1" applyFill="1" applyBorder="1"/>
    <xf numFmtId="167" fontId="22" fillId="0" borderId="22" xfId="0" applyNumberFormat="1" applyFont="1" applyFill="1" applyBorder="1" applyAlignment="1"/>
    <xf numFmtId="0" fontId="20" fillId="0" borderId="0" xfId="0" applyFont="1" applyAlignment="1">
      <alignment vertical="center"/>
    </xf>
    <xf numFmtId="38" fontId="22" fillId="0" borderId="10" xfId="0" applyNumberFormat="1" applyFont="1" applyFill="1" applyBorder="1"/>
    <xf numFmtId="171" fontId="22" fillId="0" borderId="10" xfId="0" applyNumberFormat="1" applyFont="1" applyFill="1" applyBorder="1"/>
    <xf numFmtId="0" fontId="26" fillId="0" borderId="0" xfId="0" applyFont="1" applyAlignment="1">
      <alignment vertical="top"/>
    </xf>
    <xf numFmtId="3" fontId="22" fillId="0" borderId="27" xfId="2" applyNumberFormat="1" applyFont="1" applyFill="1" applyBorder="1" applyAlignment="1" applyProtection="1">
      <alignment horizontal="center"/>
    </xf>
    <xf numFmtId="3" fontId="22" fillId="0" borderId="22" xfId="2" applyNumberFormat="1" applyFont="1" applyFill="1" applyBorder="1" applyAlignment="1" applyProtection="1">
      <alignment horizontal="center"/>
    </xf>
    <xf numFmtId="3" fontId="58" fillId="0" borderId="22" xfId="0" applyNumberFormat="1" applyFont="1" applyFill="1" applyBorder="1" applyAlignment="1">
      <alignment wrapText="1"/>
    </xf>
    <xf numFmtId="0" fontId="19" fillId="0" borderId="22" xfId="0" applyFont="1" applyBorder="1"/>
    <xf numFmtId="0" fontId="64" fillId="0" borderId="22" xfId="0" applyFont="1" applyBorder="1"/>
    <xf numFmtId="0" fontId="64" fillId="0" borderId="10" xfId="0" applyFont="1" applyFill="1" applyBorder="1" applyAlignment="1"/>
    <xf numFmtId="0" fontId="23" fillId="0" borderId="0" xfId="0" applyFont="1" applyAlignment="1">
      <alignment vertical="center"/>
    </xf>
    <xf numFmtId="10" fontId="23" fillId="0" borderId="27" xfId="0" applyNumberFormat="1" applyFont="1" applyBorder="1" applyAlignment="1"/>
    <xf numFmtId="0" fontId="23" fillId="4" borderId="10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10" fontId="22" fillId="0" borderId="19" xfId="0" applyNumberFormat="1" applyFont="1" applyFill="1" applyBorder="1" applyAlignment="1"/>
    <xf numFmtId="10" fontId="23" fillId="4" borderId="19" xfId="0" applyNumberFormat="1" applyFont="1" applyFill="1" applyBorder="1" applyAlignment="1"/>
    <xf numFmtId="0" fontId="23" fillId="0" borderId="10" xfId="0" applyFont="1" applyFill="1" applyBorder="1" applyAlignment="1"/>
    <xf numFmtId="3" fontId="23" fillId="0" borderId="10" xfId="0" applyNumberFormat="1" applyFont="1" applyFill="1" applyBorder="1" applyAlignment="1"/>
    <xf numFmtId="3" fontId="23" fillId="0" borderId="10" xfId="0" applyNumberFormat="1" applyFont="1" applyFill="1" applyBorder="1"/>
    <xf numFmtId="10" fontId="23" fillId="0" borderId="19" xfId="0" applyNumberFormat="1" applyFont="1" applyFill="1" applyBorder="1" applyAlignment="1"/>
    <xf numFmtId="0" fontId="22" fillId="0" borderId="0" xfId="0" applyFont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9" fillId="0" borderId="10" xfId="0" applyFont="1" applyFill="1" applyBorder="1" applyAlignment="1"/>
    <xf numFmtId="10" fontId="19" fillId="0" borderId="10" xfId="0" applyNumberFormat="1" applyFont="1" applyFill="1" applyBorder="1" applyAlignment="1"/>
    <xf numFmtId="3" fontId="19" fillId="0" borderId="10" xfId="0" applyNumberFormat="1" applyFont="1" applyFill="1" applyBorder="1" applyAlignment="1"/>
    <xf numFmtId="3" fontId="19" fillId="0" borderId="10" xfId="0" applyNumberFormat="1" applyFont="1" applyFill="1" applyBorder="1"/>
    <xf numFmtId="0" fontId="23" fillId="4" borderId="10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/>
    </xf>
    <xf numFmtId="3" fontId="65" fillId="0" borderId="10" xfId="0" applyNumberFormat="1" applyFont="1" applyFill="1" applyBorder="1" applyAlignment="1"/>
    <xf numFmtId="10" fontId="65" fillId="0" borderId="10" xfId="0" applyNumberFormat="1" applyFont="1" applyFill="1" applyBorder="1" applyAlignment="1"/>
    <xf numFmtId="3" fontId="66" fillId="0" borderId="10" xfId="0" applyNumberFormat="1" applyFont="1" applyFill="1" applyBorder="1" applyAlignment="1"/>
    <xf numFmtId="10" fontId="66" fillId="0" borderId="10" xfId="0" applyNumberFormat="1" applyFont="1" applyFill="1" applyBorder="1" applyAlignment="1"/>
    <xf numFmtId="3" fontId="66" fillId="0" borderId="22" xfId="0" applyNumberFormat="1" applyFont="1" applyFill="1" applyBorder="1" applyAlignment="1"/>
    <xf numFmtId="167" fontId="66" fillId="0" borderId="22" xfId="3" applyNumberFormat="1" applyFont="1" applyFill="1" applyBorder="1"/>
    <xf numFmtId="3" fontId="65" fillId="0" borderId="22" xfId="0" applyNumberFormat="1" applyFont="1" applyFill="1" applyBorder="1" applyAlignment="1"/>
    <xf numFmtId="167" fontId="67" fillId="0" borderId="22" xfId="0" applyNumberFormat="1" applyFont="1" applyFill="1" applyBorder="1" applyAlignment="1"/>
    <xf numFmtId="3" fontId="66" fillId="0" borderId="0" xfId="0" applyNumberFormat="1" applyFont="1" applyFill="1" applyBorder="1" applyAlignment="1"/>
    <xf numFmtId="167" fontId="66" fillId="0" borderId="0" xfId="0" applyNumberFormat="1" applyFont="1" applyFill="1" applyBorder="1" applyAlignment="1"/>
    <xf numFmtId="0" fontId="66" fillId="0" borderId="0" xfId="0" applyFont="1" applyFill="1" applyBorder="1" applyAlignment="1"/>
    <xf numFmtId="1" fontId="66" fillId="0" borderId="22" xfId="0" applyNumberFormat="1" applyFont="1" applyFill="1" applyBorder="1" applyAlignment="1"/>
    <xf numFmtId="1" fontId="66" fillId="0" borderId="0" xfId="0" applyNumberFormat="1" applyFont="1" applyFill="1" applyBorder="1" applyAlignment="1"/>
    <xf numFmtId="10" fontId="66" fillId="0" borderId="0" xfId="0" applyNumberFormat="1" applyFont="1" applyFill="1" applyBorder="1" applyAlignment="1"/>
    <xf numFmtId="1" fontId="65" fillId="0" borderId="0" xfId="0" applyNumberFormat="1" applyFont="1" applyFill="1" applyBorder="1" applyAlignment="1"/>
    <xf numFmtId="3" fontId="65" fillId="4" borderId="22" xfId="0" applyNumberFormat="1" applyFont="1" applyFill="1" applyBorder="1" applyAlignment="1">
      <alignment horizontal="center" vertical="center"/>
    </xf>
    <xf numFmtId="10" fontId="65" fillId="4" borderId="22" xfId="0" applyNumberFormat="1" applyFont="1" applyFill="1" applyBorder="1" applyAlignment="1">
      <alignment horizontal="center" vertical="center"/>
    </xf>
    <xf numFmtId="10" fontId="23" fillId="0" borderId="22" xfId="0" applyNumberFormat="1" applyFont="1" applyBorder="1" applyAlignment="1"/>
    <xf numFmtId="10" fontId="68" fillId="0" borderId="10" xfId="0" applyNumberFormat="1" applyFont="1" applyFill="1" applyBorder="1" applyAlignment="1"/>
    <xf numFmtId="3" fontId="68" fillId="0" borderId="10" xfId="0" applyNumberFormat="1" applyFont="1" applyFill="1" applyBorder="1" applyAlignment="1"/>
    <xf numFmtId="10" fontId="69" fillId="0" borderId="10" xfId="0" applyNumberFormat="1" applyFont="1" applyFill="1" applyBorder="1" applyAlignment="1"/>
    <xf numFmtId="3" fontId="69" fillId="0" borderId="10" xfId="0" applyNumberFormat="1" applyFont="1" applyFill="1" applyBorder="1" applyAlignment="1"/>
    <xf numFmtId="10" fontId="68" fillId="4" borderId="10" xfId="0" applyNumberFormat="1" applyFont="1" applyFill="1" applyBorder="1" applyAlignment="1"/>
    <xf numFmtId="3" fontId="68" fillId="4" borderId="10" xfId="0" applyNumberFormat="1" applyFont="1" applyFill="1" applyBorder="1" applyAlignment="1"/>
    <xf numFmtId="168" fontId="23" fillId="0" borderId="12" xfId="0" applyNumberFormat="1" applyFont="1" applyFill="1" applyBorder="1"/>
    <xf numFmtId="0" fontId="23" fillId="2" borderId="2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17" fontId="27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3" fillId="4" borderId="29" xfId="0" applyFont="1" applyFill="1" applyBorder="1" applyAlignment="1">
      <alignment horizontal="center"/>
    </xf>
    <xf numFmtId="0" fontId="23" fillId="4" borderId="30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center"/>
    </xf>
    <xf numFmtId="0" fontId="22" fillId="4" borderId="22" xfId="0" applyFont="1" applyFill="1" applyBorder="1" applyAlignment="1"/>
    <xf numFmtId="17" fontId="24" fillId="0" borderId="0" xfId="0" applyNumberFormat="1" applyFont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26" fillId="4" borderId="10" xfId="0" applyFont="1" applyFill="1" applyBorder="1" applyAlignment="1">
      <alignment horizontal="center"/>
    </xf>
    <xf numFmtId="0" fontId="19" fillId="4" borderId="23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wrapText="1"/>
    </xf>
    <xf numFmtId="0" fontId="0" fillId="4" borderId="24" xfId="0" applyFill="1" applyBorder="1" applyAlignment="1">
      <alignment wrapText="1"/>
    </xf>
    <xf numFmtId="0" fontId="20" fillId="6" borderId="48" xfId="0" applyFont="1" applyFill="1" applyBorder="1" applyAlignment="1">
      <alignment horizontal="center"/>
    </xf>
    <xf numFmtId="0" fontId="20" fillId="6" borderId="49" xfId="0" applyFont="1" applyFill="1" applyBorder="1" applyAlignment="1">
      <alignment horizontal="center"/>
    </xf>
    <xf numFmtId="0" fontId="20" fillId="6" borderId="50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 vertical="center" wrapText="1"/>
    </xf>
    <xf numFmtId="0" fontId="0" fillId="4" borderId="24" xfId="0" applyFill="1" applyBorder="1"/>
    <xf numFmtId="0" fontId="18" fillId="4" borderId="24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3" fillId="0" borderId="19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0" fillId="0" borderId="20" xfId="0" applyBorder="1" applyAlignment="1"/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19" fillId="4" borderId="22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1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/>
    </xf>
    <xf numFmtId="0" fontId="23" fillId="4" borderId="26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17" fontId="23" fillId="4" borderId="22" xfId="0" applyNumberFormat="1" applyFont="1" applyFill="1" applyBorder="1" applyAlignment="1">
      <alignment horizontal="center"/>
    </xf>
    <xf numFmtId="17" fontId="23" fillId="4" borderId="11" xfId="0" applyNumberFormat="1" applyFont="1" applyFill="1" applyBorder="1" applyAlignment="1">
      <alignment horizontal="center"/>
    </xf>
    <xf numFmtId="17" fontId="23" fillId="4" borderId="25" xfId="0" applyNumberFormat="1" applyFont="1" applyFill="1" applyBorder="1" applyAlignment="1">
      <alignment horizontal="center"/>
    </xf>
    <xf numFmtId="17" fontId="23" fillId="4" borderId="13" xfId="0" applyNumberFormat="1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 vertical="center"/>
    </xf>
    <xf numFmtId="17" fontId="23" fillId="4" borderId="22" xfId="0" applyNumberFormat="1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19" fillId="4" borderId="42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/>
    </xf>
    <xf numFmtId="0" fontId="19" fillId="4" borderId="44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2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" fontId="24" fillId="0" borderId="0" xfId="0" applyNumberFormat="1" applyFont="1" applyFill="1" applyBorder="1" applyAlignment="1">
      <alignment horizontal="center"/>
    </xf>
    <xf numFmtId="0" fontId="41" fillId="5" borderId="1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</cellXfs>
  <cellStyles count="5">
    <cellStyle name="Estilo 1" xfId="1"/>
    <cellStyle name="Hipervínculo" xfId="2" builtinId="8"/>
    <cellStyle name="Normal" xfId="0" builtinId="0"/>
    <cellStyle name="Normal 2" xfId="4"/>
    <cellStyle name="Porcentual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  <color rgb="FFFFFF99"/>
      <color rgb="FFFFFFCC"/>
      <color rgb="FFF0F9E7"/>
      <color rgb="FFCC9900"/>
      <color rgb="FFFF3300"/>
      <color rgb="FFFF9900"/>
      <color rgb="FFFFC46D"/>
      <color rgb="FFDAA100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2008-2013'!$C$9:$G$9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2008-2013'!$C$22:$G$22</c:f>
              <c:numCache>
                <c:formatCode>0.00%</c:formatCode>
                <c:ptCount val="5"/>
                <c:pt idx="0">
                  <c:v>0.81340000000000001</c:v>
                </c:pt>
                <c:pt idx="1">
                  <c:v>0.74360000000000004</c:v>
                </c:pt>
                <c:pt idx="2">
                  <c:v>0.78110000000000002</c:v>
                </c:pt>
                <c:pt idx="3">
                  <c:v>0.79369999999999996</c:v>
                </c:pt>
                <c:pt idx="4">
                  <c:v>0.84355033057445228</c:v>
                </c:pt>
              </c:numCache>
            </c:numRef>
          </c:val>
        </c:ser>
        <c:dLbls>
          <c:showVal val="1"/>
        </c:dLbls>
        <c:marker val="1"/>
        <c:axId val="117600640"/>
        <c:axId val="117603328"/>
      </c:lineChart>
      <c:catAx>
        <c:axId val="117600640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117603328"/>
        <c:crossesAt val="0.1"/>
        <c:lblAlgn val="ctr"/>
        <c:lblOffset val="100"/>
        <c:tickLblSkip val="1"/>
        <c:tickMarkSkip val="1"/>
      </c:catAx>
      <c:valAx>
        <c:axId val="117603328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176006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3.2673218479270273E-2"/>
          <c:y val="2.7642276422766007E-2"/>
          <c:w val="0.95012975351765261"/>
          <c:h val="0.79268292682926556"/>
        </c:manualLayout>
      </c:layout>
      <c:barChart>
        <c:barDir val="bar"/>
        <c:grouping val="clustered"/>
        <c:ser>
          <c:idx val="4"/>
          <c:order val="0"/>
          <c:tx>
            <c:strRef>
              <c:f>PROCEDENCIA!$K$5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427137</c:v>
                </c:pt>
                <c:pt idx="1">
                  <c:v>132262</c:v>
                </c:pt>
                <c:pt idx="2">
                  <c:v>294875</c:v>
                </c:pt>
              </c:numCache>
            </c:numRef>
          </c:val>
        </c:ser>
        <c:ser>
          <c:idx val="0"/>
          <c:order val="1"/>
          <c:tx>
            <c:strRef>
              <c:f>PROCEDENCIA!$I$5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408048</c:v>
                </c:pt>
                <c:pt idx="1">
                  <c:v>129523</c:v>
                </c:pt>
                <c:pt idx="2">
                  <c:v>278525</c:v>
                </c:pt>
              </c:numCache>
            </c:numRef>
          </c:val>
        </c:ser>
        <c:ser>
          <c:idx val="1"/>
          <c:order val="2"/>
          <c:tx>
            <c:strRef>
              <c:f>PROCEDENCIA!$G$5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374896</c:v>
                </c:pt>
                <c:pt idx="1">
                  <c:v>107298</c:v>
                </c:pt>
                <c:pt idx="2">
                  <c:v>267598</c:v>
                </c:pt>
              </c:numCache>
            </c:numRef>
          </c:val>
        </c:ser>
        <c:ser>
          <c:idx val="2"/>
          <c:order val="3"/>
          <c:tx>
            <c:strRef>
              <c:f>PROCEDENCIA!$E$5</c:f>
              <c:strCache>
                <c:ptCount val="1"/>
                <c:pt idx="0">
                  <c:v>2010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328953</c:v>
                </c:pt>
                <c:pt idx="1">
                  <c:v>81922</c:v>
                </c:pt>
                <c:pt idx="2">
                  <c:v>247031</c:v>
                </c:pt>
              </c:numCache>
            </c:numRef>
          </c:val>
        </c:ser>
        <c:ser>
          <c:idx val="3"/>
          <c:order val="4"/>
          <c:tx>
            <c:strRef>
              <c:f>PROCEDENCIA!$C$5</c:f>
              <c:strCache>
                <c:ptCount val="1"/>
                <c:pt idx="0">
                  <c:v>2008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289604</c:v>
                </c:pt>
                <c:pt idx="1">
                  <c:v>51321</c:v>
                </c:pt>
                <c:pt idx="2">
                  <c:v>238283</c:v>
                </c:pt>
              </c:numCache>
            </c:numRef>
          </c:val>
        </c:ser>
        <c:dLbls>
          <c:showVal val="1"/>
        </c:dLbls>
        <c:axId val="81453440"/>
        <c:axId val="81454976"/>
      </c:barChart>
      <c:catAx>
        <c:axId val="81453440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1454976"/>
        <c:crosses val="autoZero"/>
        <c:auto val="1"/>
        <c:lblAlgn val="ctr"/>
        <c:lblOffset val="100"/>
        <c:tickLblSkip val="1"/>
        <c:tickMarkSkip val="1"/>
      </c:catAx>
      <c:valAx>
        <c:axId val="81454976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145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952"/>
          <c:y val="0.91707317073170658"/>
          <c:w val="0.23866021518302591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3.2673218479270308E-2"/>
          <c:y val="2.7642276422766034E-2"/>
          <c:w val="0.95012975351765261"/>
          <c:h val="0.79268292682926556"/>
        </c:manualLayout>
      </c:layout>
      <c:barChart>
        <c:barDir val="bar"/>
        <c:grouping val="clustered"/>
        <c:ser>
          <c:idx val="4"/>
          <c:order val="0"/>
          <c:tx>
            <c:strRef>
              <c:f>PROCEDENCIA!$K$29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2533074</c:v>
                </c:pt>
                <c:pt idx="1">
                  <c:v>509596</c:v>
                </c:pt>
                <c:pt idx="2">
                  <c:v>2023478</c:v>
                </c:pt>
              </c:numCache>
            </c:numRef>
          </c:val>
        </c:ser>
        <c:ser>
          <c:idx val="0"/>
          <c:order val="1"/>
          <c:tx>
            <c:strRef>
              <c:f>PROCEDENCIA!$I$29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2386254</c:v>
                </c:pt>
                <c:pt idx="1">
                  <c:v>455030</c:v>
                </c:pt>
                <c:pt idx="2">
                  <c:v>1931224</c:v>
                </c:pt>
              </c:numCache>
            </c:numRef>
          </c:val>
        </c:ser>
        <c:ser>
          <c:idx val="1"/>
          <c:order val="2"/>
          <c:tx>
            <c:strRef>
              <c:f>PROCEDENCIA!$G$29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2218673</c:v>
                </c:pt>
                <c:pt idx="1">
                  <c:v>376388</c:v>
                </c:pt>
                <c:pt idx="2">
                  <c:v>1842285</c:v>
                </c:pt>
              </c:numCache>
            </c:numRef>
          </c:val>
        </c:ser>
        <c:ser>
          <c:idx val="2"/>
          <c:order val="3"/>
          <c:tx>
            <c:strRef>
              <c:f>PROCEDENCIA!$E$29</c:f>
              <c:strCache>
                <c:ptCount val="1"/>
                <c:pt idx="0">
                  <c:v>2010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2116834</c:v>
                </c:pt>
                <c:pt idx="1">
                  <c:v>320916</c:v>
                </c:pt>
                <c:pt idx="2">
                  <c:v>1795918</c:v>
                </c:pt>
              </c:numCache>
            </c:numRef>
          </c:val>
        </c:ser>
        <c:ser>
          <c:idx val="3"/>
          <c:order val="4"/>
          <c:tx>
            <c:strRef>
              <c:f>PROCEDENCIA!$C$29</c:f>
              <c:strCache>
                <c:ptCount val="1"/>
                <c:pt idx="0">
                  <c:v>2008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2032813</c:v>
                </c:pt>
                <c:pt idx="1">
                  <c:v>220222</c:v>
                </c:pt>
                <c:pt idx="2">
                  <c:v>1812591</c:v>
                </c:pt>
              </c:numCache>
            </c:numRef>
          </c:val>
        </c:ser>
        <c:dLbls>
          <c:showVal val="1"/>
        </c:dLbls>
        <c:axId val="81860864"/>
        <c:axId val="112730112"/>
      </c:barChart>
      <c:catAx>
        <c:axId val="8186086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12730112"/>
        <c:crosses val="autoZero"/>
        <c:auto val="1"/>
        <c:lblAlgn val="ctr"/>
        <c:lblOffset val="100"/>
        <c:tickLblSkip val="1"/>
        <c:tickMarkSkip val="1"/>
      </c:catAx>
      <c:valAx>
        <c:axId val="112730112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1860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963"/>
          <c:y val="0.91707317073170658"/>
          <c:w val="0.26249624331309734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aseline="0"/>
              <a:t>J  U  L  I  O   </a:t>
            </a:r>
            <a:r>
              <a:rPr lang="es-MX" sz="1200"/>
              <a:t>2013 VS 2012</a:t>
            </a:r>
          </a:p>
        </c:rich>
      </c:tx>
      <c:layout>
        <c:manualLayout>
          <c:xMode val="edge"/>
          <c:yMode val="edge"/>
          <c:x val="0.33933976562789536"/>
          <c:y val="1.614373753813228E-2"/>
        </c:manualLayout>
      </c:layout>
    </c:title>
    <c:plotArea>
      <c:layout>
        <c:manualLayout>
          <c:layoutTarget val="inner"/>
          <c:xMode val="edge"/>
          <c:yMode val="edge"/>
          <c:x val="0.18318345178692819"/>
          <c:y val="0.15149372522766641"/>
          <c:w val="0.76568965916298481"/>
          <c:h val="0.61933947527815059"/>
        </c:manualLayout>
      </c:layout>
      <c:barChart>
        <c:barDir val="col"/>
        <c:grouping val="clustered"/>
        <c:ser>
          <c:idx val="0"/>
          <c:order val="0"/>
          <c:tx>
            <c:strRef>
              <c:f>'REGIONES JULIO'!$E$5:$F$5</c:f>
              <c:strCache>
                <c:ptCount val="1"/>
                <c:pt idx="0">
                  <c:v> JULIO 2013</c:v>
                </c:pt>
              </c:strCache>
            </c:strRef>
          </c:tx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4249E-2"/>
                  <c:y val="-1.10151210855730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914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20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656E-3"/>
                  <c:y val="4.3743823520035734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JULIO'!$B$7:$B$12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JULIO'!$F$7:$F$12</c:f>
              <c:numCache>
                <c:formatCode>0.00%</c:formatCode>
                <c:ptCount val="6"/>
                <c:pt idx="0">
                  <c:v>0.22748204908495401</c:v>
                </c:pt>
                <c:pt idx="1">
                  <c:v>0.32257097839803156</c:v>
                </c:pt>
                <c:pt idx="2">
                  <c:v>7.9391389647817917E-2</c:v>
                </c:pt>
                <c:pt idx="3">
                  <c:v>0.30964772426645315</c:v>
                </c:pt>
                <c:pt idx="4">
                  <c:v>5.3732174922799948E-2</c:v>
                </c:pt>
                <c:pt idx="5">
                  <c:v>7.175683679943437E-3</c:v>
                </c:pt>
              </c:numCache>
            </c:numRef>
          </c:val>
        </c:ser>
        <c:ser>
          <c:idx val="1"/>
          <c:order val="1"/>
          <c:tx>
            <c:strRef>
              <c:f>'REGIONES JULIO'!$C$5:$D$5</c:f>
              <c:strCache>
                <c:ptCount val="1"/>
                <c:pt idx="0">
                  <c:v> JULIO 2012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271294916964812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123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JULIO'!$B$7:$B$12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JULIO'!$D$7:$D$12</c:f>
              <c:numCache>
                <c:formatCode>0.00%</c:formatCode>
                <c:ptCount val="6"/>
                <c:pt idx="0">
                  <c:v>0.23679812178959339</c:v>
                </c:pt>
                <c:pt idx="1">
                  <c:v>0.29766105948319804</c:v>
                </c:pt>
                <c:pt idx="2">
                  <c:v>9.1670587773987372E-2</c:v>
                </c:pt>
                <c:pt idx="3">
                  <c:v>0.31742098968748772</c:v>
                </c:pt>
                <c:pt idx="4">
                  <c:v>5.0552876132219739E-2</c:v>
                </c:pt>
                <c:pt idx="5">
                  <c:v>5.8963651335137042E-3</c:v>
                </c:pt>
              </c:numCache>
            </c:numRef>
          </c:val>
        </c:ser>
        <c:dLbls>
          <c:showVal val="1"/>
        </c:dLbls>
        <c:axId val="112819200"/>
        <c:axId val="112837376"/>
      </c:barChart>
      <c:catAx>
        <c:axId val="11281920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2837376"/>
        <c:crosses val="autoZero"/>
        <c:auto val="1"/>
        <c:lblAlgn val="ctr"/>
        <c:lblOffset val="100"/>
        <c:tickLblSkip val="1"/>
        <c:tickMarkSkip val="1"/>
      </c:catAx>
      <c:valAx>
        <c:axId val="112837376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2819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4342439510174"/>
          <c:y val="0.89273859421785018"/>
          <c:w val="0.39545805166637132"/>
          <c:h val="8.2708033736333217E-2"/>
        </c:manualLayout>
      </c:layout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/>
              <a:t>ENERO - JULIO  2013 VS 2012</a:t>
            </a:r>
          </a:p>
        </c:rich>
      </c:tx>
      <c:layout>
        <c:manualLayout>
          <c:xMode val="edge"/>
          <c:yMode val="edge"/>
          <c:x val="0.33933986020858586"/>
          <c:y val="1.6230625590286363E-2"/>
        </c:manualLayout>
      </c:layout>
    </c:title>
    <c:plotArea>
      <c:layout>
        <c:manualLayout>
          <c:layoutTarget val="inner"/>
          <c:xMode val="edge"/>
          <c:yMode val="edge"/>
          <c:x val="0.18318345178692827"/>
          <c:y val="0.15149372522766641"/>
          <c:w val="0.76568965916298504"/>
          <c:h val="0.61933947527815092"/>
        </c:manualLayout>
      </c:layout>
      <c:barChart>
        <c:barDir val="col"/>
        <c:grouping val="clustered"/>
        <c:ser>
          <c:idx val="0"/>
          <c:order val="0"/>
          <c:tx>
            <c:strRef>
              <c:f>'REGIONES JULIO'!$E$30:$F$30</c:f>
              <c:strCache>
                <c:ptCount val="1"/>
                <c:pt idx="0">
                  <c:v>ENE - JUL   2013</c:v>
                </c:pt>
              </c:strCache>
            </c:strRef>
          </c:tx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034410068841E-2"/>
                  <c:y val="2.040385217007401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53644573955816E-2"/>
                  <c:y val="2.164125745438285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22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669E-3"/>
                  <c:y val="4.3743823520035734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JULIO'!$B$32:$B$37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JULIO'!$F$32:$F$37</c:f>
              <c:numCache>
                <c:formatCode>0.00%</c:formatCode>
                <c:ptCount val="6"/>
                <c:pt idx="0">
                  <c:v>0.2207148310708649</c:v>
                </c:pt>
                <c:pt idx="1">
                  <c:v>0.32715467451799674</c:v>
                </c:pt>
                <c:pt idx="2">
                  <c:v>0.18246407329592423</c:v>
                </c:pt>
                <c:pt idx="3">
                  <c:v>0.20117690995209772</c:v>
                </c:pt>
                <c:pt idx="4">
                  <c:v>6.1094148848395272E-2</c:v>
                </c:pt>
                <c:pt idx="5">
                  <c:v>7.3953623147211649E-3</c:v>
                </c:pt>
              </c:numCache>
            </c:numRef>
          </c:val>
        </c:ser>
        <c:ser>
          <c:idx val="1"/>
          <c:order val="1"/>
          <c:tx>
            <c:strRef>
              <c:f>'REGIONES JULIO'!$C$30:$D$30</c:f>
              <c:strCache>
                <c:ptCount val="1"/>
                <c:pt idx="0">
                  <c:v>ENE - JUL   2012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dLbl>
              <c:idx val="0"/>
              <c:layout>
                <c:manualLayout>
                  <c:x val="2.2370967408601866E-2"/>
                  <c:y val="3.910886499497714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130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JULIO'!$B$32:$B$37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JULIO'!$D$32:$D$37</c:f>
              <c:numCache>
                <c:formatCode>0.00%</c:formatCode>
                <c:ptCount val="6"/>
                <c:pt idx="0">
                  <c:v>0.21934798223491717</c:v>
                </c:pt>
                <c:pt idx="1">
                  <c:v>0.32847551015105686</c:v>
                </c:pt>
                <c:pt idx="2">
                  <c:v>0.20399295297147746</c:v>
                </c:pt>
                <c:pt idx="3">
                  <c:v>0.19068799884672796</c:v>
                </c:pt>
                <c:pt idx="4">
                  <c:v>5.175601591448354E-2</c:v>
                </c:pt>
                <c:pt idx="5">
                  <c:v>5.7395398813370243E-3</c:v>
                </c:pt>
              </c:numCache>
            </c:numRef>
          </c:val>
        </c:ser>
        <c:dLbls>
          <c:showVal val="1"/>
        </c:dLbls>
        <c:axId val="113174400"/>
        <c:axId val="113175936"/>
      </c:barChart>
      <c:catAx>
        <c:axId val="11317440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3175936"/>
        <c:crosses val="autoZero"/>
        <c:auto val="1"/>
        <c:lblAlgn val="ctr"/>
        <c:lblOffset val="100"/>
        <c:tickLblSkip val="1"/>
        <c:tickMarkSkip val="1"/>
      </c:catAx>
      <c:valAx>
        <c:axId val="113175936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3174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99267466762237"/>
          <c:y val="0.88198591059778575"/>
          <c:w val="0.47034104356300233"/>
          <c:h val="8.2708033736333217E-2"/>
        </c:manualLayout>
      </c:layout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49716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80085</c:v>
                </c:pt>
                <c:pt idx="1">
                  <c:v>89850</c:v>
                </c:pt>
                <c:pt idx="2">
                  <c:v>90095</c:v>
                </c:pt>
                <c:pt idx="3">
                  <c:v>25423</c:v>
                </c:pt>
                <c:pt idx="4">
                  <c:v>45101</c:v>
                </c:pt>
                <c:pt idx="5">
                  <c:v>2144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70666</c:v>
                </c:pt>
                <c:pt idx="1">
                  <c:v>101692</c:v>
                </c:pt>
                <c:pt idx="2">
                  <c:v>89828</c:v>
                </c:pt>
                <c:pt idx="3">
                  <c:v>23012</c:v>
                </c:pt>
                <c:pt idx="4">
                  <c:v>39217</c:v>
                </c:pt>
                <c:pt idx="5">
                  <c:v>1602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  <c:pt idx="0">
                  <c:v>78329</c:v>
                </c:pt>
                <c:pt idx="1">
                  <c:v>134892</c:v>
                </c:pt>
                <c:pt idx="2">
                  <c:v>100975</c:v>
                </c:pt>
                <c:pt idx="3">
                  <c:v>17763</c:v>
                </c:pt>
                <c:pt idx="4">
                  <c:v>58678</c:v>
                </c:pt>
                <c:pt idx="5">
                  <c:v>2215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  <c:pt idx="0">
                  <c:v>78183</c:v>
                </c:pt>
                <c:pt idx="1">
                  <c:v>114837</c:v>
                </c:pt>
                <c:pt idx="2">
                  <c:v>74825</c:v>
                </c:pt>
                <c:pt idx="3">
                  <c:v>20309</c:v>
                </c:pt>
                <c:pt idx="4">
                  <c:v>59804</c:v>
                </c:pt>
                <c:pt idx="5">
                  <c:v>2614</c:v>
                </c:pt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  <c:pt idx="0">
                  <c:v>77835</c:v>
                </c:pt>
                <c:pt idx="1">
                  <c:v>115835</c:v>
                </c:pt>
                <c:pt idx="2">
                  <c:v>42209</c:v>
                </c:pt>
                <c:pt idx="3">
                  <c:v>24229</c:v>
                </c:pt>
                <c:pt idx="4">
                  <c:v>85925</c:v>
                </c:pt>
                <c:pt idx="5">
                  <c:v>3731</c:v>
                </c:pt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  <c:pt idx="0">
                  <c:v>76823</c:v>
                </c:pt>
                <c:pt idx="1">
                  <c:v>133819</c:v>
                </c:pt>
                <c:pt idx="2">
                  <c:v>30352</c:v>
                </c:pt>
                <c:pt idx="3">
                  <c:v>21069</c:v>
                </c:pt>
                <c:pt idx="4">
                  <c:v>88609</c:v>
                </c:pt>
                <c:pt idx="5">
                  <c:v>3362</c:v>
                </c:pt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  <c:pt idx="0">
                  <c:v>97166</c:v>
                </c:pt>
                <c:pt idx="1">
                  <c:v>137782</c:v>
                </c:pt>
                <c:pt idx="2">
                  <c:v>33911</c:v>
                </c:pt>
                <c:pt idx="3">
                  <c:v>22951</c:v>
                </c:pt>
                <c:pt idx="4">
                  <c:v>132262</c:v>
                </c:pt>
                <c:pt idx="5">
                  <c:v>3065</c:v>
                </c:pt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</c:numCache>
            </c:numRef>
          </c:val>
        </c:ser>
        <c:axId val="117237248"/>
        <c:axId val="117238784"/>
      </c:barChart>
      <c:catAx>
        <c:axId val="117237248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7238784"/>
        <c:crosses val="autoZero"/>
        <c:lblAlgn val="ctr"/>
        <c:lblOffset val="80"/>
        <c:tickLblSkip val="1"/>
        <c:tickMarkSkip val="1"/>
      </c:catAx>
      <c:valAx>
        <c:axId val="117238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7237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465" r="0.75000000000001465" t="1" header="0" footer="0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J  U  L  I  O
2013 VS 2012</a:t>
            </a:r>
          </a:p>
        </c:rich>
      </c:tx>
      <c:layout>
        <c:manualLayout>
          <c:xMode val="edge"/>
          <c:yMode val="edge"/>
          <c:x val="0.59701542914612249"/>
          <c:y val="5.1380860629415539E-3"/>
        </c:manualLayout>
      </c:layout>
      <c:overlay val="1"/>
    </c:title>
    <c:plotArea>
      <c:layout>
        <c:manualLayout>
          <c:layoutTarget val="inner"/>
          <c:xMode val="edge"/>
          <c:yMode val="edge"/>
          <c:x val="0.12710291974200472"/>
          <c:y val="9.6899408194439703E-3"/>
          <c:w val="0.8467297447519001"/>
          <c:h val="0.95349017663323765"/>
        </c:manualLayout>
      </c:layout>
      <c:barChart>
        <c:barDir val="bar"/>
        <c:grouping val="clustered"/>
        <c:ser>
          <c:idx val="0"/>
          <c:order val="0"/>
          <c:tx>
            <c:strRef>
              <c:f>'EUROPA JULIO'!$C$7:$D$7</c:f>
              <c:strCache>
                <c:ptCount val="1"/>
                <c:pt idx="0">
                  <c:v> JULIO  2012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5"/>
              <c:layout>
                <c:manualLayout>
                  <c:x val="0"/>
                  <c:y val="-7.7071290944123972E-3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JULIO'!$B$9:$B$35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JULIO'!$D$9:$D$35</c:f>
              <c:numCache>
                <c:formatCode>0.00%</c:formatCode>
                <c:ptCount val="27"/>
                <c:pt idx="0">
                  <c:v>9.5751617076325998E-2</c:v>
                </c:pt>
                <c:pt idx="1">
                  <c:v>2.4734799482535575E-3</c:v>
                </c:pt>
                <c:pt idx="2">
                  <c:v>1.6921086675291075E-2</c:v>
                </c:pt>
                <c:pt idx="3">
                  <c:v>1.4489003880983182E-4</c:v>
                </c:pt>
                <c:pt idx="4">
                  <c:v>1.0142302716688227E-3</c:v>
                </c:pt>
                <c:pt idx="5">
                  <c:v>0.29555498059508406</c:v>
                </c:pt>
                <c:pt idx="6">
                  <c:v>1.9663648124191462E-4</c:v>
                </c:pt>
                <c:pt idx="7">
                  <c:v>5.4478654592496768E-2</c:v>
                </c:pt>
                <c:pt idx="8">
                  <c:v>0.25820439844760673</c:v>
                </c:pt>
                <c:pt idx="9">
                  <c:v>1.8628719275549805E-4</c:v>
                </c:pt>
                <c:pt idx="10">
                  <c:v>5.7769728331177231E-2</c:v>
                </c:pt>
                <c:pt idx="11">
                  <c:v>1.5523932729624839E-4</c:v>
                </c:pt>
                <c:pt idx="12">
                  <c:v>3.0633893919793016E-3</c:v>
                </c:pt>
                <c:pt idx="13">
                  <c:v>6.2095730918499358E-5</c:v>
                </c:pt>
                <c:pt idx="14">
                  <c:v>0.1308046571798189</c:v>
                </c:pt>
                <c:pt idx="15">
                  <c:v>2.6908150064683053E-4</c:v>
                </c:pt>
                <c:pt idx="16">
                  <c:v>6.2095730918499358E-5</c:v>
                </c:pt>
                <c:pt idx="17">
                  <c:v>2.9391979301423028E-3</c:v>
                </c:pt>
                <c:pt idx="18">
                  <c:v>1.7490297542043984E-3</c:v>
                </c:pt>
                <c:pt idx="19">
                  <c:v>4.6261319534282022E-3</c:v>
                </c:pt>
                <c:pt idx="20">
                  <c:v>6.9340232858990949E-4</c:v>
                </c:pt>
                <c:pt idx="21">
                  <c:v>4.243208279430789E-4</c:v>
                </c:pt>
                <c:pt idx="22">
                  <c:v>5.0856403622250967E-2</c:v>
                </c:pt>
                <c:pt idx="23">
                  <c:v>1.4489003880983182E-4</c:v>
                </c:pt>
                <c:pt idx="24">
                  <c:v>2.7425614489003879E-3</c:v>
                </c:pt>
                <c:pt idx="25">
                  <c:v>1.1291073738680466E-2</c:v>
                </c:pt>
                <c:pt idx="26">
                  <c:v>7.4204398447606729E-3</c:v>
                </c:pt>
              </c:numCache>
            </c:numRef>
          </c:val>
        </c:ser>
        <c:ser>
          <c:idx val="1"/>
          <c:order val="1"/>
          <c:tx>
            <c:strRef>
              <c:f>'EUROPA JULIO'!$E$7:$F$7</c:f>
              <c:strCache>
                <c:ptCount val="1"/>
                <c:pt idx="0">
                  <c:v> JULIO  2013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21222E-17"/>
                  <c:y val="-1.2995451591942821E-2"/>
                </c:manualLayout>
              </c:layout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2.3391812865497099E-2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2.4922118380062306E-3"/>
                  <c:y val="-1.0546629648172717E-2"/>
                </c:manualLayout>
              </c:layout>
              <c:showVal val="1"/>
            </c:dLbl>
            <c:dLbl>
              <c:idx val="25"/>
              <c:layout>
                <c:manualLayout>
                  <c:x val="2.4922118380062306E-3"/>
                  <c:y val="-2.3211607219617802E-2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JULIO'!$B$9:$B$35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JULIO'!$F$9:$F$35</c:f>
              <c:numCache>
                <c:formatCode>0.00%</c:formatCode>
                <c:ptCount val="27"/>
                <c:pt idx="0">
                  <c:v>8.590453450795546E-2</c:v>
                </c:pt>
                <c:pt idx="1">
                  <c:v>2.9228330897639091E-3</c:v>
                </c:pt>
                <c:pt idx="2">
                  <c:v>1.4984665417944548E-2</c:v>
                </c:pt>
                <c:pt idx="3">
                  <c:v>1.6466665294444558E-4</c:v>
                </c:pt>
                <c:pt idx="4">
                  <c:v>1.8730831772430685E-3</c:v>
                </c:pt>
                <c:pt idx="5">
                  <c:v>0.28713747607187701</c:v>
                </c:pt>
                <c:pt idx="6">
                  <c:v>1.1732499022291747E-3</c:v>
                </c:pt>
                <c:pt idx="7">
                  <c:v>4.2226704814441268E-2</c:v>
                </c:pt>
                <c:pt idx="8">
                  <c:v>0.32631784780684603</c:v>
                </c:pt>
                <c:pt idx="9">
                  <c:v>3.3962497169791903E-4</c:v>
                </c:pt>
                <c:pt idx="10">
                  <c:v>3.1965914002840497E-2</c:v>
                </c:pt>
                <c:pt idx="11">
                  <c:v>7.2041660663194938E-5</c:v>
                </c:pt>
                <c:pt idx="12">
                  <c:v>4.343082971409752E-3</c:v>
                </c:pt>
                <c:pt idx="13">
                  <c:v>1.234999897083342E-4</c:v>
                </c:pt>
                <c:pt idx="14">
                  <c:v>0.10510878290760142</c:v>
                </c:pt>
                <c:pt idx="15">
                  <c:v>7.2041660663194938E-5</c:v>
                </c:pt>
                <c:pt idx="16">
                  <c:v>2.0583331618055699E-4</c:v>
                </c:pt>
                <c:pt idx="17">
                  <c:v>2.3259164728402937E-3</c:v>
                </c:pt>
                <c:pt idx="18">
                  <c:v>2.7890414342465471E-3</c:v>
                </c:pt>
                <c:pt idx="19">
                  <c:v>2.7993331000555751E-3</c:v>
                </c:pt>
                <c:pt idx="20">
                  <c:v>4.939999588333368E-4</c:v>
                </c:pt>
                <c:pt idx="21">
                  <c:v>2.9845830846180762E-4</c:v>
                </c:pt>
                <c:pt idx="22">
                  <c:v>4.9852829178930899E-2</c:v>
                </c:pt>
                <c:pt idx="23">
                  <c:v>1.1320832389930635E-4</c:v>
                </c:pt>
                <c:pt idx="24">
                  <c:v>2.2847498096041827E-3</c:v>
                </c:pt>
                <c:pt idx="25">
                  <c:v>1.0085832492847292E-2</c:v>
                </c:pt>
                <c:pt idx="26">
                  <c:v>2.4020747998270999E-2</c:v>
                </c:pt>
              </c:numCache>
            </c:numRef>
          </c:val>
        </c:ser>
        <c:dLbls>
          <c:showVal val="1"/>
        </c:dLbls>
        <c:axId val="117405568"/>
        <c:axId val="117407104"/>
      </c:barChart>
      <c:catAx>
        <c:axId val="117405568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17407104"/>
        <c:crosses val="autoZero"/>
        <c:auto val="1"/>
        <c:lblAlgn val="ctr"/>
        <c:lblOffset val="80"/>
        <c:tickLblSkip val="1"/>
        <c:tickMarkSkip val="1"/>
      </c:catAx>
      <c:valAx>
        <c:axId val="117407104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1740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302219932788772"/>
          <c:y val="0.29199925153864437"/>
          <c:w val="0.21713405450486944"/>
          <c:h val="0.10534897010706031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ENERO</a:t>
            </a:r>
            <a:r>
              <a:rPr lang="es-MX" sz="1400" baseline="0"/>
              <a:t> - JULIO</a:t>
            </a:r>
            <a:r>
              <a:rPr lang="es-MX" sz="1400"/>
              <a:t>
2013 VS 2012</a:t>
            </a:r>
          </a:p>
        </c:rich>
      </c:tx>
      <c:layout>
        <c:manualLayout>
          <c:xMode val="edge"/>
          <c:yMode val="edge"/>
          <c:x val="0.67687987165752439"/>
          <c:y val="3.4465455597577861E-2"/>
        </c:manualLayout>
      </c:layout>
    </c:title>
    <c:plotArea>
      <c:layout>
        <c:manualLayout>
          <c:layoutTarget val="inner"/>
          <c:xMode val="edge"/>
          <c:yMode val="edge"/>
          <c:x val="0.12710291974200472"/>
          <c:y val="9.6899408194439877E-3"/>
          <c:w val="0.8467297447519001"/>
          <c:h val="0.95349017663323765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ENERO-JULIO'!$C$7:$D$7</c:f>
              <c:strCache>
                <c:ptCount val="1"/>
                <c:pt idx="0">
                  <c:v>ENE-JUL  2012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308E-2"/>
                </c:manualLayout>
              </c:layout>
              <c:showVal val="1"/>
            </c:dLbl>
            <c:dLbl>
              <c:idx val="6"/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LblPos val="outEnd"/>
              <c:showVal val="1"/>
            </c:dLbl>
            <c:dLbl>
              <c:idx val="25"/>
              <c:layout>
                <c:manualLayout>
                  <c:x val="-4.9844236760124613E-3"/>
                  <c:y val="1.0396361273554254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ENERO-JULIO'!$B$9:$B$35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ENERO-JULIO'!$D$9:$D$35</c:f>
              <c:numCache>
                <c:formatCode>0.00%</c:formatCode>
                <c:ptCount val="27"/>
                <c:pt idx="0">
                  <c:v>0.14554468686714303</c:v>
                </c:pt>
                <c:pt idx="1">
                  <c:v>3.7388712697260327E-3</c:v>
                </c:pt>
                <c:pt idx="2">
                  <c:v>1.8923617744832064E-2</c:v>
                </c:pt>
                <c:pt idx="3">
                  <c:v>5.387642810744717E-4</c:v>
                </c:pt>
                <c:pt idx="4">
                  <c:v>1.4653624240571624E-3</c:v>
                </c:pt>
                <c:pt idx="5">
                  <c:v>0.20533414848496429</c:v>
                </c:pt>
                <c:pt idx="6">
                  <c:v>4.3349508998509799E-3</c:v>
                </c:pt>
                <c:pt idx="7">
                  <c:v>8.4952810362615108E-2</c:v>
                </c:pt>
                <c:pt idx="8">
                  <c:v>0.24897596576363151</c:v>
                </c:pt>
                <c:pt idx="9">
                  <c:v>2.0251423331168087E-4</c:v>
                </c:pt>
                <c:pt idx="10">
                  <c:v>4.9170837950403119E-2</c:v>
                </c:pt>
                <c:pt idx="11">
                  <c:v>6.4575293263535976E-4</c:v>
                </c:pt>
                <c:pt idx="12">
                  <c:v>2.6728057773871845E-3</c:v>
                </c:pt>
                <c:pt idx="13">
                  <c:v>4.2986511787856789E-4</c:v>
                </c:pt>
                <c:pt idx="14">
                  <c:v>0.1149153643345688</c:v>
                </c:pt>
                <c:pt idx="15">
                  <c:v>1.6621451224637957E-4</c:v>
                </c:pt>
                <c:pt idx="16">
                  <c:v>8.2152000305681867E-5</c:v>
                </c:pt>
                <c:pt idx="17">
                  <c:v>5.2156967635932899E-3</c:v>
                </c:pt>
                <c:pt idx="18">
                  <c:v>2.0442474494669675E-3</c:v>
                </c:pt>
                <c:pt idx="19">
                  <c:v>2.6365060563218832E-3</c:v>
                </c:pt>
                <c:pt idx="20">
                  <c:v>2.4034236368499482E-3</c:v>
                </c:pt>
                <c:pt idx="21">
                  <c:v>4.3941767605364714E-4</c:v>
                </c:pt>
                <c:pt idx="22">
                  <c:v>5.0586527071949869E-2</c:v>
                </c:pt>
                <c:pt idx="23">
                  <c:v>1.87230140231554E-4</c:v>
                </c:pt>
                <c:pt idx="24">
                  <c:v>3.104199304573765E-2</c:v>
                </c:pt>
                <c:pt idx="25">
                  <c:v>1.1535669252225746E-2</c:v>
                </c:pt>
                <c:pt idx="26">
                  <c:v>1.1814603950938061E-2</c:v>
                </c:pt>
              </c:numCache>
            </c:numRef>
          </c:val>
        </c:ser>
        <c:ser>
          <c:idx val="1"/>
          <c:order val="1"/>
          <c:tx>
            <c:strRef>
              <c:f>'EUROPA ENERO-JULIO'!$E$7:$F$7</c:f>
              <c:strCache>
                <c:ptCount val="1"/>
                <c:pt idx="0">
                  <c:v>ENE-JUL  2013</c:v>
                </c:pt>
              </c:strCache>
            </c:strRef>
          </c:tx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83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83E-2"/>
                </c:manualLayout>
              </c:layout>
              <c:dLblPos val="outEnd"/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ENERO-JULIO'!$B$9:$B$35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ENERO-JULIO'!$F$9:$F$35</c:f>
              <c:numCache>
                <c:formatCode>0.00%</c:formatCode>
                <c:ptCount val="27"/>
                <c:pt idx="0">
                  <c:v>0.1387225959466058</c:v>
                </c:pt>
                <c:pt idx="1">
                  <c:v>4.586048325215932E-3</c:v>
                </c:pt>
                <c:pt idx="2">
                  <c:v>1.6054746399039862E-2</c:v>
                </c:pt>
                <c:pt idx="3">
                  <c:v>3.7203512154637827E-4</c:v>
                </c:pt>
                <c:pt idx="4">
                  <c:v>2.260828815551068E-3</c:v>
                </c:pt>
                <c:pt idx="5">
                  <c:v>0.15424611911920685</c:v>
                </c:pt>
                <c:pt idx="6">
                  <c:v>4.6736912144263775E-3</c:v>
                </c:pt>
                <c:pt idx="7">
                  <c:v>9.0109410521081693E-2</c:v>
                </c:pt>
                <c:pt idx="8">
                  <c:v>0.2909260991580917</c:v>
                </c:pt>
                <c:pt idx="9">
                  <c:v>3.2374210096103111E-4</c:v>
                </c:pt>
                <c:pt idx="10">
                  <c:v>3.4951626491047008E-2</c:v>
                </c:pt>
                <c:pt idx="11">
                  <c:v>6.8862270093920984E-4</c:v>
                </c:pt>
                <c:pt idx="12">
                  <c:v>3.3805114409743028E-3</c:v>
                </c:pt>
                <c:pt idx="13">
                  <c:v>1.0910645391504364E-4</c:v>
                </c:pt>
                <c:pt idx="14">
                  <c:v>8.9186477238783951E-2</c:v>
                </c:pt>
                <c:pt idx="15">
                  <c:v>2.3073332057443655E-4</c:v>
                </c:pt>
                <c:pt idx="16">
                  <c:v>1.5561084410834093E-4</c:v>
                </c:pt>
                <c:pt idx="17">
                  <c:v>5.3104436339961401E-3</c:v>
                </c:pt>
                <c:pt idx="18">
                  <c:v>2.9190447998254298E-3</c:v>
                </c:pt>
                <c:pt idx="19">
                  <c:v>1.6652148949984529E-3</c:v>
                </c:pt>
                <c:pt idx="20">
                  <c:v>1.9460298665502865E-3</c:v>
                </c:pt>
                <c:pt idx="21">
                  <c:v>7.0472037446765886E-4</c:v>
                </c:pt>
                <c:pt idx="22">
                  <c:v>8.1151949517695818E-2</c:v>
                </c:pt>
                <c:pt idx="23">
                  <c:v>1.9674934312548852E-4</c:v>
                </c:pt>
                <c:pt idx="24">
                  <c:v>4.0820122807362719E-2</c:v>
                </c:pt>
                <c:pt idx="25">
                  <c:v>1.250789233160492E-2</c:v>
                </c:pt>
                <c:pt idx="26">
                  <c:v>2.1799827218304129E-2</c:v>
                </c:pt>
              </c:numCache>
            </c:numRef>
          </c:val>
        </c:ser>
        <c:dLbls>
          <c:showVal val="1"/>
        </c:dLbls>
        <c:axId val="117503488"/>
        <c:axId val="117505024"/>
      </c:barChart>
      <c:catAx>
        <c:axId val="117503488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17505024"/>
        <c:crosses val="autoZero"/>
        <c:auto val="1"/>
        <c:lblAlgn val="ctr"/>
        <c:lblOffset val="80"/>
        <c:tickLblSkip val="1"/>
        <c:tickMarkSkip val="1"/>
      </c:catAx>
      <c:valAx>
        <c:axId val="117505024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17503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694058491068746"/>
          <c:y val="0.28937255874511747"/>
          <c:w val="0.40957398683696217"/>
          <c:h val="9.4498728997458065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</a:t>
            </a:r>
            <a:r>
              <a:rPr lang="es-MX"/>
              <a:t>JULIO
2013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5977"/>
          <c:w val="0.43171345092033209"/>
          <c:h val="0.47070799934501967"/>
        </c:manualLayout>
      </c:layout>
      <c:pie3DChart>
        <c:varyColors val="1"/>
        <c:ser>
          <c:idx val="0"/>
          <c:order val="0"/>
          <c:tx>
            <c:strRef>
              <c:f>'PRINCIPALES MERCADOS II'!$K$2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18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94"/>
                  <c:y val="-0.16397500088023167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397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1901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475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5547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38614638482289415"/>
                  <c:y val="-0.2478784227693514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26568654612617865"/>
                  <c:y val="-0.13407333174262473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2349458053854379"/>
                  <c:y val="-4.4309764309764292E-2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II'!$C$11:$C$25</c:f>
              <c:strCache>
                <c:ptCount val="15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Suiza</c:v>
                </c:pt>
                <c:pt idx="12">
                  <c:v>Argentina</c:v>
                </c:pt>
                <c:pt idx="13">
                  <c:v>Brasil</c:v>
                </c:pt>
                <c:pt idx="14">
                  <c:v>Chile</c:v>
                </c:pt>
              </c:strCache>
            </c:strRef>
          </c:cat>
          <c:val>
            <c:numRef>
              <c:f>'PRINCIPALES MERCADOS II'!$Q$11:$Q$25</c:f>
              <c:numCache>
                <c:formatCode>0.00%</c:formatCode>
                <c:ptCount val="15"/>
                <c:pt idx="0">
                  <c:v>0.32715467451799674</c:v>
                </c:pt>
                <c:pt idx="1">
                  <c:v>0.18246407329592423</c:v>
                </c:pt>
                <c:pt idx="2">
                  <c:v>0.20117690995209772</c:v>
                </c:pt>
                <c:pt idx="3">
                  <c:v>3.0618134330066948E-2</c:v>
                </c:pt>
                <c:pt idx="4">
                  <c:v>3.5435206393496597E-3</c:v>
                </c:pt>
                <c:pt idx="5">
                  <c:v>3.4044406124732245E-2</c:v>
                </c:pt>
                <c:pt idx="6">
                  <c:v>1.988848332105576E-2</c:v>
                </c:pt>
                <c:pt idx="7">
                  <c:v>6.4211704829783889E-2</c:v>
                </c:pt>
                <c:pt idx="8">
                  <c:v>7.714342336623407E-3</c:v>
                </c:pt>
                <c:pt idx="9">
                  <c:v>1.9684778257563734E-2</c:v>
                </c:pt>
                <c:pt idx="10">
                  <c:v>1.7911438828869586E-2</c:v>
                </c:pt>
                <c:pt idx="11">
                  <c:v>2.7606773430227461E-3</c:v>
                </c:pt>
                <c:pt idx="12">
                  <c:v>3.9291785395926059E-2</c:v>
                </c:pt>
                <c:pt idx="13">
                  <c:v>2.9237203492673328E-3</c:v>
                </c:pt>
                <c:pt idx="14">
                  <c:v>8.4008599827719212E-3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70334E-2"/>
          <c:y val="2.5735317217046989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2013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NOCH.I'!$C$26,'PRINC. MDOS. PROD.CTOS. NOCH.I'!$C$12,'PRINC. MDOS. PROD.CTOS. NOCH.I'!$C$11,'PRINC. MDOS. PROD.CTOS. NOCH.I'!$C$32,'PRINC. MDOS. PROD.CTOS. NOCH.I'!$C$13)</c:f>
              <c:numCache>
                <c:formatCode>#,##0</c:formatCode>
                <c:ptCount val="5"/>
                <c:pt idx="0">
                  <c:v>314281</c:v>
                </c:pt>
                <c:pt idx="1">
                  <c:v>248959.375</c:v>
                </c:pt>
                <c:pt idx="2">
                  <c:v>306323</c:v>
                </c:pt>
                <c:pt idx="3">
                  <c:v>73174</c:v>
                </c:pt>
                <c:pt idx="4">
                  <c:v>66523.975000000006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2013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NOCH.I'!$E$26,'PRINC. MDOS. PROD.CTOS. NOCH.I'!$E$12,'PRINC. MDOS. PROD.CTOS. NOCH.I'!$E$11,'PRINC. MDOS. PROD.CTOS. NOCH.I'!$E$32,'PRINC. MDOS. PROD.CTOS. NOCH.I'!$E$13)</c:f>
              <c:numCache>
                <c:formatCode>#,##0</c:formatCode>
                <c:ptCount val="5"/>
                <c:pt idx="0">
                  <c:v>247793</c:v>
                </c:pt>
                <c:pt idx="1">
                  <c:v>260162</c:v>
                </c:pt>
                <c:pt idx="2">
                  <c:v>306164</c:v>
                </c:pt>
                <c:pt idx="3">
                  <c:v>67472</c:v>
                </c:pt>
                <c:pt idx="4">
                  <c:v>61603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NOCH.I'!$G$26,'PRINC. MDOS. PROD.CTOS. NOCH.I'!$G$12,'PRINC. MDOS. PROD.CTOS. NOCH.I'!$G$11,'PRINC. MDOS. PROD.CTOS. NOCH.I'!$G$32,'PRINC. MDOS. PROD.CTOS. NOCH.I'!$G$13)</c:f>
              <c:numCache>
                <c:formatCode>#,##0</c:formatCode>
                <c:ptCount val="5"/>
                <c:pt idx="0">
                  <c:v>285718</c:v>
                </c:pt>
                <c:pt idx="1">
                  <c:v>320931</c:v>
                </c:pt>
                <c:pt idx="2">
                  <c:v>322699</c:v>
                </c:pt>
                <c:pt idx="3">
                  <c:v>48998</c:v>
                </c:pt>
                <c:pt idx="4">
                  <c:v>83127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2013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NOCH.I'!$I$26,'PRINC. MDOS. PROD.CTOS. NOCH.I'!$I$12,'PRINC. MDOS. PROD.CTOS. NOCH.I'!$I$11,'PRINC. MDOS. PROD.CTOS. NOCH.I'!$I$32,'PRINC. MDOS. PROD.CTOS. NOCH.I'!$I$13)</c:f>
              <c:numCache>
                <c:formatCode>#,##0</c:formatCode>
                <c:ptCount val="5"/>
                <c:pt idx="0">
                  <c:v>301140</c:v>
                </c:pt>
                <c:pt idx="1">
                  <c:v>301926</c:v>
                </c:pt>
                <c:pt idx="2">
                  <c:v>246923</c:v>
                </c:pt>
                <c:pt idx="3">
                  <c:v>59137</c:v>
                </c:pt>
                <c:pt idx="4">
                  <c:v>104358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NOCH.I'!$K$26,'PRINC. MDOS. PROD.CTOS. NOCH.I'!$K$12,'PRINC. MDOS. PROD.CTOS. NOCH.I'!$K$11,'PRINC. MDOS. PROD.CTOS. NOCH.I'!$K$32,'PRINC. MDOS. PROD.CTOS. NOCH.I'!$K$13)</c:f>
              <c:numCache>
                <c:formatCode>#,##0</c:formatCode>
                <c:ptCount val="5"/>
                <c:pt idx="0">
                  <c:v>343989</c:v>
                </c:pt>
                <c:pt idx="1">
                  <c:v>280417</c:v>
                </c:pt>
                <c:pt idx="2">
                  <c:v>141928</c:v>
                </c:pt>
                <c:pt idx="3">
                  <c:v>62183</c:v>
                </c:pt>
                <c:pt idx="4">
                  <c:v>104900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NOCH.I'!$M$26,'PRINC. MDOS. PROD.CTOS. NOCH.I'!$M$12,'PRINC. MDOS. PROD.CTOS. NOCH.I'!$M$11,'PRINC. MDOS. PROD.CTOS. NOCH.I'!$M$32,'PRINC. MDOS. PROD.CTOS. NOCH.I'!$M$13)</c:f>
              <c:numCache>
                <c:formatCode>#,##0</c:formatCode>
                <c:ptCount val="5"/>
                <c:pt idx="0">
                  <c:v>319469</c:v>
                </c:pt>
                <c:pt idx="1">
                  <c:v>315590</c:v>
                </c:pt>
                <c:pt idx="2">
                  <c:v>86756</c:v>
                </c:pt>
                <c:pt idx="3">
                  <c:v>55780</c:v>
                </c:pt>
                <c:pt idx="4">
                  <c:v>115192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'PRINC. MDOS. PROD. CTOS.NOCH.II'!$C$7:$D$7</c:f>
              <c:strCache>
                <c:ptCount val="1"/>
                <c:pt idx="0">
                  <c:v> JUL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CTOS.NOCH.II'!$C$26,'PRINC. MDOS. PROD. CTOS.NOCH.II'!$C$12,'PRINC. MDOS. PROD. CTOS.NOCH.II'!$C$11,'PRINC. MDOS. PROD. CTOS.NOCH.II'!$C$32,'PRINC. MDOS. PROD. CTOS.NOCH.II'!$C$13)</c:f>
              <c:numCache>
                <c:formatCode>#,##0</c:formatCode>
                <c:ptCount val="5"/>
                <c:pt idx="0">
                  <c:v>387069</c:v>
                </c:pt>
                <c:pt idx="1">
                  <c:v>314602</c:v>
                </c:pt>
                <c:pt idx="2">
                  <c:v>86049</c:v>
                </c:pt>
                <c:pt idx="3">
                  <c:v>51439</c:v>
                </c:pt>
                <c:pt idx="4">
                  <c:v>192882</c:v>
                </c:pt>
              </c:numCache>
            </c:numRef>
          </c:val>
        </c:ser>
        <c:ser>
          <c:idx val="7"/>
          <c:order val="7"/>
          <c:tx>
            <c:strRef>
              <c:f>'PRINC. MDOS. PROD. CTOS.NOCH.II'!$E$7:$F$7</c:f>
              <c:strCache>
                <c:ptCount val="1"/>
                <c:pt idx="0">
                  <c:v> AGO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CTOS.NOCH.II'!$E$26,'PRINC. MDOS. PROD. CTOS.NOCH.II'!$E$12,'PRINC. MDOS. PROD. CTOS.NOCH.II'!$E$11,'PRINC. MDOS. PROD. CTOS.NOCH.II'!$E$32,'PRINC. MDOS. PROD. CTOS.NOCH.II'!$E$13)</c:f>
              <c:numCache>
                <c:formatCode>#,##0</c:formatCode>
                <c:ptCount val="5"/>
              </c:numCache>
            </c:numRef>
          </c:val>
        </c:ser>
        <c:ser>
          <c:idx val="8"/>
          <c:order val="8"/>
          <c:tx>
            <c:strRef>
              <c:f>'PRINC. MDOS. PROD. CTOS.NOCH.II'!$G$7:$H$7</c:f>
              <c:strCache>
                <c:ptCount val="1"/>
                <c:pt idx="0">
                  <c:v> SEP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CTOS.NOCH.II'!$G$26,'PRINC. MDOS. PROD. CTOS.NOCH.II'!$G$12,'PRINC. MDOS. PROD. CTOS.NOCH.II'!$G$11,'PRINC. MDOS. PROD. CTOS.NOCH.II'!$G$32,'PRINC. MDOS. PROD. CTOS.NOCH.II'!$G$13)</c:f>
              <c:numCache>
                <c:formatCode>#,##0</c:formatCode>
                <c:ptCount val="5"/>
              </c:numCache>
            </c:numRef>
          </c:val>
        </c:ser>
        <c:ser>
          <c:idx val="9"/>
          <c:order val="9"/>
          <c:tx>
            <c:strRef>
              <c:f>'PRINC. MDOS. PROD. CTOS.NOCH.II'!$I$7:$J$7</c:f>
              <c:strCache>
                <c:ptCount val="1"/>
                <c:pt idx="0">
                  <c:v> OCT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CTOS.NOCH.II'!$I$26,'PRINC. MDOS. PROD. CTOS.NOCH.II'!$I$12,'PRINC. MDOS. PROD. CTOS.NOCH.II'!$I$11,'PRINC. MDOS. PROD. CTOS.NOCH.II'!$I$32,'PRINC. MDOS. PROD. CTOS.NOCH.II'!$I$13)</c:f>
              <c:numCache>
                <c:formatCode>#,##0</c:formatCode>
                <c:ptCount val="5"/>
              </c:numCache>
            </c:numRef>
          </c:val>
        </c:ser>
        <c:ser>
          <c:idx val="10"/>
          <c:order val="10"/>
          <c:tx>
            <c:strRef>
              <c:f>'PRINC. MDOS. PROD. CTOS.NOCH.II'!$K$7:$L$7</c:f>
              <c:strCache>
                <c:ptCount val="1"/>
                <c:pt idx="0">
                  <c:v> NOV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CTOS.NOCH.II'!$K$26,'PRINC. MDOS. PROD. CTOS.NOCH.II'!$K$12,'PRINC. MDOS. PROD. CTOS.NOCH.II'!$K$11,'PRINC. MDOS. PROD. CTOS.NOCH.II'!$K$32,'PRINC. MDOS. PROD. CTOS.NOCH.II'!$K$13)</c:f>
              <c:numCache>
                <c:formatCode>#,##0</c:formatCode>
                <c:ptCount val="5"/>
              </c:numCache>
            </c:numRef>
          </c:val>
        </c:ser>
        <c:ser>
          <c:idx val="11"/>
          <c:order val="11"/>
          <c:tx>
            <c:strRef>
              <c:f>'PRINC. MDOS. PROD. CTOS.NOCH.II'!$M$7:$N$7</c:f>
              <c:strCache>
                <c:ptCount val="1"/>
                <c:pt idx="0">
                  <c:v> DIC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CTOS.NOCH.II'!$M$26,'PRINC. MDOS. PROD. CTOS.NOCH.II'!$M$12,'PRINC. MDOS. PROD. CTOS.NOCH.II'!$M$11,'PRINC. MDOS. PROD. CTOS.NOCH.II'!$M$32,'PRINC. MDOS. PROD. CTOS.NOCH.II'!$M$13)</c:f>
              <c:numCache>
                <c:formatCode>#,##0</c:formatCode>
                <c:ptCount val="5"/>
              </c:numCache>
            </c:numRef>
          </c:val>
        </c:ser>
        <c:shape val="box"/>
        <c:axId val="119005184"/>
        <c:axId val="119006720"/>
        <c:axId val="0"/>
      </c:bar3DChart>
      <c:catAx>
        <c:axId val="11900518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9006720"/>
        <c:crosses val="autoZero"/>
        <c:auto val="1"/>
        <c:lblAlgn val="ctr"/>
        <c:lblOffset val="100"/>
        <c:tickLblSkip val="1"/>
        <c:tickMarkSkip val="1"/>
      </c:catAx>
      <c:valAx>
        <c:axId val="119006720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9005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48119783202699"/>
          <c:y val="0.90257430137409289"/>
          <c:w val="0.74302097642583809"/>
          <c:h val="8.8777564221795183E-2"/>
        </c:manualLayout>
      </c:layout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602479943425"/>
          <c:y val="4.385983803306637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6995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0.76233702337023368</c:v>
                </c:pt>
                <c:pt idx="1">
                  <c:v>0.23766297662976629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AFLUENCIA GENERAL ENERO - FEBRERO</a:t>
            </a:r>
          </a:p>
        </c:rich>
      </c:tx>
    </c:title>
    <c:plotArea>
      <c:layout>
        <c:manualLayout>
          <c:layoutTarget val="inner"/>
          <c:xMode val="edge"/>
          <c:yMode val="edge"/>
          <c:x val="0.14798840769904245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dLbls>
            <c:dLbl>
              <c:idx val="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2008-2013'!$L$9:$P$9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2008-2013'!$L$22:$P$22</c:f>
              <c:numCache>
                <c:formatCode>#,##0</c:formatCode>
                <c:ptCount val="5"/>
                <c:pt idx="0">
                  <c:v>2032813</c:v>
                </c:pt>
                <c:pt idx="1">
                  <c:v>2116834</c:v>
                </c:pt>
                <c:pt idx="2">
                  <c:v>2218673</c:v>
                </c:pt>
                <c:pt idx="3">
                  <c:v>2386254</c:v>
                </c:pt>
                <c:pt idx="4">
                  <c:v>2533074</c:v>
                </c:pt>
              </c:numCache>
            </c:numRef>
          </c:val>
        </c:ser>
        <c:dLbls>
          <c:showVal val="1"/>
        </c:dLbls>
        <c:marker val="1"/>
        <c:axId val="134406144"/>
        <c:axId val="134407680"/>
      </c:lineChart>
      <c:catAx>
        <c:axId val="1344061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134407680"/>
        <c:crosses val="autoZero"/>
        <c:auto val="1"/>
        <c:lblAlgn val="ctr"/>
        <c:lblOffset val="100"/>
      </c:catAx>
      <c:valAx>
        <c:axId val="1344076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344061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4442843338767E-3"/>
          <c:y val="0.91375291375291356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1122"/>
          <c:w val="0.74064993509801991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PLAN'!$H$29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604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Val val="1"/>
            </c:dLbl>
            <c:dLbl>
              <c:idx val="7"/>
              <c:layout>
                <c:manualLayout>
                  <c:x val="-0.11845950628720428"/>
                  <c:y val="-0.14097131215242356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PLAN'!$H$30:$H$37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PLAN'!$K$30:$K$37</c:f>
              <c:numCache>
                <c:formatCode>0.0%</c:formatCode>
                <c:ptCount val="8"/>
                <c:pt idx="0">
                  <c:v>1.5744157441574416E-3</c:v>
                </c:pt>
                <c:pt idx="1">
                  <c:v>1.1365313653136531E-2</c:v>
                </c:pt>
                <c:pt idx="2">
                  <c:v>4.346863468634686E-2</c:v>
                </c:pt>
                <c:pt idx="3">
                  <c:v>8.1476014760147597E-2</c:v>
                </c:pt>
                <c:pt idx="4">
                  <c:v>0.59599015990159898</c:v>
                </c:pt>
                <c:pt idx="5">
                  <c:v>3.4883148831488311E-2</c:v>
                </c:pt>
                <c:pt idx="6">
                  <c:v>0.17591635916359163</c:v>
                </c:pt>
                <c:pt idx="7">
                  <c:v>5.5325953259532594E-2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075198570643E-2"/>
          <c:y val="3.89862557502892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822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PLAN'!$H$63:$H$64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PLAN'!$K$63:$K$64</c:f>
              <c:numCache>
                <c:formatCode>0.0%</c:formatCode>
                <c:ptCount val="2"/>
                <c:pt idx="0">
                  <c:v>0.16472324723247234</c:v>
                </c:pt>
                <c:pt idx="1">
                  <c:v>0.83527675276752766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576E-2"/>
          <c:y val="0.19707560748454817"/>
          <c:w val="0.22912514756617042"/>
          <c:h val="0.1719171566436294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4069"/>
                </c:manualLayout>
              </c:layout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showVal val="1"/>
            </c:dLbl>
            <c:dLbl>
              <c:idx val="2"/>
              <c:layout>
                <c:manualLayout>
                  <c:x val="2.9038112522686694E-2"/>
                  <c:y val="-0.14617945297981466"/>
                </c:manualLayout>
              </c:layout>
              <c:showVal val="1"/>
            </c:dLbl>
            <c:dLbl>
              <c:idx val="3"/>
              <c:layout>
                <c:manualLayout>
                  <c:x val="7.2595281306716787E-3"/>
                  <c:y val="-6.6445205899915732E-2"/>
                </c:manualLayout>
              </c:layout>
              <c:showVal val="1"/>
            </c:dLbl>
            <c:dLbl>
              <c:idx val="4"/>
              <c:layout>
                <c:manualLayout>
                  <c:x val="5.0816696914702746E-2"/>
                  <c:y val="-0.26578082359967092"/>
                </c:manualLayout>
              </c:layout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Val val="1"/>
            </c:dLbl>
            <c:dLbl>
              <c:idx val="6"/>
              <c:layout>
                <c:manualLayout>
                  <c:x val="2.4198427102238127E-3"/>
                  <c:y val="-0.18161689612644075"/>
                </c:manualLayout>
              </c:layout>
              <c:showVal val="1"/>
            </c:dLbl>
            <c:dLbl>
              <c:idx val="7"/>
              <c:layout>
                <c:manualLayout>
                  <c:x val="4.3557168784028856E-2"/>
                  <c:y val="-0.2790698647796564"/>
                </c:manualLayout>
              </c:layout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Val val="1"/>
            </c:dLbl>
            <c:dLbl>
              <c:idx val="9"/>
              <c:layout>
                <c:manualLayout>
                  <c:x val="7.2595281306716787E-3"/>
                  <c:y val="-7.5304566686571303E-2"/>
                </c:manualLayout>
              </c:layout>
              <c:showVal val="1"/>
            </c:dLbl>
            <c:dLbl>
              <c:idx val="10"/>
              <c:layout>
                <c:manualLayout>
                  <c:x val="2.9038112522686673E-2"/>
                  <c:y val="-0.18604657651976444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Val val="1"/>
            </c:dLbl>
            <c:dLbl>
              <c:idx val="12"/>
              <c:layout>
                <c:manualLayout>
                  <c:x val="7.2595281306716787E-3"/>
                  <c:y val="-0.11517169022652129"/>
                </c:manualLayout>
              </c:layout>
              <c:showVal val="1"/>
            </c:dLbl>
            <c:dLbl>
              <c:idx val="13"/>
              <c:layout>
                <c:manualLayout>
                  <c:x val="7.2595281306716787E-3"/>
                  <c:y val="-9.3023288259883263E-2"/>
                </c:manualLayout>
              </c:layout>
              <c:showVal val="1"/>
            </c:dLbl>
            <c:dLbl>
              <c:idx val="14"/>
              <c:layout>
                <c:manualLayout>
                  <c:x val="1.2099213551118978E-2"/>
                  <c:y val="-4.4296803933277194E-2"/>
                </c:manualLayout>
              </c:layout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Val val="1"/>
            </c:dLbl>
            <c:dLbl>
              <c:idx val="16"/>
              <c:layout>
                <c:manualLayout>
                  <c:x val="7.2595281306716787E-3"/>
                  <c:y val="-7.0874886293243483E-2"/>
                </c:manualLayout>
              </c:layout>
              <c:showVal val="1"/>
            </c:dLbl>
            <c:dLbl>
              <c:idx val="17"/>
              <c:layout>
                <c:manualLayout>
                  <c:x val="2.9038112522686673E-2"/>
                  <c:y val="-7.5304566686571164E-2"/>
                </c:manualLayout>
              </c:layout>
              <c:showVal val="1"/>
            </c:dLbl>
            <c:numFmt formatCode="0.00%" sourceLinked="0"/>
            <c:showVal val="1"/>
          </c:dLbls>
          <c:cat>
            <c:strRef>
              <c:f>'[3]CUARTOS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9.4883148831488309E-2</c:v>
                </c:pt>
                <c:pt idx="1">
                  <c:v>1.2054120541205413E-3</c:v>
                </c:pt>
                <c:pt idx="2">
                  <c:v>7.2226322263222634E-2</c:v>
                </c:pt>
                <c:pt idx="3">
                  <c:v>4.9200492004920044E-4</c:v>
                </c:pt>
                <c:pt idx="4">
                  <c:v>0.18068880688806888</c:v>
                </c:pt>
                <c:pt idx="5">
                  <c:v>1.3284132841328414E-2</c:v>
                </c:pt>
                <c:pt idx="6">
                  <c:v>9.1832718327183274E-2</c:v>
                </c:pt>
                <c:pt idx="7">
                  <c:v>0.16366543665436653</c:v>
                </c:pt>
                <c:pt idx="8">
                  <c:v>0.12863468634686348</c:v>
                </c:pt>
                <c:pt idx="9">
                  <c:v>1.1562115621156211E-3</c:v>
                </c:pt>
                <c:pt idx="10">
                  <c:v>0.10093480934809348</c:v>
                </c:pt>
                <c:pt idx="11">
                  <c:v>1.6728167281672816E-2</c:v>
                </c:pt>
                <c:pt idx="12">
                  <c:v>4.9717097170971711E-2</c:v>
                </c:pt>
                <c:pt idx="13">
                  <c:v>1.7958179581795818E-3</c:v>
                </c:pt>
                <c:pt idx="14">
                  <c:v>3.4440344403444036E-3</c:v>
                </c:pt>
                <c:pt idx="15">
                  <c:v>4.8856088560885608E-2</c:v>
                </c:pt>
                <c:pt idx="16">
                  <c:v>1.8917589175891758E-2</c:v>
                </c:pt>
                <c:pt idx="17">
                  <c:v>1.1537515375153752E-2</c:v>
                </c:pt>
              </c:numCache>
            </c:numRef>
          </c:val>
        </c:ser>
        <c:dLbls>
          <c:showVal val="1"/>
        </c:dLbls>
        <c:gapWidth val="75"/>
        <c:shape val="cylinder"/>
        <c:axId val="119600256"/>
        <c:axId val="119601792"/>
        <c:axId val="0"/>
      </c:bar3DChart>
      <c:catAx>
        <c:axId val="1196002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119601792"/>
        <c:crosses val="autoZero"/>
        <c:auto val="1"/>
        <c:lblAlgn val="ctr"/>
        <c:lblOffset val="100"/>
      </c:catAx>
      <c:valAx>
        <c:axId val="119601792"/>
        <c:scaling>
          <c:orientation val="minMax"/>
        </c:scaling>
        <c:delete val="1"/>
        <c:axPos val="l"/>
        <c:numFmt formatCode="0.0%" sourceLinked="1"/>
        <c:tickLblPos val="none"/>
        <c:crossAx val="119600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 ENERO-JULIO</a:t>
            </a:r>
          </a:p>
        </c:rich>
      </c:tx>
    </c:title>
    <c:plotArea>
      <c:layout/>
      <c:lineChart>
        <c:grouping val="stacked"/>
        <c:ser>
          <c:idx val="0"/>
          <c:order val="0"/>
          <c:dLbls>
            <c:dLbl>
              <c:idx val="0"/>
              <c:layout>
                <c:manualLayout>
                  <c:x val="-6.5579302587176605E-2"/>
                  <c:y val="-4.214129483814536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13528714316124E-2"/>
                  <c:y val="-8.843759113444156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8.35973206051948E-2"/>
                  <c:y val="-3.751166520851564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0.11963335664123079"/>
                  <c:y val="-1.436351706036747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5579302587176466E-2"/>
                  <c:y val="-4.2141294838145368E-2"/>
                </c:manualLayout>
              </c:layout>
              <c:dLblPos val="r"/>
              <c:showVal val="1"/>
            </c:dLbl>
            <c:numFmt formatCode="0.00%" sourceLinked="0"/>
            <c:dLblPos val="t"/>
            <c:showVal val="1"/>
          </c:dLbls>
          <c:cat>
            <c:numRef>
              <c:f>'[1]COMPART. OCUP. AFLU. 2008-2013'!$C$9:$G$9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2008-2013'!$C$22:$G$22</c:f>
              <c:numCache>
                <c:formatCode>0.00%</c:formatCode>
                <c:ptCount val="5"/>
                <c:pt idx="0">
                  <c:v>0.81340000000000001</c:v>
                </c:pt>
                <c:pt idx="1">
                  <c:v>0.74360000000000004</c:v>
                </c:pt>
                <c:pt idx="2">
                  <c:v>0.78110000000000002</c:v>
                </c:pt>
                <c:pt idx="3">
                  <c:v>0.79369999999999996</c:v>
                </c:pt>
                <c:pt idx="4">
                  <c:v>0.84355033057445228</c:v>
                </c:pt>
              </c:numCache>
            </c:numRef>
          </c:val>
        </c:ser>
        <c:dLbls>
          <c:showVal val="1"/>
        </c:dLbls>
        <c:marker val="1"/>
        <c:axId val="80958976"/>
        <c:axId val="80960512"/>
      </c:lineChart>
      <c:catAx>
        <c:axId val="80958976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0960512"/>
        <c:crossesAt val="0.1"/>
        <c:lblAlgn val="ctr"/>
        <c:lblOffset val="100"/>
        <c:tickLblSkip val="1"/>
        <c:tickMarkSkip val="1"/>
      </c:catAx>
      <c:valAx>
        <c:axId val="80960512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80958976"/>
        <c:crosses val="autoZero"/>
        <c:crossBetween val="between"/>
      </c:valAx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ENERO-JULIO</a:t>
            </a:r>
          </a:p>
        </c:rich>
      </c:tx>
    </c:title>
    <c:plotArea>
      <c:layout>
        <c:manualLayout>
          <c:layoutTarget val="inner"/>
          <c:xMode val="edge"/>
          <c:yMode val="edge"/>
          <c:x val="0.14798840769904251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7.9102803738317823E-2"/>
                  <c:y val="-4.214129483814536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6610591900311706E-2"/>
                  <c:y val="-4.214129483814536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7.4118380062305395E-2"/>
                  <c:y val="-5.603018372703411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4782348468123784E-2"/>
                  <c:y val="-4.2141294838145368E-2"/>
                </c:manualLayout>
              </c:layout>
              <c:dLblPos val="r"/>
              <c:showVal val="1"/>
            </c:dLbl>
            <c:numFmt formatCode="#,##0" sourceLinked="0"/>
            <c:dLblPos val="t"/>
            <c:showVal val="1"/>
          </c:dLbls>
          <c:cat>
            <c:numRef>
              <c:f>'[1]COMPART. OCUP. AFLU. 2008-2013'!$L$9:$P$9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2008-2013'!$L$22:$P$22</c:f>
              <c:numCache>
                <c:formatCode>#,##0</c:formatCode>
                <c:ptCount val="5"/>
                <c:pt idx="0">
                  <c:v>2032813</c:v>
                </c:pt>
                <c:pt idx="1">
                  <c:v>2116834</c:v>
                </c:pt>
                <c:pt idx="2">
                  <c:v>2218673</c:v>
                </c:pt>
                <c:pt idx="3">
                  <c:v>2386254</c:v>
                </c:pt>
                <c:pt idx="4">
                  <c:v>2533074</c:v>
                </c:pt>
              </c:numCache>
            </c:numRef>
          </c:val>
        </c:ser>
        <c:dLbls>
          <c:showVal val="1"/>
        </c:dLbls>
        <c:marker val="1"/>
        <c:axId val="80980608"/>
        <c:axId val="80982400"/>
      </c:lineChart>
      <c:catAx>
        <c:axId val="809806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0982400"/>
        <c:crosses val="autoZero"/>
        <c:auto val="1"/>
        <c:lblAlgn val="ctr"/>
        <c:lblOffset val="100"/>
      </c:catAx>
      <c:valAx>
        <c:axId val="8098240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8098060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2008-2013'!$C$8</c:f>
              <c:strCache>
                <c:ptCount val="1"/>
                <c:pt idx="0">
                  <c:v>CUARTOS NOCHE OCUPADOS MENSUAL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1.508310893494428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3.345279505816798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2.389485361297714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8986330839845388E-3"/>
                  <c:y val="1.3589962806813684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0"/>
                  <c:y val="-9.5579414451908481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2008-2013'!$C$9:$G$9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'COMP.CTOS.NOCHE OCUP. 2008-2013'!$C$16:$G$16</c:f>
              <c:numCache>
                <c:formatCode>#,##0</c:formatCode>
                <c:ptCount val="5"/>
                <c:pt idx="0">
                  <c:v>867533</c:v>
                </c:pt>
                <c:pt idx="1">
                  <c:v>865493</c:v>
                </c:pt>
                <c:pt idx="2">
                  <c:v>939142</c:v>
                </c:pt>
                <c:pt idx="3">
                  <c:v>1015430</c:v>
                </c:pt>
                <c:pt idx="4">
                  <c:v>1064358</c:v>
                </c:pt>
              </c:numCache>
            </c:numRef>
          </c:val>
        </c:ser>
        <c:axId val="80995072"/>
        <c:axId val="80996608"/>
      </c:barChart>
      <c:catAx>
        <c:axId val="809950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80996608"/>
        <c:crosses val="autoZero"/>
        <c:auto val="1"/>
        <c:lblAlgn val="ctr"/>
        <c:lblOffset val="100"/>
      </c:catAx>
      <c:valAx>
        <c:axId val="809966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" sourceLinked="1"/>
        <c:tickLblPos val="nextTo"/>
        <c:crossAx val="80995072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</c:chart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txPr>
        <a:bodyPr/>
        <a:lstStyle/>
        <a:p>
          <a:pPr>
            <a:defRPr sz="1000"/>
          </a:pPr>
          <a:endParaRPr lang="es-MX"/>
        </a:p>
      </c:txPr>
    </c:title>
    <c:plotArea>
      <c:layout>
        <c:manualLayout>
          <c:layoutTarget val="inner"/>
          <c:xMode val="edge"/>
          <c:yMode val="edge"/>
          <c:x val="0.2193208274188716"/>
          <c:y val="0.15895478009898231"/>
          <c:w val="0.76118600716120577"/>
          <c:h val="0.71778985191426714"/>
        </c:manualLayout>
      </c:layout>
      <c:barChart>
        <c:barDir val="col"/>
        <c:grouping val="clustered"/>
        <c:ser>
          <c:idx val="0"/>
          <c:order val="0"/>
          <c:tx>
            <c:strRef>
              <c:f>'COMP.CTOS.NOCHE OCUP. 2008-2013'!$C$23</c:f>
              <c:strCache>
                <c:ptCount val="1"/>
                <c:pt idx="0">
                  <c:v>CUARTOS NOCHE OCUPADOS ACUMULADO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1.451608216869569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2.952029520295202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949316541992293E-2"/>
                  <c:y val="9.840098400984020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8.388102778665676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0"/>
                  <c:y val="0"/>
                </c:manualLayout>
              </c:layout>
              <c:dLblPos val="outEnd"/>
              <c:showVal val="1"/>
            </c:dLbl>
            <c:dLblPos val="outEnd"/>
            <c:showVal val="1"/>
          </c:dLbls>
          <c:cat>
            <c:numRef>
              <c:f>'COMP.CTOS.NOCHE OCUP. 2008-2013'!$C$24:$G$24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'COMP.CTOS.NOCHE OCUP. 2008-2013'!$C$29:$G$29</c:f>
              <c:numCache>
                <c:formatCode>#,##0</c:formatCode>
                <c:ptCount val="5"/>
                <c:pt idx="0">
                  <c:v>6064510</c:v>
                </c:pt>
                <c:pt idx="1">
                  <c:v>5888700</c:v>
                </c:pt>
                <c:pt idx="2">
                  <c:v>6314410</c:v>
                </c:pt>
                <c:pt idx="3">
                  <c:v>6761986</c:v>
                </c:pt>
                <c:pt idx="4">
                  <c:v>7194591</c:v>
                </c:pt>
              </c:numCache>
            </c:numRef>
          </c:val>
        </c:ser>
        <c:axId val="81037184"/>
        <c:axId val="81038720"/>
      </c:barChart>
      <c:catAx>
        <c:axId val="81037184"/>
        <c:scaling>
          <c:orientation val="minMax"/>
        </c:scaling>
        <c:axPos val="b"/>
        <c:numFmt formatCode="General" sourceLinked="1"/>
        <c:tickLblPos val="nextTo"/>
        <c:crossAx val="81038720"/>
        <c:crosses val="autoZero"/>
        <c:auto val="1"/>
        <c:lblAlgn val="ctr"/>
        <c:lblOffset val="100"/>
      </c:catAx>
      <c:valAx>
        <c:axId val="810387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" sourceLinked="1"/>
        <c:tickLblPos val="nextTo"/>
        <c:crossAx val="81037184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</c:chart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[2]Hoja1!$A$12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[2]Hoja1!$B$12:$AF$12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[2]Hoja1!$A$13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[2]Hoja1!$B$13:$AF$13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[2]Hoja1!$A$14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[2]Hoja1!$B$14:$AF$14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[2]Hoja1!$A$15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[2]Hoja1!$B$15:$AF$15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[2]Hoja1!$A$16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[2]Hoja1!$B$16:$AF$16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[2]Hoja1!$A$17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[2]Hoja1!$B$17:$AF$17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[2]Hoja1!$A$18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[2]Hoja1!$B$18:$AF$18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81195776"/>
        <c:axId val="81198080"/>
      </c:lineChart>
      <c:catAx>
        <c:axId val="811957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1198080"/>
        <c:crosses val="autoZero"/>
        <c:auto val="1"/>
        <c:lblAlgn val="ctr"/>
        <c:lblOffset val="100"/>
        <c:tickLblSkip val="1"/>
        <c:tickMarkSkip val="1"/>
      </c:catAx>
      <c:valAx>
        <c:axId val="81198080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1195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[2]Hoja1!$A$12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[2]Hoja1!$B$12:$AF$12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[2]Hoja1!$A$13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[2]Hoja1!$B$13:$AF$13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[2]Hoja1!$A$14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[2]Hoja1!$B$14:$AF$14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[2]Hoja1!$A$15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[2]Hoja1!$B$15:$AF$15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[2]Hoja1!$A$16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[2]Hoja1!$B$16:$AF$16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[2]Hoja1!$A$17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[2]Hoja1!$B$17:$AF$17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[2]Hoja1!$A$18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[2]Hoja1!$B$18:$AF$18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81222656"/>
        <c:axId val="81233408"/>
      </c:lineChart>
      <c:catAx>
        <c:axId val="812226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1233408"/>
        <c:crosses val="autoZero"/>
        <c:auto val="1"/>
        <c:lblAlgn val="ctr"/>
        <c:lblOffset val="100"/>
        <c:tickLblSkip val="1"/>
        <c:tickMarkSkip val="1"/>
      </c:catAx>
      <c:valAx>
        <c:axId val="81233408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1222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 baseline="0"/>
              <a:t>J  U  L  I  O          </a:t>
            </a:r>
            <a:r>
              <a:rPr lang="en-US"/>
              <a:t>2   0   1   3</a:t>
            </a:r>
          </a:p>
          <a:p>
            <a:pPr>
              <a:defRPr/>
            </a:pPr>
            <a:r>
              <a:rPr lang="en-US"/>
              <a:t>OCUPACIÓN HOTELERA RIVIERA MAYA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'RESUMEN OCUP. DIARIA JULIO'!$A$10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JULIO'!$B$9:$AE$9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JULIO'!$B$10:$AE$10</c:f>
              <c:numCache>
                <c:formatCode>0.0%</c:formatCode>
                <c:ptCount val="30"/>
                <c:pt idx="0">
                  <c:v>0.77639999999999998</c:v>
                </c:pt>
                <c:pt idx="1">
                  <c:v>0.75860000000000005</c:v>
                </c:pt>
                <c:pt idx="2">
                  <c:v>0.77839999999999998</c:v>
                </c:pt>
                <c:pt idx="3">
                  <c:v>0.79449999999999998</c:v>
                </c:pt>
                <c:pt idx="4">
                  <c:v>0.80279999999999996</c:v>
                </c:pt>
                <c:pt idx="5">
                  <c:v>0.82179999999999997</c:v>
                </c:pt>
                <c:pt idx="6">
                  <c:v>0.82740000000000002</c:v>
                </c:pt>
                <c:pt idx="7">
                  <c:v>0.78800000000000003</c:v>
                </c:pt>
                <c:pt idx="8">
                  <c:v>0.79530000000000001</c:v>
                </c:pt>
                <c:pt idx="9">
                  <c:v>0.80430000000000001</c:v>
                </c:pt>
                <c:pt idx="10">
                  <c:v>0.81810000000000005</c:v>
                </c:pt>
                <c:pt idx="11">
                  <c:v>0.83340000000000003</c:v>
                </c:pt>
                <c:pt idx="12">
                  <c:v>0.84060000000000001</c:v>
                </c:pt>
                <c:pt idx="13">
                  <c:v>0.84599999999999997</c:v>
                </c:pt>
                <c:pt idx="14">
                  <c:v>0.82379999999999998</c:v>
                </c:pt>
                <c:pt idx="15">
                  <c:v>0.83309999999999995</c:v>
                </c:pt>
                <c:pt idx="16">
                  <c:v>0.84430000000000005</c:v>
                </c:pt>
                <c:pt idx="17">
                  <c:v>0.85980000000000001</c:v>
                </c:pt>
                <c:pt idx="18">
                  <c:v>0.87570000000000003</c:v>
                </c:pt>
                <c:pt idx="19">
                  <c:v>0.89559999999999995</c:v>
                </c:pt>
                <c:pt idx="20">
                  <c:v>0.90169999999999995</c:v>
                </c:pt>
                <c:pt idx="21">
                  <c:v>0.87060000000000004</c:v>
                </c:pt>
                <c:pt idx="22">
                  <c:v>0.87280000000000002</c:v>
                </c:pt>
                <c:pt idx="23">
                  <c:v>0.87949999999999995</c:v>
                </c:pt>
                <c:pt idx="24">
                  <c:v>0.89370000000000005</c:v>
                </c:pt>
                <c:pt idx="25">
                  <c:v>0.89259999999999995</c:v>
                </c:pt>
                <c:pt idx="26">
                  <c:v>0.90310000000000001</c:v>
                </c:pt>
                <c:pt idx="27">
                  <c:v>0.88490000000000002</c:v>
                </c:pt>
                <c:pt idx="28">
                  <c:v>0.84519999999999995</c:v>
                </c:pt>
                <c:pt idx="29">
                  <c:v>0.83960000000000001</c:v>
                </c:pt>
              </c:numCache>
            </c:numRef>
          </c:val>
        </c:ser>
        <c:ser>
          <c:idx val="1"/>
          <c:order val="1"/>
          <c:tx>
            <c:strRef>
              <c:f>'RESUMEN OCUP. DIARIA JULIO'!$A$11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JULIO'!$B$9:$AE$9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JULIO'!$B$11:$AE$11</c:f>
              <c:numCache>
                <c:formatCode>0.0%</c:formatCode>
                <c:ptCount val="30"/>
                <c:pt idx="0">
                  <c:v>0.8861</c:v>
                </c:pt>
                <c:pt idx="1">
                  <c:v>0.84419999999999995</c:v>
                </c:pt>
                <c:pt idx="2">
                  <c:v>0.87090000000000001</c:v>
                </c:pt>
                <c:pt idx="3">
                  <c:v>0.89400000000000002</c:v>
                </c:pt>
                <c:pt idx="4">
                  <c:v>0.88470000000000004</c:v>
                </c:pt>
                <c:pt idx="5">
                  <c:v>0.88849999999999996</c:v>
                </c:pt>
                <c:pt idx="6">
                  <c:v>0.92330000000000001</c:v>
                </c:pt>
                <c:pt idx="7">
                  <c:v>0.89039999999999997</c:v>
                </c:pt>
                <c:pt idx="8">
                  <c:v>0.89400000000000002</c:v>
                </c:pt>
                <c:pt idx="9">
                  <c:v>0.91410000000000002</c:v>
                </c:pt>
                <c:pt idx="10">
                  <c:v>0.92510000000000003</c:v>
                </c:pt>
                <c:pt idx="11">
                  <c:v>0.9234</c:v>
                </c:pt>
                <c:pt idx="12">
                  <c:v>0.92320000000000002</c:v>
                </c:pt>
                <c:pt idx="13">
                  <c:v>0.93059999999999998</c:v>
                </c:pt>
                <c:pt idx="14">
                  <c:v>0.89239999999999997</c:v>
                </c:pt>
                <c:pt idx="15">
                  <c:v>0.92589999999999995</c:v>
                </c:pt>
                <c:pt idx="16">
                  <c:v>0.93740000000000001</c:v>
                </c:pt>
                <c:pt idx="17">
                  <c:v>0.94899999999999995</c:v>
                </c:pt>
                <c:pt idx="18">
                  <c:v>0.95799999999999996</c:v>
                </c:pt>
                <c:pt idx="19">
                  <c:v>0.96209999999999996</c:v>
                </c:pt>
                <c:pt idx="20">
                  <c:v>0.9698</c:v>
                </c:pt>
                <c:pt idx="21">
                  <c:v>0.94789999999999996</c:v>
                </c:pt>
                <c:pt idx="22">
                  <c:v>0.9375</c:v>
                </c:pt>
                <c:pt idx="23">
                  <c:v>0.95279999999999998</c:v>
                </c:pt>
                <c:pt idx="24">
                  <c:v>0.96850000000000003</c:v>
                </c:pt>
                <c:pt idx="25">
                  <c:v>0.9627</c:v>
                </c:pt>
                <c:pt idx="26">
                  <c:v>0.97860000000000003</c:v>
                </c:pt>
                <c:pt idx="27">
                  <c:v>0.97199999999999998</c:v>
                </c:pt>
                <c:pt idx="28">
                  <c:v>0.95720000000000005</c:v>
                </c:pt>
                <c:pt idx="29">
                  <c:v>0.93940000000000001</c:v>
                </c:pt>
              </c:numCache>
            </c:numRef>
          </c:val>
        </c:ser>
        <c:ser>
          <c:idx val="2"/>
          <c:order val="2"/>
          <c:tx>
            <c:strRef>
              <c:f>'RESUMEN OCUP. DIARIA JULIO'!$A$12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JULIO'!$B$9:$AE$9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JULIO'!$B$12:$AE$12</c:f>
              <c:numCache>
                <c:formatCode>0.0%</c:formatCode>
                <c:ptCount val="30"/>
                <c:pt idx="0">
                  <c:v>0.70079999999999998</c:v>
                </c:pt>
                <c:pt idx="1">
                  <c:v>0.64790000000000003</c:v>
                </c:pt>
                <c:pt idx="2">
                  <c:v>0.66469999999999996</c:v>
                </c:pt>
                <c:pt idx="3">
                  <c:v>0.68459999999999999</c:v>
                </c:pt>
                <c:pt idx="4">
                  <c:v>0.70569999999999999</c:v>
                </c:pt>
                <c:pt idx="5">
                  <c:v>0.73960000000000004</c:v>
                </c:pt>
                <c:pt idx="6">
                  <c:v>0.76439999999999997</c:v>
                </c:pt>
                <c:pt idx="7">
                  <c:v>0.69479999999999997</c:v>
                </c:pt>
                <c:pt idx="8">
                  <c:v>0.68259999999999998</c:v>
                </c:pt>
                <c:pt idx="9">
                  <c:v>0.70340000000000003</c:v>
                </c:pt>
                <c:pt idx="10">
                  <c:v>0.72170000000000001</c:v>
                </c:pt>
                <c:pt idx="11">
                  <c:v>0.7893</c:v>
                </c:pt>
                <c:pt idx="12">
                  <c:v>0.8266</c:v>
                </c:pt>
                <c:pt idx="13">
                  <c:v>0.83309999999999995</c:v>
                </c:pt>
                <c:pt idx="14">
                  <c:v>0.77769999999999995</c:v>
                </c:pt>
                <c:pt idx="15">
                  <c:v>0.78400000000000003</c:v>
                </c:pt>
                <c:pt idx="16">
                  <c:v>0.81779999999999997</c:v>
                </c:pt>
                <c:pt idx="17">
                  <c:v>0.83860000000000001</c:v>
                </c:pt>
                <c:pt idx="18">
                  <c:v>0.86570000000000003</c:v>
                </c:pt>
                <c:pt idx="19">
                  <c:v>0.89729999999999999</c:v>
                </c:pt>
                <c:pt idx="20">
                  <c:v>0.92859999999999998</c:v>
                </c:pt>
                <c:pt idx="21">
                  <c:v>0.87709999999999999</c:v>
                </c:pt>
                <c:pt idx="22">
                  <c:v>0.86160000000000003</c:v>
                </c:pt>
                <c:pt idx="23">
                  <c:v>0.86980000000000002</c:v>
                </c:pt>
                <c:pt idx="24">
                  <c:v>0.88849999999999996</c:v>
                </c:pt>
                <c:pt idx="25">
                  <c:v>0.89259999999999995</c:v>
                </c:pt>
                <c:pt idx="26">
                  <c:v>0.92079999999999995</c:v>
                </c:pt>
                <c:pt idx="27">
                  <c:v>0.89729999999999999</c:v>
                </c:pt>
                <c:pt idx="28">
                  <c:v>0.83909999999999996</c:v>
                </c:pt>
                <c:pt idx="29">
                  <c:v>0.79430000000000001</c:v>
                </c:pt>
              </c:numCache>
            </c:numRef>
          </c:val>
        </c:ser>
        <c:ser>
          <c:idx val="3"/>
          <c:order val="3"/>
          <c:tx>
            <c:strRef>
              <c:f>'RESUMEN OCUP. DIARIA JULIO'!$A$13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JULIO'!$B$9:$AE$9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JULIO'!$B$13:$AE$13</c:f>
              <c:numCache>
                <c:formatCode>0.0%</c:formatCode>
                <c:ptCount val="30"/>
                <c:pt idx="0">
                  <c:v>0.63560000000000005</c:v>
                </c:pt>
                <c:pt idx="1">
                  <c:v>0.61119999999999997</c:v>
                </c:pt>
                <c:pt idx="2">
                  <c:v>0.62209999999999999</c:v>
                </c:pt>
                <c:pt idx="3">
                  <c:v>0.61609999999999998</c:v>
                </c:pt>
                <c:pt idx="4">
                  <c:v>0.6845</c:v>
                </c:pt>
                <c:pt idx="5">
                  <c:v>0.74339999999999995</c:v>
                </c:pt>
                <c:pt idx="6">
                  <c:v>0.73870000000000002</c:v>
                </c:pt>
                <c:pt idx="7">
                  <c:v>0.67249999999999999</c:v>
                </c:pt>
                <c:pt idx="8">
                  <c:v>0.65049999999999997</c:v>
                </c:pt>
                <c:pt idx="9">
                  <c:v>0.66920000000000002</c:v>
                </c:pt>
                <c:pt idx="10">
                  <c:v>0.69750000000000001</c:v>
                </c:pt>
                <c:pt idx="11">
                  <c:v>0.72160000000000002</c:v>
                </c:pt>
                <c:pt idx="12">
                  <c:v>0.74439999999999995</c:v>
                </c:pt>
                <c:pt idx="13">
                  <c:v>0.74870000000000003</c:v>
                </c:pt>
                <c:pt idx="14">
                  <c:v>0.70640000000000003</c:v>
                </c:pt>
                <c:pt idx="15">
                  <c:v>0.72250000000000003</c:v>
                </c:pt>
                <c:pt idx="16">
                  <c:v>0.77610000000000001</c:v>
                </c:pt>
                <c:pt idx="17">
                  <c:v>0.78359999999999996</c:v>
                </c:pt>
                <c:pt idx="18">
                  <c:v>0.81610000000000005</c:v>
                </c:pt>
                <c:pt idx="19">
                  <c:v>0.85919999999999996</c:v>
                </c:pt>
                <c:pt idx="20">
                  <c:v>0.86729999999999996</c:v>
                </c:pt>
                <c:pt idx="21">
                  <c:v>0.80910000000000004</c:v>
                </c:pt>
                <c:pt idx="22">
                  <c:v>0.79610000000000003</c:v>
                </c:pt>
                <c:pt idx="23">
                  <c:v>0.80640000000000001</c:v>
                </c:pt>
                <c:pt idx="24">
                  <c:v>0.83430000000000004</c:v>
                </c:pt>
                <c:pt idx="25">
                  <c:v>0.85729999999999995</c:v>
                </c:pt>
                <c:pt idx="26">
                  <c:v>0.86860000000000004</c:v>
                </c:pt>
                <c:pt idx="27">
                  <c:v>0.85919999999999996</c:v>
                </c:pt>
                <c:pt idx="28">
                  <c:v>0.80049999999999999</c:v>
                </c:pt>
                <c:pt idx="29">
                  <c:v>0.75219999999999998</c:v>
                </c:pt>
              </c:numCache>
            </c:numRef>
          </c:val>
        </c:ser>
        <c:ser>
          <c:idx val="4"/>
          <c:order val="4"/>
          <c:tx>
            <c:strRef>
              <c:f>'RESUMEN OCUP. DIARIA JULIO'!$A$14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JULIO'!$B$9:$AE$9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JULIO'!$B$14:$AE$14</c:f>
              <c:numCache>
                <c:formatCode>0.0%</c:formatCode>
                <c:ptCount val="30"/>
                <c:pt idx="0">
                  <c:v>0.80159999999999998</c:v>
                </c:pt>
                <c:pt idx="1">
                  <c:v>0.78490000000000004</c:v>
                </c:pt>
                <c:pt idx="2">
                  <c:v>0.80620000000000003</c:v>
                </c:pt>
                <c:pt idx="3">
                  <c:v>0.81920000000000004</c:v>
                </c:pt>
                <c:pt idx="4">
                  <c:v>0.82420000000000004</c:v>
                </c:pt>
                <c:pt idx="5">
                  <c:v>0.83560000000000001</c:v>
                </c:pt>
                <c:pt idx="6">
                  <c:v>0.84319999999999995</c:v>
                </c:pt>
                <c:pt idx="7">
                  <c:v>0.8085</c:v>
                </c:pt>
                <c:pt idx="8">
                  <c:v>0.82120000000000004</c:v>
                </c:pt>
                <c:pt idx="9">
                  <c:v>0.82830000000000004</c:v>
                </c:pt>
                <c:pt idx="10">
                  <c:v>0.83960000000000001</c:v>
                </c:pt>
                <c:pt idx="11">
                  <c:v>0.85329999999999995</c:v>
                </c:pt>
                <c:pt idx="12">
                  <c:v>0.85780000000000001</c:v>
                </c:pt>
                <c:pt idx="13">
                  <c:v>0.86339999999999995</c:v>
                </c:pt>
                <c:pt idx="14">
                  <c:v>0.84470000000000001</c:v>
                </c:pt>
                <c:pt idx="15">
                  <c:v>0.8528</c:v>
                </c:pt>
                <c:pt idx="16">
                  <c:v>0.85650000000000004</c:v>
                </c:pt>
                <c:pt idx="17">
                  <c:v>0.87339999999999995</c:v>
                </c:pt>
                <c:pt idx="18">
                  <c:v>0.88639999999999997</c:v>
                </c:pt>
                <c:pt idx="19">
                  <c:v>0.90200000000000002</c:v>
                </c:pt>
                <c:pt idx="20">
                  <c:v>0.90780000000000005</c:v>
                </c:pt>
                <c:pt idx="21">
                  <c:v>0.88160000000000005</c:v>
                </c:pt>
                <c:pt idx="22">
                  <c:v>0.88649999999999995</c:v>
                </c:pt>
                <c:pt idx="23">
                  <c:v>0.89249999999999996</c:v>
                </c:pt>
                <c:pt idx="24">
                  <c:v>0.90429999999999999</c:v>
                </c:pt>
                <c:pt idx="25">
                  <c:v>0.89890000000000003</c:v>
                </c:pt>
                <c:pt idx="26">
                  <c:v>0.9093</c:v>
                </c:pt>
                <c:pt idx="27">
                  <c:v>0.88949999999999996</c:v>
                </c:pt>
                <c:pt idx="28">
                  <c:v>0.85319999999999996</c:v>
                </c:pt>
                <c:pt idx="29">
                  <c:v>0.85519999999999996</c:v>
                </c:pt>
              </c:numCache>
            </c:numRef>
          </c:val>
        </c:ser>
        <c:ser>
          <c:idx val="5"/>
          <c:order val="5"/>
          <c:tx>
            <c:strRef>
              <c:f>'RESUMEN OCUP. DIARIA JULIO'!$A$15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JULIO'!$B$9:$AE$9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'RESUMEN OCUP. DIARIA JULIO'!$B$15:$AE$15</c:f>
              <c:numCache>
                <c:formatCode>0.0%</c:formatCode>
                <c:ptCount val="30"/>
                <c:pt idx="0">
                  <c:v>0.4738</c:v>
                </c:pt>
                <c:pt idx="1">
                  <c:v>0.41970000000000002</c:v>
                </c:pt>
                <c:pt idx="2">
                  <c:v>0.42459999999999998</c:v>
                </c:pt>
                <c:pt idx="3">
                  <c:v>0.45879999999999999</c:v>
                </c:pt>
                <c:pt idx="4">
                  <c:v>0.48849999999999999</c:v>
                </c:pt>
                <c:pt idx="5">
                  <c:v>0.5484</c:v>
                </c:pt>
                <c:pt idx="6">
                  <c:v>0.55900000000000005</c:v>
                </c:pt>
                <c:pt idx="7">
                  <c:v>0.50700000000000001</c:v>
                </c:pt>
                <c:pt idx="8">
                  <c:v>0.47810000000000002</c:v>
                </c:pt>
                <c:pt idx="9">
                  <c:v>0.50929999999999997</c:v>
                </c:pt>
                <c:pt idx="10">
                  <c:v>0.51190000000000002</c:v>
                </c:pt>
                <c:pt idx="11">
                  <c:v>0.60089999999999999</c:v>
                </c:pt>
                <c:pt idx="12">
                  <c:v>0.62280000000000002</c:v>
                </c:pt>
                <c:pt idx="13">
                  <c:v>0.61140000000000005</c:v>
                </c:pt>
                <c:pt idx="14">
                  <c:v>0.5605</c:v>
                </c:pt>
                <c:pt idx="15">
                  <c:v>0.56940000000000002</c:v>
                </c:pt>
                <c:pt idx="16">
                  <c:v>0.63100000000000001</c:v>
                </c:pt>
                <c:pt idx="17">
                  <c:v>0.6532</c:v>
                </c:pt>
                <c:pt idx="18">
                  <c:v>0.6915</c:v>
                </c:pt>
                <c:pt idx="19">
                  <c:v>0.75049999999999994</c:v>
                </c:pt>
                <c:pt idx="20">
                  <c:v>0.7782</c:v>
                </c:pt>
                <c:pt idx="21">
                  <c:v>0.72050000000000003</c:v>
                </c:pt>
                <c:pt idx="22">
                  <c:v>0.68920000000000003</c:v>
                </c:pt>
                <c:pt idx="23">
                  <c:v>0.69</c:v>
                </c:pt>
                <c:pt idx="24">
                  <c:v>0.72230000000000005</c:v>
                </c:pt>
                <c:pt idx="25">
                  <c:v>0.7661</c:v>
                </c:pt>
                <c:pt idx="26">
                  <c:v>0.79179999999999995</c:v>
                </c:pt>
                <c:pt idx="27">
                  <c:v>0.77800000000000002</c:v>
                </c:pt>
                <c:pt idx="28">
                  <c:v>0.68879999999999997</c:v>
                </c:pt>
                <c:pt idx="29">
                  <c:v>0.6139</c:v>
                </c:pt>
              </c:numCache>
            </c:numRef>
          </c:val>
        </c:ser>
        <c:marker val="1"/>
        <c:axId val="81351808"/>
        <c:axId val="81353344"/>
      </c:lineChart>
      <c:catAx>
        <c:axId val="813518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81353344"/>
        <c:crosses val="autoZero"/>
        <c:auto val="1"/>
        <c:lblAlgn val="ctr"/>
        <c:lblOffset val="100"/>
      </c:catAx>
      <c:valAx>
        <c:axId val="81353344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81351808"/>
        <c:crosses val="autoZero"/>
        <c:crossBetween val="between"/>
      </c:valAx>
    </c:plotArea>
    <c:legend>
      <c:legendPos val="b"/>
      <c:txPr>
        <a:bodyPr/>
        <a:lstStyle/>
        <a:p>
          <a:pPr>
            <a:defRPr sz="1600" b="1"/>
          </a:pPr>
          <a:endParaRPr lang="es-MX"/>
        </a:p>
      </c:txPr>
    </c:legend>
    <c:plotVisOnly val="1"/>
  </c:chart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0</xdr:row>
      <xdr:rowOff>104775</xdr:rowOff>
    </xdr:from>
    <xdr:to>
      <xdr:col>2</xdr:col>
      <xdr:colOff>695325</xdr:colOff>
      <xdr:row>3</xdr:row>
      <xdr:rowOff>85725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104775"/>
          <a:ext cx="20193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28574</xdr:rowOff>
    </xdr:from>
    <xdr:to>
      <xdr:col>12</xdr:col>
      <xdr:colOff>657225</xdr:colOff>
      <xdr:row>39</xdr:row>
      <xdr:rowOff>142874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6</xdr:row>
      <xdr:rowOff>9525</xdr:rowOff>
    </xdr:from>
    <xdr:to>
      <xdr:col>12</xdr:col>
      <xdr:colOff>676275</xdr:colOff>
      <xdr:row>36</xdr:row>
      <xdr:rowOff>38100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19050</xdr:rowOff>
    </xdr:from>
    <xdr:to>
      <xdr:col>11</xdr:col>
      <xdr:colOff>657225</xdr:colOff>
      <xdr:row>36</xdr:row>
      <xdr:rowOff>0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38125"/>
          <a:ext cx="2019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57150</xdr:rowOff>
    </xdr:from>
    <xdr:to>
      <xdr:col>11</xdr:col>
      <xdr:colOff>161925</xdr:colOff>
      <xdr:row>37</xdr:row>
      <xdr:rowOff>38100</xdr:rowOff>
    </xdr:to>
    <xdr:graphicFrame macro="">
      <xdr:nvGraphicFramePr>
        <xdr:cNvPr id="3174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3</xdr:row>
      <xdr:rowOff>47625</xdr:rowOff>
    </xdr:from>
    <xdr:to>
      <xdr:col>3</xdr:col>
      <xdr:colOff>142875</xdr:colOff>
      <xdr:row>5</xdr:row>
      <xdr:rowOff>142875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33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9525</xdr:rowOff>
    </xdr:from>
    <xdr:to>
      <xdr:col>10</xdr:col>
      <xdr:colOff>752476</xdr:colOff>
      <xdr:row>25</xdr:row>
      <xdr:rowOff>142875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40</xdr:row>
      <xdr:rowOff>19050</xdr:rowOff>
    </xdr:from>
    <xdr:to>
      <xdr:col>10</xdr:col>
      <xdr:colOff>742949</xdr:colOff>
      <xdr:row>60</xdr:row>
      <xdr:rowOff>28575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65</xdr:row>
      <xdr:rowOff>133350</xdr:rowOff>
    </xdr:from>
    <xdr:to>
      <xdr:col>11</xdr:col>
      <xdr:colOff>0</xdr:colOff>
      <xdr:row>79</xdr:row>
      <xdr:rowOff>190500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23</xdr:row>
      <xdr:rowOff>9525</xdr:rowOff>
    </xdr:from>
    <xdr:to>
      <xdr:col>19</xdr:col>
      <xdr:colOff>561975</xdr:colOff>
      <xdr:row>40</xdr:row>
      <xdr:rowOff>0</xdr:rowOff>
    </xdr:to>
    <xdr:graphicFrame macro="">
      <xdr:nvGraphicFramePr>
        <xdr:cNvPr id="4098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23</xdr:row>
      <xdr:rowOff>9525</xdr:rowOff>
    </xdr:from>
    <xdr:to>
      <xdr:col>19</xdr:col>
      <xdr:colOff>561975</xdr:colOff>
      <xdr:row>40</xdr:row>
      <xdr:rowOff>0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114300</xdr:colOff>
      <xdr:row>21</xdr:row>
      <xdr:rowOff>152400</xdr:rowOff>
    </xdr:from>
    <xdr:to>
      <xdr:col>15</xdr:col>
      <xdr:colOff>514352</xdr:colOff>
      <xdr:row>35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123825</xdr:rowOff>
    </xdr:from>
    <xdr:to>
      <xdr:col>3</xdr:col>
      <xdr:colOff>590550</xdr:colOff>
      <xdr:row>5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31</xdr:col>
      <xdr:colOff>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31</xdr:col>
      <xdr:colOff>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0</xdr:row>
      <xdr:rowOff>114300</xdr:rowOff>
    </xdr:from>
    <xdr:to>
      <xdr:col>4</xdr:col>
      <xdr:colOff>152400</xdr:colOff>
      <xdr:row>3</xdr:row>
      <xdr:rowOff>316895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114300"/>
          <a:ext cx="4333875" cy="120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1142999</xdr:colOff>
      <xdr:row>16</xdr:row>
      <xdr:rowOff>9525</xdr:rowOff>
    </xdr:from>
    <xdr:to>
      <xdr:col>32</xdr:col>
      <xdr:colOff>9525</xdr:colOff>
      <xdr:row>88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AppData/Roaming/Microsoft/Excel/BAROMETRO%20TUR&#205;STICO%20RIVIERA%20MAYA%20ENERO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2004%20OCUPACI&#211;N%20HOTELES/DICIEMBRE%202004/RESUMEN%20DE%20OCUPACION%20R.M.%20DICIEMB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ocuments/Mis%20Documentos/BAROMETROS/2010%20BAR&#211;METROS/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ENERO"/>
      <sheetName val="COMPART. OCUP. AFLU. 2008-2013"/>
      <sheetName val="COMP.CTOS.NOCHE OCUP. 2008-2013"/>
      <sheetName val="ANUAL OCUPACIÓN"/>
      <sheetName val="RESUMEN OCUP. DIARIA ENERO"/>
      <sheetName val="PROCEDENCIA"/>
      <sheetName val="PROCEDENCIA ENERO"/>
      <sheetName val="REGIONES ENERO"/>
      <sheetName val="REGIONES ANUAL"/>
      <sheetName val="GRAFICA REGIONES I"/>
      <sheetName val="EUROPA ENERO"/>
      <sheetName val="DESGLOSE EUROPA I"/>
      <sheetName val="PRINCIPALES MERCADOS I"/>
      <sheetName val="GRAFICA PRINC. MERCADOS"/>
      <sheetName val="PRINC. MDOS. PROD.CTOS. NOCH.I"/>
      <sheetName val="GRAFICA CTOS. NOCH."/>
      <sheetName val="COMPARATIVO PAISES ENERO"/>
      <sheetName val="CUARTOS POR PLAN"/>
      <sheetName val="CUARTOS POR LOCALIDAD"/>
    </sheetNames>
    <sheetDataSet>
      <sheetData sheetId="0" refreshError="1"/>
      <sheetData sheetId="1" refreshError="1"/>
      <sheetData sheetId="2">
        <row r="9">
          <cell r="C9">
            <v>2008</v>
          </cell>
          <cell r="D9">
            <v>2010</v>
          </cell>
          <cell r="E9">
            <v>2011</v>
          </cell>
          <cell r="F9">
            <v>2012</v>
          </cell>
          <cell r="G9">
            <v>2013</v>
          </cell>
          <cell r="L9">
            <v>2008</v>
          </cell>
          <cell r="M9">
            <v>2010</v>
          </cell>
          <cell r="N9">
            <v>2011</v>
          </cell>
          <cell r="O9">
            <v>2012</v>
          </cell>
          <cell r="P9">
            <v>2013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 refreshError="1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zoomScaleNormal="100" workbookViewId="0">
      <selection activeCell="D60" sqref="D60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147</v>
      </c>
    </row>
    <row r="14" spans="1:5">
      <c r="E14" s="9"/>
    </row>
    <row r="16" spans="1:5" ht="15.75">
      <c r="E16" s="10" t="s">
        <v>253</v>
      </c>
    </row>
    <row r="17" spans="2:5" ht="15.75">
      <c r="E17" s="10" t="s">
        <v>155</v>
      </c>
    </row>
    <row r="21" spans="2:5" ht="23.25">
      <c r="E21" s="4" t="s">
        <v>154</v>
      </c>
    </row>
    <row r="26" spans="2:5" ht="23.25">
      <c r="E26" s="11" t="s">
        <v>382</v>
      </c>
    </row>
    <row r="32" spans="2:5">
      <c r="B32" s="7" t="s">
        <v>383</v>
      </c>
    </row>
    <row r="33" spans="2:2">
      <c r="B33" s="12" t="s">
        <v>414</v>
      </c>
    </row>
    <row r="34" spans="2:2">
      <c r="B34" s="7" t="s">
        <v>415</v>
      </c>
    </row>
    <row r="35" spans="2:2">
      <c r="B35" s="7" t="s">
        <v>282</v>
      </c>
    </row>
    <row r="37" spans="2:2">
      <c r="B37" s="13"/>
    </row>
    <row r="38" spans="2:2">
      <c r="B38" s="14"/>
    </row>
    <row r="46" spans="2:2">
      <c r="B46" s="7" t="s">
        <v>156</v>
      </c>
    </row>
    <row r="47" spans="2:2">
      <c r="B47" s="13" t="s">
        <v>159</v>
      </c>
    </row>
    <row r="48" spans="2:2">
      <c r="B48" s="7" t="s">
        <v>166</v>
      </c>
    </row>
    <row r="49" spans="2:2">
      <c r="B49" s="7" t="s">
        <v>251</v>
      </c>
    </row>
    <row r="50" spans="2:2">
      <c r="B50" s="7" t="s">
        <v>157</v>
      </c>
    </row>
  </sheetData>
  <phoneticPr fontId="5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2:Q62"/>
  <sheetViews>
    <sheetView workbookViewId="0">
      <selection activeCell="O59" sqref="O59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148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67"/>
      <c r="D3" s="267"/>
      <c r="E3" s="267"/>
      <c r="F3" s="267"/>
      <c r="G3" s="30" t="s">
        <v>149</v>
      </c>
      <c r="H3" s="267"/>
      <c r="I3" s="267"/>
      <c r="J3" s="267"/>
      <c r="K3" s="267"/>
      <c r="L3" s="267"/>
    </row>
    <row r="4" spans="2:17" ht="18.75">
      <c r="C4" s="45"/>
      <c r="D4" s="45"/>
      <c r="E4" s="45"/>
      <c r="F4" s="45"/>
      <c r="G4" s="46" t="s">
        <v>392</v>
      </c>
      <c r="H4" s="45"/>
      <c r="I4" s="45"/>
      <c r="J4" s="45"/>
      <c r="K4" s="45"/>
      <c r="L4" s="267"/>
    </row>
    <row r="5" spans="2:17" ht="18.75"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2:17" ht="15" customHeight="1">
      <c r="B6" s="496" t="s">
        <v>34</v>
      </c>
      <c r="C6" s="497" t="s">
        <v>283</v>
      </c>
      <c r="D6" s="496" t="s">
        <v>36</v>
      </c>
      <c r="E6" s="5"/>
      <c r="F6" s="496" t="s">
        <v>34</v>
      </c>
      <c r="G6" s="497" t="s">
        <v>283</v>
      </c>
      <c r="H6" s="496" t="s">
        <v>36</v>
      </c>
      <c r="I6" s="47"/>
      <c r="J6" s="496" t="s">
        <v>34</v>
      </c>
      <c r="K6" s="497" t="s">
        <v>283</v>
      </c>
      <c r="L6" s="496" t="s">
        <v>36</v>
      </c>
    </row>
    <row r="7" spans="2:17" ht="15" customHeight="1">
      <c r="B7" s="496"/>
      <c r="C7" s="497"/>
      <c r="D7" s="496"/>
      <c r="E7" s="5"/>
      <c r="F7" s="496"/>
      <c r="G7" s="497"/>
      <c r="H7" s="496"/>
      <c r="I7" s="47"/>
      <c r="J7" s="496"/>
      <c r="K7" s="497"/>
      <c r="L7" s="496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92" t="s">
        <v>78</v>
      </c>
      <c r="C9" s="493"/>
      <c r="D9" s="498"/>
      <c r="E9" s="37"/>
      <c r="F9" s="489" t="s">
        <v>329</v>
      </c>
      <c r="G9" s="490"/>
      <c r="H9" s="499"/>
      <c r="I9" s="49"/>
      <c r="J9" s="489" t="s">
        <v>333</v>
      </c>
      <c r="K9" s="490"/>
      <c r="L9" s="499"/>
    </row>
    <row r="10" spans="2:17" s="15" customFormat="1" ht="15" customHeight="1">
      <c r="B10" s="143"/>
      <c r="C10" s="144"/>
      <c r="D10" s="144"/>
      <c r="F10" s="164" t="s">
        <v>79</v>
      </c>
      <c r="G10" s="164">
        <v>269</v>
      </c>
      <c r="H10" s="165">
        <f>(G10/$K$42)*100</f>
        <v>1.0619508154913753E-2</v>
      </c>
      <c r="I10" s="37"/>
      <c r="J10" s="164" t="s">
        <v>21</v>
      </c>
      <c r="K10" s="167">
        <v>77558</v>
      </c>
      <c r="L10" s="165">
        <f>(K10/$K$42)*100</f>
        <v>3.0618134330066948</v>
      </c>
      <c r="N10" s="133"/>
    </row>
    <row r="11" spans="2:17" s="15" customFormat="1" ht="15" customHeight="1">
      <c r="B11" s="144" t="s">
        <v>153</v>
      </c>
      <c r="C11" s="145">
        <v>462195</v>
      </c>
      <c r="D11" s="146">
        <f>(C11/$K$42)*100</f>
        <v>18.246407329592422</v>
      </c>
      <c r="E11" s="49"/>
      <c r="F11" s="164" t="s">
        <v>80</v>
      </c>
      <c r="G11" s="164">
        <v>31</v>
      </c>
      <c r="H11" s="165">
        <f t="shared" ref="H11:H19" si="0">(G11/$K$42)*100</f>
        <v>1.2238094899714733E-3</v>
      </c>
      <c r="I11" s="37"/>
      <c r="J11" s="164" t="s">
        <v>22</v>
      </c>
      <c r="K11" s="167">
        <v>2564</v>
      </c>
      <c r="L11" s="165">
        <f t="shared" ref="L11:L37" si="1">(K11/$K$42)*100</f>
        <v>0.10122088813828574</v>
      </c>
      <c r="N11" s="133"/>
    </row>
    <row r="12" spans="2:17" s="15" customFormat="1" ht="15" customHeight="1">
      <c r="B12" s="147" t="s">
        <v>81</v>
      </c>
      <c r="C12" s="145">
        <v>828707</v>
      </c>
      <c r="D12" s="146">
        <f>(C12/$K$42)*100</f>
        <v>32.715467451799675</v>
      </c>
      <c r="E12" s="37"/>
      <c r="F12" s="164" t="s">
        <v>82</v>
      </c>
      <c r="G12" s="164">
        <v>110</v>
      </c>
      <c r="H12" s="165">
        <f t="shared" si="0"/>
        <v>4.3425498031245836E-3</v>
      </c>
      <c r="I12" s="37"/>
      <c r="J12" s="164" t="s">
        <v>152</v>
      </c>
      <c r="K12" s="167">
        <v>8976</v>
      </c>
      <c r="L12" s="165">
        <f t="shared" si="1"/>
        <v>0.35435206393496599</v>
      </c>
      <c r="N12" s="133"/>
    </row>
    <row r="13" spans="2:17" s="15" customFormat="1" ht="15" customHeight="1">
      <c r="B13" s="144" t="s">
        <v>83</v>
      </c>
      <c r="C13" s="145">
        <v>509596</v>
      </c>
      <c r="D13" s="146">
        <f>(C13/$K$42)*100</f>
        <v>20.117690995209774</v>
      </c>
      <c r="E13" s="37"/>
      <c r="F13" s="164" t="s">
        <v>84</v>
      </c>
      <c r="G13" s="164">
        <v>1</v>
      </c>
      <c r="H13" s="165">
        <f t="shared" si="0"/>
        <v>3.9477725482950754E-5</v>
      </c>
      <c r="I13" s="37"/>
      <c r="J13" s="164" t="s">
        <v>85</v>
      </c>
      <c r="K13" s="167">
        <v>208</v>
      </c>
      <c r="L13" s="165">
        <f t="shared" si="1"/>
        <v>8.2113669004537562E-3</v>
      </c>
      <c r="N13" s="133"/>
    </row>
    <row r="14" spans="2:17" s="15" customFormat="1" ht="15" customHeight="1">
      <c r="B14" s="143" t="s">
        <v>37</v>
      </c>
      <c r="C14" s="148">
        <f>SUM(C11:C13)</f>
        <v>1800498</v>
      </c>
      <c r="D14" s="149">
        <f>(C14/$K$42)*100</f>
        <v>71.079565776601868</v>
      </c>
      <c r="E14" s="37"/>
      <c r="F14" s="164" t="s">
        <v>86</v>
      </c>
      <c r="G14" s="164">
        <v>31</v>
      </c>
      <c r="H14" s="165">
        <f t="shared" si="0"/>
        <v>1.2238094899714733E-3</v>
      </c>
      <c r="I14" s="37"/>
      <c r="J14" s="164" t="s">
        <v>23</v>
      </c>
      <c r="K14" s="167">
        <v>1264</v>
      </c>
      <c r="L14" s="165">
        <f t="shared" si="1"/>
        <v>4.9899845010449757E-2</v>
      </c>
      <c r="N14" s="133"/>
    </row>
    <row r="15" spans="2:17" s="15" customFormat="1" ht="15" customHeight="1">
      <c r="D15" s="37"/>
      <c r="E15" s="37"/>
      <c r="F15" s="164" t="s">
        <v>87</v>
      </c>
      <c r="G15" s="164">
        <v>85</v>
      </c>
      <c r="H15" s="165">
        <f t="shared" si="0"/>
        <v>3.3556066660508145E-3</v>
      </c>
      <c r="I15" s="37"/>
      <c r="J15" s="164" t="s">
        <v>24</v>
      </c>
      <c r="K15" s="167">
        <v>86237</v>
      </c>
      <c r="L15" s="165">
        <f t="shared" si="1"/>
        <v>3.4044406124732243</v>
      </c>
      <c r="N15" s="133"/>
    </row>
    <row r="16" spans="2:17" s="15" customFormat="1" ht="15" customHeight="1">
      <c r="D16" s="37"/>
      <c r="E16" s="37"/>
      <c r="F16" s="164" t="s">
        <v>88</v>
      </c>
      <c r="G16" s="164">
        <v>482</v>
      </c>
      <c r="H16" s="165">
        <f t="shared" si="0"/>
        <v>1.9028263682782265E-2</v>
      </c>
      <c r="I16" s="37"/>
      <c r="J16" s="164" t="s">
        <v>25</v>
      </c>
      <c r="K16" s="167">
        <v>2613</v>
      </c>
      <c r="L16" s="165">
        <f t="shared" si="1"/>
        <v>0.10315529668695031</v>
      </c>
      <c r="N16" s="133"/>
    </row>
    <row r="17" spans="2:14" s="15" customFormat="1" ht="15">
      <c r="D17" s="37"/>
      <c r="E17" s="37"/>
      <c r="F17" s="164" t="s">
        <v>89</v>
      </c>
      <c r="G17" s="164">
        <v>366</v>
      </c>
      <c r="H17" s="165">
        <f t="shared" si="0"/>
        <v>1.4448847526759977E-2</v>
      </c>
      <c r="I17" s="37"/>
      <c r="J17" s="164" t="s">
        <v>26</v>
      </c>
      <c r="K17" s="167">
        <v>50379</v>
      </c>
      <c r="L17" s="165">
        <f t="shared" si="1"/>
        <v>1.9888483321055761</v>
      </c>
      <c r="N17" s="133"/>
    </row>
    <row r="18" spans="2:14" s="15" customFormat="1" ht="15">
      <c r="B18" s="489" t="s">
        <v>90</v>
      </c>
      <c r="C18" s="490"/>
      <c r="D18" s="499"/>
      <c r="E18" s="37"/>
      <c r="F18" s="164" t="s">
        <v>91</v>
      </c>
      <c r="G18" s="164">
        <v>208</v>
      </c>
      <c r="H18" s="165">
        <f t="shared" si="0"/>
        <v>8.2113669004537562E-3</v>
      </c>
      <c r="I18" s="37"/>
      <c r="J18" s="164" t="s">
        <v>27</v>
      </c>
      <c r="K18" s="167">
        <v>162653</v>
      </c>
      <c r="L18" s="165">
        <f t="shared" si="1"/>
        <v>6.4211704829783889</v>
      </c>
      <c r="N18" s="133"/>
    </row>
    <row r="19" spans="2:14" s="15" customFormat="1" ht="15">
      <c r="B19" s="164" t="s">
        <v>92</v>
      </c>
      <c r="C19" s="167">
        <v>493</v>
      </c>
      <c r="D19" s="165">
        <f>(C19/$K$42)*100</f>
        <v>1.9462518663094723E-2</v>
      </c>
      <c r="E19" s="37"/>
      <c r="F19" s="158" t="s">
        <v>37</v>
      </c>
      <c r="G19" s="158">
        <f>SUM(G10:G18)</f>
        <v>1583</v>
      </c>
      <c r="H19" s="166">
        <f t="shared" si="0"/>
        <v>6.2493239439511045E-2</v>
      </c>
      <c r="I19" s="37"/>
      <c r="J19" s="164" t="s">
        <v>61</v>
      </c>
      <c r="K19" s="167">
        <v>181</v>
      </c>
      <c r="L19" s="165">
        <f t="shared" si="1"/>
        <v>7.1454683124140871E-3</v>
      </c>
      <c r="N19" s="133"/>
    </row>
    <row r="20" spans="2:14" s="15" customFormat="1" ht="15">
      <c r="B20" s="164" t="s">
        <v>93</v>
      </c>
      <c r="C20" s="167">
        <v>690</v>
      </c>
      <c r="D20" s="165">
        <f t="shared" ref="D20:D26" si="2">(C20/$K$42)*100</f>
        <v>2.7239630583236019E-2</v>
      </c>
      <c r="H20" s="37"/>
      <c r="I20" s="37"/>
      <c r="J20" s="164" t="s">
        <v>28</v>
      </c>
      <c r="K20" s="167">
        <v>19541</v>
      </c>
      <c r="L20" s="165">
        <f t="shared" si="1"/>
        <v>0.77143423366234065</v>
      </c>
      <c r="N20" s="133"/>
    </row>
    <row r="21" spans="2:14" s="15" customFormat="1" ht="15">
      <c r="B21" s="164" t="s">
        <v>94</v>
      </c>
      <c r="C21" s="167">
        <v>283</v>
      </c>
      <c r="D21" s="165">
        <f t="shared" si="2"/>
        <v>1.1172196311675065E-2</v>
      </c>
      <c r="E21" s="49"/>
      <c r="F21" s="489" t="s">
        <v>330</v>
      </c>
      <c r="G21" s="490"/>
      <c r="H21" s="499"/>
      <c r="I21" s="37"/>
      <c r="J21" s="164" t="s">
        <v>95</v>
      </c>
      <c r="K21" s="167">
        <v>385</v>
      </c>
      <c r="L21" s="165">
        <f t="shared" si="1"/>
        <v>1.5198924310936042E-2</v>
      </c>
      <c r="N21" s="133"/>
    </row>
    <row r="22" spans="2:14" s="15" customFormat="1" ht="15">
      <c r="B22" s="164" t="s">
        <v>96</v>
      </c>
      <c r="C22" s="167">
        <v>994</v>
      </c>
      <c r="D22" s="165">
        <f t="shared" si="2"/>
        <v>3.9240859130053055E-2</v>
      </c>
      <c r="E22" s="37"/>
      <c r="F22" s="164" t="s">
        <v>97</v>
      </c>
      <c r="G22" s="167">
        <v>5007</v>
      </c>
      <c r="H22" s="165">
        <f>(G22/$K$42)*100</f>
        <v>0.19766497149313442</v>
      </c>
      <c r="J22" s="164" t="s">
        <v>46</v>
      </c>
      <c r="K22" s="167">
        <v>1890</v>
      </c>
      <c r="L22" s="165">
        <f t="shared" si="1"/>
        <v>7.4612901162776926E-2</v>
      </c>
      <c r="N22" s="133"/>
    </row>
    <row r="23" spans="2:14" s="15" customFormat="1" ht="15">
      <c r="B23" s="164" t="s">
        <v>98</v>
      </c>
      <c r="C23" s="167">
        <v>51</v>
      </c>
      <c r="D23" s="165">
        <f t="shared" si="2"/>
        <v>2.0133639996304884E-3</v>
      </c>
      <c r="E23" s="37"/>
      <c r="F23" s="164" t="s">
        <v>99</v>
      </c>
      <c r="G23" s="167">
        <v>260</v>
      </c>
      <c r="H23" s="165">
        <f>(G23/$K$42)*100</f>
        <v>1.0264208625567197E-2</v>
      </c>
      <c r="I23" s="49"/>
      <c r="J23" s="164" t="s">
        <v>100</v>
      </c>
      <c r="K23" s="167">
        <v>61</v>
      </c>
      <c r="L23" s="165">
        <f t="shared" si="1"/>
        <v>2.408141254459996E-3</v>
      </c>
      <c r="N23" s="133"/>
    </row>
    <row r="24" spans="2:14" s="15" customFormat="1" ht="15">
      <c r="B24" s="164" t="s">
        <v>252</v>
      </c>
      <c r="C24" s="167">
        <v>4103</v>
      </c>
      <c r="D24" s="165">
        <f t="shared" si="2"/>
        <v>0.16197710765654696</v>
      </c>
      <c r="E24" s="37"/>
      <c r="F24" s="158" t="s">
        <v>37</v>
      </c>
      <c r="G24" s="168">
        <f>SUM(G22:G23)</f>
        <v>5267</v>
      </c>
      <c r="H24" s="166">
        <f>(G24/$K$42)*100</f>
        <v>0.2079291801187016</v>
      </c>
      <c r="I24" s="37"/>
      <c r="J24" s="164" t="s">
        <v>29</v>
      </c>
      <c r="K24" s="167">
        <v>49863</v>
      </c>
      <c r="L24" s="165">
        <f t="shared" si="1"/>
        <v>1.9684778257563735</v>
      </c>
      <c r="N24" s="133"/>
    </row>
    <row r="25" spans="2:14" s="15" customFormat="1" ht="15">
      <c r="B25" s="164" t="s">
        <v>91</v>
      </c>
      <c r="C25" s="167">
        <v>759</v>
      </c>
      <c r="D25" s="165">
        <f t="shared" si="2"/>
        <v>2.9963593641559625E-2</v>
      </c>
      <c r="E25" s="37"/>
      <c r="H25" s="37"/>
      <c r="I25" s="37"/>
      <c r="J25" s="151" t="s">
        <v>62</v>
      </c>
      <c r="K25" s="167">
        <v>129</v>
      </c>
      <c r="L25" s="165">
        <f t="shared" si="1"/>
        <v>5.0926265873006476E-3</v>
      </c>
      <c r="N25" s="133"/>
    </row>
    <row r="26" spans="2:14" s="15" customFormat="1" ht="15">
      <c r="B26" s="158" t="s">
        <v>37</v>
      </c>
      <c r="C26" s="168">
        <f>SUM(C19:C25)</f>
        <v>7373</v>
      </c>
      <c r="D26" s="166">
        <f t="shared" si="2"/>
        <v>0.29106926998579591</v>
      </c>
      <c r="E26" s="37"/>
      <c r="F26" s="489" t="s">
        <v>331</v>
      </c>
      <c r="G26" s="490"/>
      <c r="H26" s="499"/>
      <c r="I26" s="37"/>
      <c r="J26" s="164" t="s">
        <v>101</v>
      </c>
      <c r="K26" s="167">
        <v>87</v>
      </c>
      <c r="L26" s="165">
        <f t="shared" si="1"/>
        <v>3.4345621170167153E-3</v>
      </c>
      <c r="N26" s="133"/>
    </row>
    <row r="27" spans="2:14" s="15" customFormat="1" ht="15">
      <c r="D27" s="37"/>
      <c r="E27" s="37"/>
      <c r="F27" s="164" t="s">
        <v>104</v>
      </c>
      <c r="G27" s="164">
        <v>666</v>
      </c>
      <c r="H27" s="165">
        <f t="shared" ref="H27:H37" si="3">(G27/$K$42)*100</f>
        <v>2.6292165171645201E-2</v>
      </c>
      <c r="I27" s="37"/>
      <c r="J27" s="164" t="s">
        <v>30</v>
      </c>
      <c r="K27" s="167">
        <v>2969</v>
      </c>
      <c r="L27" s="165">
        <f t="shared" si="1"/>
        <v>0.11720936695888079</v>
      </c>
      <c r="N27" s="133"/>
    </row>
    <row r="28" spans="2:14" s="15" customFormat="1" ht="15">
      <c r="D28" s="37"/>
      <c r="E28" s="37"/>
      <c r="F28" s="164" t="s">
        <v>102</v>
      </c>
      <c r="G28" s="164">
        <v>258</v>
      </c>
      <c r="H28" s="165">
        <f t="shared" si="3"/>
        <v>1.0185253174601295E-2</v>
      </c>
      <c r="I28" s="37"/>
      <c r="J28" s="164" t="s">
        <v>52</v>
      </c>
      <c r="K28" s="167">
        <v>1632</v>
      </c>
      <c r="L28" s="165">
        <f t="shared" si="1"/>
        <v>6.4427647988175629E-2</v>
      </c>
      <c r="N28" s="133"/>
    </row>
    <row r="29" spans="2:14" s="15" customFormat="1" ht="15">
      <c r="B29" s="489" t="s">
        <v>328</v>
      </c>
      <c r="C29" s="490"/>
      <c r="D29" s="499"/>
      <c r="E29" s="37"/>
      <c r="F29" s="164" t="s">
        <v>376</v>
      </c>
      <c r="G29" s="164">
        <v>223</v>
      </c>
      <c r="H29" s="165">
        <f t="shared" si="3"/>
        <v>8.8035327826980186E-3</v>
      </c>
      <c r="I29" s="37"/>
      <c r="J29" s="164" t="s">
        <v>31</v>
      </c>
      <c r="K29" s="167">
        <v>931</v>
      </c>
      <c r="L29" s="165">
        <f t="shared" si="1"/>
        <v>3.6753762424627148E-2</v>
      </c>
      <c r="N29" s="133"/>
    </row>
    <row r="30" spans="2:14" s="15" customFormat="1" ht="15">
      <c r="B30" s="164" t="s">
        <v>105</v>
      </c>
      <c r="C30" s="167">
        <v>99529</v>
      </c>
      <c r="D30" s="165">
        <f t="shared" ref="D30:D41" si="4">(C30/$K$42)*100</f>
        <v>3.929178539592606</v>
      </c>
      <c r="E30" s="37"/>
      <c r="F30" s="164" t="s">
        <v>103</v>
      </c>
      <c r="G30" s="164">
        <v>26</v>
      </c>
      <c r="H30" s="165">
        <f t="shared" si="3"/>
        <v>1.0264208625567195E-3</v>
      </c>
      <c r="I30" s="37"/>
      <c r="J30" s="164" t="s">
        <v>51</v>
      </c>
      <c r="K30" s="167">
        <v>1088</v>
      </c>
      <c r="L30" s="165">
        <f t="shared" si="1"/>
        <v>4.2951765325450419E-2</v>
      </c>
      <c r="N30" s="133"/>
    </row>
    <row r="31" spans="2:14" s="15" customFormat="1" ht="15">
      <c r="B31" s="164" t="s">
        <v>107</v>
      </c>
      <c r="C31" s="167">
        <v>308</v>
      </c>
      <c r="D31" s="165">
        <f t="shared" si="4"/>
        <v>1.2159139448748833E-2</v>
      </c>
      <c r="E31" s="37"/>
      <c r="F31" s="164" t="s">
        <v>106</v>
      </c>
      <c r="G31" s="164">
        <v>386</v>
      </c>
      <c r="H31" s="165">
        <f t="shared" si="3"/>
        <v>1.5238402036418991E-2</v>
      </c>
      <c r="I31" s="37"/>
      <c r="J31" s="164" t="s">
        <v>109</v>
      </c>
      <c r="K31" s="167">
        <v>394</v>
      </c>
      <c r="L31" s="165">
        <f t="shared" si="1"/>
        <v>1.5554223840282599E-2</v>
      </c>
      <c r="N31" s="133"/>
    </row>
    <row r="32" spans="2:14" s="15" customFormat="1" ht="15">
      <c r="B32" s="164" t="s">
        <v>110</v>
      </c>
      <c r="C32" s="167">
        <v>7406</v>
      </c>
      <c r="D32" s="165">
        <f t="shared" si="4"/>
        <v>0.2923720349267333</v>
      </c>
      <c r="E32" s="37"/>
      <c r="F32" s="164" t="s">
        <v>117</v>
      </c>
      <c r="G32" s="164">
        <v>973</v>
      </c>
      <c r="H32" s="165">
        <f t="shared" si="3"/>
        <v>3.8411826894911086E-2</v>
      </c>
      <c r="I32" s="37"/>
      <c r="J32" s="164" t="s">
        <v>112</v>
      </c>
      <c r="K32" s="167">
        <v>45371</v>
      </c>
      <c r="L32" s="165">
        <f t="shared" si="1"/>
        <v>1.7911438828869586</v>
      </c>
      <c r="N32" s="133"/>
    </row>
    <row r="33" spans="2:14" s="15" customFormat="1" ht="15">
      <c r="B33" s="164" t="s">
        <v>113</v>
      </c>
      <c r="C33" s="167">
        <v>21280</v>
      </c>
      <c r="D33" s="165">
        <f t="shared" si="4"/>
        <v>0.8400859982771921</v>
      </c>
      <c r="E33" s="37"/>
      <c r="F33" s="164" t="s">
        <v>108</v>
      </c>
      <c r="G33" s="164">
        <v>590</v>
      </c>
      <c r="H33" s="165">
        <f t="shared" si="3"/>
        <v>2.3291858034940945E-2</v>
      </c>
      <c r="I33" s="37"/>
      <c r="J33" s="164" t="s">
        <v>115</v>
      </c>
      <c r="K33" s="167">
        <v>110</v>
      </c>
      <c r="L33" s="165">
        <f t="shared" si="1"/>
        <v>4.3425498031245836E-3</v>
      </c>
      <c r="N33" s="133"/>
    </row>
    <row r="34" spans="2:14" s="15" customFormat="1" ht="15">
      <c r="B34" s="164" t="s">
        <v>116</v>
      </c>
      <c r="C34" s="167">
        <v>6875</v>
      </c>
      <c r="D34" s="165">
        <f t="shared" si="4"/>
        <v>0.27140936269528643</v>
      </c>
      <c r="E34" s="37"/>
      <c r="F34" s="164" t="s">
        <v>111</v>
      </c>
      <c r="G34" s="164">
        <v>3</v>
      </c>
      <c r="H34" s="165">
        <f t="shared" si="3"/>
        <v>1.1843317644885227E-4</v>
      </c>
      <c r="J34" s="164" t="s">
        <v>32</v>
      </c>
      <c r="K34" s="167">
        <v>22822</v>
      </c>
      <c r="L34" s="165">
        <f t="shared" si="1"/>
        <v>0.90096065097190225</v>
      </c>
      <c r="N34" s="133"/>
    </row>
    <row r="35" spans="2:14" s="15" customFormat="1" ht="15">
      <c r="B35" s="164" t="s">
        <v>118</v>
      </c>
      <c r="C35" s="167">
        <v>382</v>
      </c>
      <c r="D35" s="165">
        <f t="shared" si="4"/>
        <v>1.5080491134487187E-2</v>
      </c>
      <c r="E35" s="37"/>
      <c r="F35" s="164" t="s">
        <v>114</v>
      </c>
      <c r="G35" s="164">
        <v>174</v>
      </c>
      <c r="H35" s="165">
        <f t="shared" si="3"/>
        <v>6.8691242340334305E-3</v>
      </c>
      <c r="I35" s="49"/>
      <c r="J35" s="164" t="s">
        <v>33</v>
      </c>
      <c r="K35" s="167">
        <v>6993</v>
      </c>
      <c r="L35" s="165">
        <f t="shared" si="1"/>
        <v>0.2760677343022746</v>
      </c>
      <c r="N35" s="133"/>
    </row>
    <row r="36" spans="2:14" s="15" customFormat="1" ht="15">
      <c r="B36" s="164" t="s">
        <v>119</v>
      </c>
      <c r="C36" s="167">
        <v>851</v>
      </c>
      <c r="D36" s="165">
        <f t="shared" si="4"/>
        <v>3.3595544385991091E-2</v>
      </c>
      <c r="E36" s="37"/>
      <c r="F36" s="164" t="s">
        <v>91</v>
      </c>
      <c r="G36" s="164">
        <v>503</v>
      </c>
      <c r="H36" s="165">
        <f t="shared" si="3"/>
        <v>1.985729591792423E-2</v>
      </c>
      <c r="I36" s="37"/>
      <c r="J36" s="164" t="s">
        <v>91</v>
      </c>
      <c r="K36" s="167">
        <v>12188</v>
      </c>
      <c r="L36" s="165">
        <f t="shared" si="1"/>
        <v>0.48115451818620381</v>
      </c>
      <c r="N36" s="133"/>
    </row>
    <row r="37" spans="2:14" s="15" customFormat="1" ht="15">
      <c r="B37" s="164" t="s">
        <v>281</v>
      </c>
      <c r="C37" s="167">
        <v>8626</v>
      </c>
      <c r="D37" s="165">
        <f t="shared" si="4"/>
        <v>0.34053486001593325</v>
      </c>
      <c r="E37" s="37"/>
      <c r="F37" s="158" t="s">
        <v>37</v>
      </c>
      <c r="G37" s="168">
        <f>SUM(G27:G36)</f>
        <v>3802</v>
      </c>
      <c r="H37" s="166">
        <f t="shared" si="3"/>
        <v>0.15009431228617875</v>
      </c>
      <c r="I37" s="37"/>
      <c r="J37" s="158" t="s">
        <v>37</v>
      </c>
      <c r="K37" s="168">
        <f>SUM(K10:K36)</f>
        <v>559087</v>
      </c>
      <c r="L37" s="166">
        <f t="shared" si="1"/>
        <v>22.07148310708649</v>
      </c>
      <c r="N37" s="133"/>
    </row>
    <row r="38" spans="2:14" s="15" customFormat="1" ht="15">
      <c r="B38" s="164" t="s">
        <v>121</v>
      </c>
      <c r="C38" s="167">
        <v>5392</v>
      </c>
      <c r="D38" s="165">
        <f t="shared" si="4"/>
        <v>0.2128638958040705</v>
      </c>
      <c r="E38" s="37"/>
      <c r="H38" s="37"/>
      <c r="I38" s="37"/>
      <c r="K38" s="17"/>
    </row>
    <row r="39" spans="2:14" s="15" customFormat="1" ht="15">
      <c r="B39" s="164" t="s">
        <v>122</v>
      </c>
      <c r="C39" s="167">
        <v>2895</v>
      </c>
      <c r="D39" s="165">
        <f t="shared" si="4"/>
        <v>0.11428801527314243</v>
      </c>
      <c r="E39" s="37"/>
      <c r="F39" s="391" t="s">
        <v>332</v>
      </c>
      <c r="G39" s="392"/>
      <c r="H39" s="394"/>
    </row>
    <row r="40" spans="2:14" s="15" customFormat="1" ht="15">
      <c r="B40" s="164" t="s">
        <v>91</v>
      </c>
      <c r="C40" s="167">
        <v>1212</v>
      </c>
      <c r="D40" s="165">
        <f t="shared" si="4"/>
        <v>4.7847003285336316E-2</v>
      </c>
      <c r="E40" s="37"/>
      <c r="F40" s="164" t="s">
        <v>123</v>
      </c>
      <c r="G40" s="164">
        <v>73</v>
      </c>
      <c r="H40" s="165">
        <f>(G40/$K$42)*100</f>
        <v>2.8818739602554052E-3</v>
      </c>
      <c r="I40" s="49"/>
    </row>
    <row r="41" spans="2:14" s="15" customFormat="1" ht="15">
      <c r="B41" s="158" t="s">
        <v>37</v>
      </c>
      <c r="C41" s="168">
        <f>SUM(C30:C40)</f>
        <v>154756</v>
      </c>
      <c r="D41" s="166">
        <f t="shared" si="4"/>
        <v>6.1094148848395271</v>
      </c>
      <c r="E41" s="37"/>
      <c r="F41" s="164" t="s">
        <v>124</v>
      </c>
      <c r="G41" s="164">
        <v>56</v>
      </c>
      <c r="H41" s="165">
        <f>(G41/$K$42)*100</f>
        <v>2.210752627045242E-3</v>
      </c>
      <c r="I41" s="37"/>
      <c r="J41" s="486" t="s">
        <v>126</v>
      </c>
      <c r="K41" s="500"/>
      <c r="L41" s="501"/>
    </row>
    <row r="42" spans="2:14" s="15" customFormat="1" ht="15">
      <c r="D42" s="37"/>
      <c r="E42" s="37"/>
      <c r="F42" s="164" t="s">
        <v>125</v>
      </c>
      <c r="G42" s="164">
        <v>104</v>
      </c>
      <c r="H42" s="165">
        <f>(G42/$K$42)*100</f>
        <v>4.1056834502268781E-3</v>
      </c>
      <c r="I42" s="37"/>
      <c r="J42" s="164"/>
      <c r="K42" s="168">
        <f>K37+G44+G37+G24+G19+C41+C26+C14</f>
        <v>2533074</v>
      </c>
      <c r="L42" s="166">
        <f>(K42/$K$42)*100</f>
        <v>100</v>
      </c>
    </row>
    <row r="43" spans="2:14" s="15" customFormat="1" ht="15">
      <c r="D43" s="37"/>
      <c r="E43" s="37"/>
      <c r="F43" s="164" t="s">
        <v>91</v>
      </c>
      <c r="G43" s="164">
        <v>475</v>
      </c>
      <c r="H43" s="165">
        <f>(G43/$K$42)*100</f>
        <v>1.8751919604401611E-2</v>
      </c>
      <c r="I43" s="37"/>
    </row>
    <row r="44" spans="2:14" ht="15">
      <c r="D44" s="5"/>
      <c r="E44" s="5"/>
      <c r="F44" s="158" t="s">
        <v>37</v>
      </c>
      <c r="G44" s="158">
        <f>SUM(G40:G43)</f>
        <v>708</v>
      </c>
      <c r="H44" s="166">
        <f>(G44/$K$42)*100</f>
        <v>2.7950229641929135E-2</v>
      </c>
      <c r="I44" s="5"/>
    </row>
    <row r="45" spans="2:14" ht="18.75">
      <c r="D45" s="5"/>
      <c r="E45" s="5"/>
      <c r="F45" s="267"/>
      <c r="G45" s="267"/>
      <c r="H45" s="5"/>
      <c r="I45" s="5"/>
    </row>
    <row r="46" spans="2:14" ht="18.75">
      <c r="D46" s="5"/>
      <c r="E46" s="5"/>
      <c r="F46" s="267"/>
      <c r="G46" s="267"/>
      <c r="H46" s="5"/>
      <c r="I46" s="5"/>
    </row>
    <row r="47" spans="2:14" ht="15.75">
      <c r="D47" s="5"/>
      <c r="E47" s="5"/>
      <c r="F47" s="135"/>
      <c r="G47" s="135"/>
      <c r="H47" s="5"/>
      <c r="I47" s="5"/>
    </row>
    <row r="48" spans="2:14" ht="15.75">
      <c r="D48" s="5"/>
      <c r="E48" s="5"/>
      <c r="F48" s="135"/>
      <c r="G48" s="135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67"/>
    </row>
    <row r="60" spans="4:9" ht="18.75">
      <c r="D60" s="5"/>
      <c r="E60" s="267"/>
    </row>
    <row r="61" spans="4:9" ht="15.75">
      <c r="D61" s="5"/>
      <c r="E61" s="135"/>
    </row>
    <row r="62" spans="4:9" ht="15.75">
      <c r="D62" s="5"/>
      <c r="E62" s="135"/>
    </row>
  </sheetData>
  <mergeCells count="17">
    <mergeCell ref="F21:H21"/>
    <mergeCell ref="F26:H26"/>
    <mergeCell ref="B29:D29"/>
    <mergeCell ref="J41:L41"/>
    <mergeCell ref="B18:D18"/>
    <mergeCell ref="J6:J7"/>
    <mergeCell ref="K6:K7"/>
    <mergeCell ref="L6:L7"/>
    <mergeCell ref="B9:D9"/>
    <mergeCell ref="F9:H9"/>
    <mergeCell ref="J9:L9"/>
    <mergeCell ref="B6:B7"/>
    <mergeCell ref="C6:C7"/>
    <mergeCell ref="D6:D7"/>
    <mergeCell ref="F6:F7"/>
    <mergeCell ref="G6:G7"/>
    <mergeCell ref="H6:H7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zoomScaleNormal="100" workbookViewId="0">
      <selection activeCell="K44" sqref="K44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4.28515625" style="7" customWidth="1"/>
    <col min="8" max="16384" width="11.42578125" style="7"/>
  </cols>
  <sheetData>
    <row r="2" spans="2:7" ht="17.25" customHeight="1">
      <c r="B2" s="22"/>
      <c r="C2" s="22"/>
      <c r="D2" s="30" t="s">
        <v>129</v>
      </c>
      <c r="E2" s="22"/>
      <c r="F2" s="22"/>
      <c r="G2" s="22"/>
    </row>
    <row r="3" spans="2:7" ht="18.75">
      <c r="B3" s="22"/>
      <c r="C3" s="22"/>
      <c r="D3" s="30" t="s">
        <v>44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502" t="s">
        <v>42</v>
      </c>
      <c r="C5" s="468" t="s">
        <v>393</v>
      </c>
      <c r="D5" s="470"/>
      <c r="E5" s="468" t="s">
        <v>394</v>
      </c>
      <c r="F5" s="470"/>
      <c r="G5" s="285" t="s">
        <v>170</v>
      </c>
    </row>
    <row r="6" spans="2:7" ht="16.5" customHeight="1">
      <c r="B6" s="503"/>
      <c r="C6" s="285" t="s">
        <v>43</v>
      </c>
      <c r="D6" s="285" t="s">
        <v>36</v>
      </c>
      <c r="E6" s="285" t="s">
        <v>43</v>
      </c>
      <c r="F6" s="285" t="s">
        <v>36</v>
      </c>
      <c r="G6" s="285" t="s">
        <v>356</v>
      </c>
    </row>
    <row r="7" spans="2:7" ht="15">
      <c r="B7" s="252" t="s">
        <v>9</v>
      </c>
      <c r="C7" s="253">
        <f>SUM('RESUMEN JULIO'!C30)</f>
        <v>96625</v>
      </c>
      <c r="D7" s="254">
        <f t="shared" ref="D7:D12" si="0">SUM(C7/$C$13)</f>
        <v>0.23679812178959339</v>
      </c>
      <c r="E7" s="253">
        <f>SUM('RESUMEN JULIO'!E30)</f>
        <v>97166</v>
      </c>
      <c r="F7" s="254">
        <f t="shared" ref="F7:F12" si="1">SUM(E7/$E$13)</f>
        <v>0.22748204908495401</v>
      </c>
      <c r="G7" s="178">
        <f>(E7/C7)-100%</f>
        <v>5.5989650711514294E-3</v>
      </c>
    </row>
    <row r="8" spans="2:7" ht="15">
      <c r="B8" s="255" t="s">
        <v>11</v>
      </c>
      <c r="C8" s="253">
        <f>SUM('RESUMEN JULIO'!C31)</f>
        <v>121460</v>
      </c>
      <c r="D8" s="254">
        <f t="shared" si="0"/>
        <v>0.29766105948319804</v>
      </c>
      <c r="E8" s="253">
        <f>SUM('RESUMEN JULIO'!E31)</f>
        <v>137782</v>
      </c>
      <c r="F8" s="254">
        <f t="shared" si="1"/>
        <v>0.32257097839803156</v>
      </c>
      <c r="G8" s="178">
        <f t="shared" ref="G8:G13" si="2">(E8/C8)-100%</f>
        <v>0.13438168944508488</v>
      </c>
    </row>
    <row r="9" spans="2:7" ht="15">
      <c r="B9" s="255" t="s">
        <v>158</v>
      </c>
      <c r="C9" s="253">
        <f>SUM('RESUMEN JULIO'!C32)</f>
        <v>37406</v>
      </c>
      <c r="D9" s="254">
        <f t="shared" si="0"/>
        <v>9.1670587773987372E-2</v>
      </c>
      <c r="E9" s="253">
        <f>SUM('RESUMEN JULIO'!E32)</f>
        <v>33911</v>
      </c>
      <c r="F9" s="254">
        <f t="shared" si="1"/>
        <v>7.9391389647817917E-2</v>
      </c>
      <c r="G9" s="178">
        <f t="shared" si="2"/>
        <v>-9.3434208415762221E-2</v>
      </c>
    </row>
    <row r="10" spans="2:7" ht="15">
      <c r="B10" s="255" t="s">
        <v>167</v>
      </c>
      <c r="C10" s="253">
        <f>SUM('RESUMEN JULIO'!C26)</f>
        <v>129523</v>
      </c>
      <c r="D10" s="254">
        <f t="shared" si="0"/>
        <v>0.31742098968748772</v>
      </c>
      <c r="E10" s="253">
        <f>SUM('RESUMEN JULIO'!D26)</f>
        <v>132262</v>
      </c>
      <c r="F10" s="254">
        <f t="shared" si="1"/>
        <v>0.30964772426645315</v>
      </c>
      <c r="G10" s="178">
        <f t="shared" si="2"/>
        <v>2.114682334411655E-2</v>
      </c>
    </row>
    <row r="11" spans="2:7" ht="15">
      <c r="B11" s="255" t="s">
        <v>10</v>
      </c>
      <c r="C11" s="253">
        <f>SUM('RESUMEN JULIO'!C33)</f>
        <v>20628</v>
      </c>
      <c r="D11" s="254">
        <f t="shared" si="0"/>
        <v>5.0552876132219739E-2</v>
      </c>
      <c r="E11" s="253">
        <f>SUM('RESUMEN JULIO'!E33)</f>
        <v>22951</v>
      </c>
      <c r="F11" s="254">
        <f t="shared" si="1"/>
        <v>5.3732174922799948E-2</v>
      </c>
      <c r="G11" s="178">
        <f t="shared" si="2"/>
        <v>0.11261392282334692</v>
      </c>
    </row>
    <row r="12" spans="2:7" ht="15">
      <c r="B12" s="255" t="s">
        <v>12</v>
      </c>
      <c r="C12" s="253">
        <f>SUM('RESUMEN JULIO'!C34)</f>
        <v>2406</v>
      </c>
      <c r="D12" s="254">
        <f t="shared" si="0"/>
        <v>5.8963651335137042E-3</v>
      </c>
      <c r="E12" s="253">
        <f>SUM('RESUMEN JULIO'!E34)</f>
        <v>3065</v>
      </c>
      <c r="F12" s="254">
        <f t="shared" si="1"/>
        <v>7.175683679943437E-3</v>
      </c>
      <c r="G12" s="178">
        <f t="shared" si="2"/>
        <v>0.27389858686616786</v>
      </c>
    </row>
    <row r="13" spans="2:7" ht="16.5" customHeight="1">
      <c r="B13" s="302" t="s">
        <v>19</v>
      </c>
      <c r="C13" s="303">
        <f>SUM(C7:C12)</f>
        <v>408048</v>
      </c>
      <c r="D13" s="304">
        <f>SUM(D7:D12)</f>
        <v>1</v>
      </c>
      <c r="E13" s="303">
        <f>SUM(E7:E12)</f>
        <v>427137</v>
      </c>
      <c r="F13" s="304">
        <f>SUM(F7:F12)</f>
        <v>1</v>
      </c>
      <c r="G13" s="304">
        <f t="shared" si="2"/>
        <v>4.6781261028114418E-2</v>
      </c>
    </row>
    <row r="14" spans="2:7">
      <c r="B14" s="5"/>
      <c r="C14" s="5"/>
      <c r="D14" s="5"/>
      <c r="E14" s="5"/>
      <c r="F14" s="5"/>
    </row>
    <row r="30" spans="2:7" ht="15">
      <c r="B30" s="504" t="s">
        <v>42</v>
      </c>
      <c r="C30" s="465" t="s">
        <v>395</v>
      </c>
      <c r="D30" s="465"/>
      <c r="E30" s="465" t="s">
        <v>396</v>
      </c>
      <c r="F30" s="465"/>
      <c r="G30" s="285" t="s">
        <v>170</v>
      </c>
    </row>
    <row r="31" spans="2:7" ht="15">
      <c r="B31" s="505"/>
      <c r="C31" s="285" t="s">
        <v>43</v>
      </c>
      <c r="D31" s="285" t="s">
        <v>36</v>
      </c>
      <c r="E31" s="285" t="s">
        <v>43</v>
      </c>
      <c r="F31" s="285" t="s">
        <v>36</v>
      </c>
      <c r="G31" s="285" t="s">
        <v>356</v>
      </c>
    </row>
    <row r="32" spans="2:7" ht="15">
      <c r="B32" s="305" t="s">
        <v>9</v>
      </c>
      <c r="C32" s="253">
        <f>SUM('RESUMEN ENERO-JULIO'!C30)</f>
        <v>523420</v>
      </c>
      <c r="D32" s="254">
        <f t="shared" ref="D32:D37" si="3">SUM(C32/$C$38)</f>
        <v>0.21934798223491717</v>
      </c>
      <c r="E32" s="253">
        <f>SUM('RESUMEN ENERO-JULIO'!E30)</f>
        <v>559087</v>
      </c>
      <c r="F32" s="254">
        <f t="shared" ref="F32:F37" si="4">SUM(E32/$E$38)</f>
        <v>0.2207148310708649</v>
      </c>
      <c r="G32" s="178">
        <f t="shared" ref="G32:G38" si="5">(E32/C32)-100%</f>
        <v>6.8142218486110684E-2</v>
      </c>
    </row>
    <row r="33" spans="2:10" ht="15">
      <c r="B33" s="306" t="s">
        <v>11</v>
      </c>
      <c r="C33" s="253">
        <f>SUM('RESUMEN ENERO-JULIO'!C31)</f>
        <v>783826</v>
      </c>
      <c r="D33" s="254">
        <f t="shared" si="3"/>
        <v>0.32847551015105686</v>
      </c>
      <c r="E33" s="253">
        <f>SUM('RESUMEN ENERO-JULIO'!E31)</f>
        <v>828707</v>
      </c>
      <c r="F33" s="254">
        <f t="shared" si="4"/>
        <v>0.32715467451799674</v>
      </c>
      <c r="G33" s="178">
        <f t="shared" si="5"/>
        <v>5.7258881435420683E-2</v>
      </c>
    </row>
    <row r="34" spans="2:10" ht="15">
      <c r="B34" s="306" t="s">
        <v>344</v>
      </c>
      <c r="C34" s="253">
        <f>SUM('RESUMEN ENERO-JULIO'!C32)</f>
        <v>486779</v>
      </c>
      <c r="D34" s="254">
        <f t="shared" si="3"/>
        <v>0.20399295297147746</v>
      </c>
      <c r="E34" s="253">
        <f>SUM('RESUMEN ENERO-JULIO'!E32)</f>
        <v>462195</v>
      </c>
      <c r="F34" s="254">
        <f t="shared" si="4"/>
        <v>0.18246407329592423</v>
      </c>
      <c r="G34" s="178">
        <f t="shared" si="5"/>
        <v>-5.0503411198921877E-2</v>
      </c>
    </row>
    <row r="35" spans="2:10" ht="15">
      <c r="B35" s="306" t="s">
        <v>345</v>
      </c>
      <c r="C35" s="253">
        <f>SUM('RESUMEN ENERO-JULIO'!C26)</f>
        <v>455030</v>
      </c>
      <c r="D35" s="254">
        <f t="shared" si="3"/>
        <v>0.19068799884672796</v>
      </c>
      <c r="E35" s="253">
        <f>SUM('RESUMEN ENERO-JULIO'!D26)</f>
        <v>509596</v>
      </c>
      <c r="F35" s="254">
        <f t="shared" si="4"/>
        <v>0.20117690995209772</v>
      </c>
      <c r="G35" s="178">
        <f t="shared" si="5"/>
        <v>0.1199173680856207</v>
      </c>
    </row>
    <row r="36" spans="2:10" ht="15">
      <c r="B36" s="306" t="s">
        <v>10</v>
      </c>
      <c r="C36" s="253">
        <f>SUM('RESUMEN ENERO-JULIO'!C33)</f>
        <v>123503</v>
      </c>
      <c r="D36" s="254">
        <f t="shared" si="3"/>
        <v>5.175601591448354E-2</v>
      </c>
      <c r="E36" s="253">
        <f>SUM('RESUMEN ENERO-JULIO'!E33)</f>
        <v>154756</v>
      </c>
      <c r="F36" s="254">
        <f t="shared" si="4"/>
        <v>6.1094148848395272E-2</v>
      </c>
      <c r="G36" s="178">
        <f t="shared" si="5"/>
        <v>0.25305458167008088</v>
      </c>
    </row>
    <row r="37" spans="2:10" ht="15">
      <c r="B37" s="306" t="s">
        <v>12</v>
      </c>
      <c r="C37" s="253">
        <f>SUM('RESUMEN ENERO-JULIO'!C34)</f>
        <v>13696</v>
      </c>
      <c r="D37" s="254">
        <f t="shared" si="3"/>
        <v>5.7395398813370243E-3</v>
      </c>
      <c r="E37" s="253">
        <f>SUM('RESUMEN ENERO-JULIO'!E34)</f>
        <v>18733</v>
      </c>
      <c r="F37" s="254">
        <f t="shared" si="4"/>
        <v>7.3953623147211649E-3</v>
      </c>
      <c r="G37" s="178">
        <f t="shared" si="5"/>
        <v>0.36777161214953269</v>
      </c>
    </row>
    <row r="38" spans="2:10" ht="15">
      <c r="B38" s="307" t="s">
        <v>19</v>
      </c>
      <c r="C38" s="303">
        <f>SUM(C32:C37)</f>
        <v>2386254</v>
      </c>
      <c r="D38" s="304">
        <f>SUM(D32:D37)</f>
        <v>1</v>
      </c>
      <c r="E38" s="303">
        <f>SUM(E32:E37)</f>
        <v>2533074</v>
      </c>
      <c r="F38" s="304">
        <f>SUM(F32:F37)</f>
        <v>0.99999999999999989</v>
      </c>
      <c r="G38" s="304">
        <f t="shared" si="5"/>
        <v>6.1527398173035985E-2</v>
      </c>
    </row>
    <row r="46" spans="2:10">
      <c r="J46" s="7" t="s">
        <v>147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6"/>
  <sheetViews>
    <sheetView zoomScaleNormal="100" workbookViewId="0">
      <selection activeCell="M41" sqref="M41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7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143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50"/>
      <c r="D4" s="50"/>
      <c r="E4" s="50"/>
      <c r="F4" s="50"/>
      <c r="H4" s="50"/>
      <c r="I4" s="30" t="s">
        <v>357</v>
      </c>
      <c r="K4" s="50"/>
      <c r="L4" s="50"/>
      <c r="M4" s="50"/>
      <c r="N4" s="50"/>
      <c r="O4" s="50"/>
    </row>
    <row r="7" spans="2:16" ht="15">
      <c r="B7" s="509" t="s">
        <v>66</v>
      </c>
      <c r="C7" s="511" t="s">
        <v>9</v>
      </c>
      <c r="D7" s="512"/>
      <c r="E7" s="511" t="s">
        <v>144</v>
      </c>
      <c r="F7" s="512"/>
      <c r="G7" s="511" t="s">
        <v>158</v>
      </c>
      <c r="H7" s="512"/>
      <c r="I7" s="511" t="s">
        <v>10</v>
      </c>
      <c r="J7" s="512"/>
      <c r="K7" s="511" t="s">
        <v>167</v>
      </c>
      <c r="L7" s="512"/>
      <c r="M7" s="468" t="s">
        <v>324</v>
      </c>
      <c r="N7" s="513"/>
      <c r="O7" s="507" t="s">
        <v>6</v>
      </c>
      <c r="P7" s="508"/>
    </row>
    <row r="8" spans="2:16" ht="15">
      <c r="B8" s="510"/>
      <c r="C8" s="308" t="s">
        <v>53</v>
      </c>
      <c r="D8" s="308" t="s">
        <v>36</v>
      </c>
      <c r="E8" s="308" t="s">
        <v>53</v>
      </c>
      <c r="F8" s="308" t="s">
        <v>36</v>
      </c>
      <c r="G8" s="308" t="s">
        <v>53</v>
      </c>
      <c r="H8" s="308" t="s">
        <v>36</v>
      </c>
      <c r="I8" s="308" t="s">
        <v>53</v>
      </c>
      <c r="J8" s="308" t="s">
        <v>36</v>
      </c>
      <c r="K8" s="308" t="s">
        <v>53</v>
      </c>
      <c r="L8" s="308" t="s">
        <v>36</v>
      </c>
      <c r="M8" s="308" t="s">
        <v>53</v>
      </c>
      <c r="N8" s="308" t="s">
        <v>36</v>
      </c>
      <c r="O8" s="308" t="s">
        <v>53</v>
      </c>
      <c r="P8" s="309" t="s">
        <v>36</v>
      </c>
    </row>
    <row r="9" spans="2:16">
      <c r="B9" s="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</row>
    <row r="10" spans="2:16" ht="15">
      <c r="B10" s="310" t="s">
        <v>71</v>
      </c>
      <c r="C10" s="311">
        <v>80085</v>
      </c>
      <c r="D10" s="312">
        <f t="shared" ref="D10:D16" si="0">C10/$O10*100</f>
        <v>24.071380050376018</v>
      </c>
      <c r="E10" s="311">
        <v>89850</v>
      </c>
      <c r="F10" s="312">
        <f t="shared" ref="F10:L16" si="1">E10/$O10*100</f>
        <v>27.006474340092218</v>
      </c>
      <c r="G10" s="311">
        <v>90095</v>
      </c>
      <c r="H10" s="312">
        <f t="shared" ref="H10:H15" si="2">G10/$O10*100</f>
        <v>27.08011469861556</v>
      </c>
      <c r="I10" s="311">
        <v>25423</v>
      </c>
      <c r="J10" s="312">
        <f t="shared" ref="J10:J15" si="3">I10/$O10*100</f>
        <v>7.6414646315878061</v>
      </c>
      <c r="K10" s="311">
        <v>45101</v>
      </c>
      <c r="L10" s="312">
        <f t="shared" ref="L10:L15" si="4">K10/$O10*100</f>
        <v>13.556137999026143</v>
      </c>
      <c r="M10" s="311">
        <v>2144</v>
      </c>
      <c r="N10" s="312">
        <f t="shared" ref="N10:N15" si="5">M10/$O10*100</f>
        <v>0.64442828030225607</v>
      </c>
      <c r="O10" s="311">
        <f t="shared" ref="O10:P12" si="6">SUM(C10+E10+G10+I10+K10+M10)</f>
        <v>332698</v>
      </c>
      <c r="P10" s="313">
        <f t="shared" si="6"/>
        <v>100</v>
      </c>
    </row>
    <row r="11" spans="2:16" ht="15">
      <c r="B11" s="314" t="s">
        <v>72</v>
      </c>
      <c r="C11" s="315">
        <v>70666</v>
      </c>
      <c r="D11" s="312">
        <f t="shared" si="0"/>
        <v>21.675556796117995</v>
      </c>
      <c r="E11" s="311">
        <v>101692</v>
      </c>
      <c r="F11" s="312">
        <f t="shared" si="1"/>
        <v>31.192238441553659</v>
      </c>
      <c r="G11" s="311">
        <v>89828</v>
      </c>
      <c r="H11" s="312">
        <f t="shared" si="2"/>
        <v>27.553164405537135</v>
      </c>
      <c r="I11" s="311">
        <v>23012</v>
      </c>
      <c r="J11" s="312">
        <f t="shared" si="3"/>
        <v>7.0585276227926759</v>
      </c>
      <c r="K11" s="311">
        <v>39217</v>
      </c>
      <c r="L11" s="312">
        <f t="shared" si="4"/>
        <v>12.02912731544674</v>
      </c>
      <c r="M11" s="311">
        <v>1602</v>
      </c>
      <c r="N11" s="312">
        <f t="shared" si="5"/>
        <v>0.4913854185517933</v>
      </c>
      <c r="O11" s="311">
        <f t="shared" si="6"/>
        <v>326017</v>
      </c>
      <c r="P11" s="313">
        <f t="shared" si="6"/>
        <v>100</v>
      </c>
    </row>
    <row r="12" spans="2:16" ht="15">
      <c r="B12" s="314" t="s">
        <v>73</v>
      </c>
      <c r="C12" s="315">
        <v>78329</v>
      </c>
      <c r="D12" s="312">
        <f t="shared" si="0"/>
        <v>19.938551922861535</v>
      </c>
      <c r="E12" s="311">
        <v>134892</v>
      </c>
      <c r="F12" s="312">
        <f t="shared" si="1"/>
        <v>34.336594951788456</v>
      </c>
      <c r="G12" s="311">
        <v>100975</v>
      </c>
      <c r="H12" s="312">
        <f t="shared" si="2"/>
        <v>25.703063749198172</v>
      </c>
      <c r="I12" s="311">
        <v>17763</v>
      </c>
      <c r="J12" s="312">
        <f t="shared" si="3"/>
        <v>4.521550100292222</v>
      </c>
      <c r="K12" s="311">
        <v>58678</v>
      </c>
      <c r="L12" s="312">
        <f t="shared" si="4"/>
        <v>14.936413713052243</v>
      </c>
      <c r="M12" s="311">
        <v>2215</v>
      </c>
      <c r="N12" s="312">
        <f t="shared" si="5"/>
        <v>0.56382556280736762</v>
      </c>
      <c r="O12" s="311">
        <f t="shared" si="6"/>
        <v>392852</v>
      </c>
      <c r="P12" s="313">
        <f t="shared" si="6"/>
        <v>99.999999999999986</v>
      </c>
    </row>
    <row r="13" spans="2:16" ht="15">
      <c r="B13" s="314" t="s">
        <v>74</v>
      </c>
      <c r="C13" s="315">
        <v>78183</v>
      </c>
      <c r="D13" s="312">
        <f t="shared" si="0"/>
        <v>22.301552890704336</v>
      </c>
      <c r="E13" s="311">
        <v>114837</v>
      </c>
      <c r="F13" s="312">
        <f t="shared" si="1"/>
        <v>32.75703707084422</v>
      </c>
      <c r="G13" s="311">
        <v>74825</v>
      </c>
      <c r="H13" s="312">
        <f t="shared" si="2"/>
        <v>21.343689741337016</v>
      </c>
      <c r="I13" s="311">
        <v>20309</v>
      </c>
      <c r="J13" s="312">
        <f t="shared" si="3"/>
        <v>5.7931038417215293</v>
      </c>
      <c r="K13" s="311">
        <v>59804</v>
      </c>
      <c r="L13" s="312">
        <f t="shared" si="4"/>
        <v>17.058977898976529</v>
      </c>
      <c r="M13" s="311">
        <v>2614</v>
      </c>
      <c r="N13" s="312">
        <f t="shared" si="5"/>
        <v>0.745638556416371</v>
      </c>
      <c r="O13" s="311">
        <f t="shared" ref="O13:P15" si="7">SUM(C13+E13+G13+I13+K13+M13)</f>
        <v>350572</v>
      </c>
      <c r="P13" s="313">
        <f t="shared" si="7"/>
        <v>100</v>
      </c>
    </row>
    <row r="14" spans="2:16" ht="15">
      <c r="B14" s="314" t="s">
        <v>75</v>
      </c>
      <c r="C14" s="315">
        <v>77835</v>
      </c>
      <c r="D14" s="312">
        <f t="shared" si="0"/>
        <v>22.253576697430265</v>
      </c>
      <c r="E14" s="311">
        <v>115835</v>
      </c>
      <c r="F14" s="312">
        <f t="shared" si="1"/>
        <v>33.118045310552255</v>
      </c>
      <c r="G14" s="311">
        <v>42209</v>
      </c>
      <c r="H14" s="312">
        <f t="shared" si="2"/>
        <v>12.067851465559635</v>
      </c>
      <c r="I14" s="311">
        <v>24229</v>
      </c>
      <c r="J14" s="312">
        <f t="shared" si="3"/>
        <v>6.9272423691403349</v>
      </c>
      <c r="K14" s="311">
        <v>85925</v>
      </c>
      <c r="L14" s="312">
        <f t="shared" si="4"/>
        <v>24.566564883750186</v>
      </c>
      <c r="M14" s="311">
        <v>3731</v>
      </c>
      <c r="N14" s="312">
        <f t="shared" si="5"/>
        <v>1.0667192735673197</v>
      </c>
      <c r="O14" s="311">
        <f t="shared" si="7"/>
        <v>349764</v>
      </c>
      <c r="P14" s="313">
        <f t="shared" si="7"/>
        <v>100</v>
      </c>
    </row>
    <row r="15" spans="2:16" ht="15">
      <c r="B15" s="314" t="s">
        <v>76</v>
      </c>
      <c r="C15" s="315">
        <v>76823</v>
      </c>
      <c r="D15" s="312">
        <f t="shared" si="0"/>
        <v>21.699328313099873</v>
      </c>
      <c r="E15" s="311">
        <v>133819</v>
      </c>
      <c r="F15" s="312">
        <f t="shared" si="1"/>
        <v>37.798347051413138</v>
      </c>
      <c r="G15" s="311">
        <v>30352</v>
      </c>
      <c r="H15" s="312">
        <f t="shared" si="2"/>
        <v>8.5731878859092632</v>
      </c>
      <c r="I15" s="311">
        <v>21069</v>
      </c>
      <c r="J15" s="312">
        <f t="shared" si="3"/>
        <v>5.9511233384364211</v>
      </c>
      <c r="K15" s="311">
        <v>88609</v>
      </c>
      <c r="L15" s="312">
        <f t="shared" si="4"/>
        <v>25.028387104063455</v>
      </c>
      <c r="M15" s="311">
        <v>3362</v>
      </c>
      <c r="N15" s="312">
        <f t="shared" si="5"/>
        <v>0.94962630707785123</v>
      </c>
      <c r="O15" s="311">
        <f t="shared" si="7"/>
        <v>354034</v>
      </c>
      <c r="P15" s="313">
        <f t="shared" si="7"/>
        <v>100</v>
      </c>
    </row>
    <row r="16" spans="2:16" ht="15">
      <c r="B16" s="314" t="s">
        <v>77</v>
      </c>
      <c r="C16" s="315">
        <v>97166</v>
      </c>
      <c r="D16" s="312">
        <f t="shared" si="0"/>
        <v>22.748204908495399</v>
      </c>
      <c r="E16" s="315">
        <v>137782</v>
      </c>
      <c r="F16" s="312">
        <f t="shared" si="1"/>
        <v>32.257097839803158</v>
      </c>
      <c r="G16" s="315">
        <v>33911</v>
      </c>
      <c r="H16" s="312">
        <f t="shared" si="1"/>
        <v>7.939138964781792</v>
      </c>
      <c r="I16" s="315">
        <v>22951</v>
      </c>
      <c r="J16" s="312">
        <f t="shared" si="1"/>
        <v>5.3732174922799949</v>
      </c>
      <c r="K16" s="315">
        <v>132262</v>
      </c>
      <c r="L16" s="312">
        <f t="shared" si="1"/>
        <v>30.964772426645315</v>
      </c>
      <c r="M16" s="315">
        <v>3065</v>
      </c>
      <c r="N16" s="312">
        <f>M16/$O16*100</f>
        <v>0.71756836799434365</v>
      </c>
      <c r="O16" s="311">
        <f t="shared" ref="O16" si="8">SUM(C16+E16+G16+I16+K16+M16)</f>
        <v>427137</v>
      </c>
      <c r="P16" s="313">
        <f t="shared" ref="P16" si="9">SUM(D16+F16+H16+J16+L16+N16)</f>
        <v>100</v>
      </c>
    </row>
    <row r="17" spans="2:16" ht="15">
      <c r="B17" s="314" t="s">
        <v>57</v>
      </c>
      <c r="C17" s="315"/>
      <c r="D17" s="316"/>
      <c r="E17" s="315"/>
      <c r="F17" s="316"/>
      <c r="G17" s="315"/>
      <c r="H17" s="316"/>
      <c r="I17" s="315"/>
      <c r="J17" s="316"/>
      <c r="K17" s="315"/>
      <c r="L17" s="316"/>
      <c r="M17" s="315"/>
      <c r="N17" s="316"/>
      <c r="O17" s="315"/>
      <c r="P17" s="317"/>
    </row>
    <row r="18" spans="2:16" ht="15">
      <c r="B18" s="314" t="s">
        <v>58</v>
      </c>
      <c r="C18" s="315"/>
      <c r="D18" s="316"/>
      <c r="E18" s="315"/>
      <c r="F18" s="316"/>
      <c r="G18" s="315"/>
      <c r="H18" s="316"/>
      <c r="I18" s="315"/>
      <c r="J18" s="316"/>
      <c r="K18" s="315"/>
      <c r="L18" s="316"/>
      <c r="M18" s="315"/>
      <c r="N18" s="316"/>
      <c r="O18" s="315"/>
      <c r="P18" s="317"/>
    </row>
    <row r="19" spans="2:16" ht="15">
      <c r="B19" s="314" t="s">
        <v>47</v>
      </c>
      <c r="C19" s="315"/>
      <c r="D19" s="316"/>
      <c r="E19" s="315"/>
      <c r="F19" s="316"/>
      <c r="G19" s="315"/>
      <c r="H19" s="316"/>
      <c r="I19" s="315"/>
      <c r="J19" s="316"/>
      <c r="K19" s="315"/>
      <c r="L19" s="316"/>
      <c r="M19" s="315"/>
      <c r="N19" s="316"/>
      <c r="O19" s="315"/>
      <c r="P19" s="317"/>
    </row>
    <row r="20" spans="2:16" ht="15">
      <c r="B20" s="314" t="s">
        <v>48</v>
      </c>
      <c r="C20" s="315"/>
      <c r="D20" s="316"/>
      <c r="E20" s="315"/>
      <c r="F20" s="316"/>
      <c r="G20" s="315"/>
      <c r="H20" s="316"/>
      <c r="I20" s="315"/>
      <c r="J20" s="316"/>
      <c r="K20" s="315"/>
      <c r="L20" s="316"/>
      <c r="M20" s="315"/>
      <c r="N20" s="316"/>
      <c r="O20" s="315"/>
      <c r="P20" s="317"/>
    </row>
    <row r="21" spans="2:16" ht="15">
      <c r="B21" s="318" t="s">
        <v>56</v>
      </c>
      <c r="C21" s="319"/>
      <c r="D21" s="320"/>
      <c r="E21" s="319"/>
      <c r="F21" s="320"/>
      <c r="G21" s="319"/>
      <c r="H21" s="320"/>
      <c r="I21" s="319"/>
      <c r="J21" s="320"/>
      <c r="K21" s="319"/>
      <c r="L21" s="320"/>
      <c r="M21" s="321"/>
      <c r="N21" s="320"/>
      <c r="O21" s="319"/>
      <c r="P21" s="322"/>
    </row>
    <row r="22" spans="2:16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>
      <c r="B23" s="462" t="s">
        <v>130</v>
      </c>
      <c r="C23" s="506"/>
      <c r="D23" s="506"/>
      <c r="E23" s="506"/>
      <c r="F23" s="506"/>
      <c r="G23" s="506"/>
      <c r="H23" s="506"/>
      <c r="I23" s="506"/>
      <c r="J23" s="506"/>
      <c r="K23" s="506"/>
      <c r="L23" s="506"/>
      <c r="M23" s="506"/>
      <c r="N23" s="506"/>
      <c r="O23" s="506"/>
      <c r="P23" s="506"/>
    </row>
    <row r="24" spans="2:16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>
      <c r="B25" s="323" t="s">
        <v>131</v>
      </c>
      <c r="C25" s="401">
        <f>SUM(C10:C11)</f>
        <v>150751</v>
      </c>
      <c r="D25" s="312">
        <f t="shared" ref="D25:D30" si="10">C25/$O25*100</f>
        <v>22.885618211214258</v>
      </c>
      <c r="E25" s="401">
        <f>SUM(E10:E11)</f>
        <v>191542</v>
      </c>
      <c r="F25" s="312">
        <f t="shared" ref="F25:F30" si="11">E25/$O25*100</f>
        <v>29.078129388278697</v>
      </c>
      <c r="G25" s="401">
        <f>SUM(G10:G11)</f>
        <v>179923</v>
      </c>
      <c r="H25" s="312">
        <f t="shared" ref="H25:H30" si="12">G25/$O25*100</f>
        <v>27.314240604813918</v>
      </c>
      <c r="I25" s="401">
        <f>SUM(I10:I11)</f>
        <v>48435</v>
      </c>
      <c r="J25" s="312">
        <f t="shared" ref="J25:J30" si="13">I25/$O25*100</f>
        <v>7.3529523390237053</v>
      </c>
      <c r="K25" s="401">
        <f>SUM(K10:K11)</f>
        <v>84318</v>
      </c>
      <c r="L25" s="312">
        <f t="shared" ref="L25:L30" si="14">K25/$O25*100</f>
        <v>12.80037649059153</v>
      </c>
      <c r="M25" s="401">
        <f>SUM(M10:M11)</f>
        <v>3746</v>
      </c>
      <c r="N25" s="312">
        <f t="shared" ref="N25:N30" si="15">M25/$O25*100</f>
        <v>0.56868296607789415</v>
      </c>
      <c r="O25" s="311">
        <f t="shared" ref="O25:P27" si="16">SUM(C25+E25+G25+I25+K25+M25)</f>
        <v>658715</v>
      </c>
      <c r="P25" s="313">
        <f t="shared" si="16"/>
        <v>100</v>
      </c>
    </row>
    <row r="26" spans="2:16" ht="15">
      <c r="B26" s="323" t="s">
        <v>132</v>
      </c>
      <c r="C26" s="401">
        <f>SUM(C10:C12)</f>
        <v>229080</v>
      </c>
      <c r="D26" s="312">
        <f t="shared" si="10"/>
        <v>21.784631887459383</v>
      </c>
      <c r="E26" s="401">
        <f>SUM(E10:E12)</f>
        <v>326434</v>
      </c>
      <c r="F26" s="312">
        <f t="shared" si="11"/>
        <v>31.042624958752036</v>
      </c>
      <c r="G26" s="401">
        <f>SUM(G10:G12)</f>
        <v>280898</v>
      </c>
      <c r="H26" s="312">
        <f t="shared" si="12"/>
        <v>26.712325510404948</v>
      </c>
      <c r="I26" s="401">
        <f>SUM(I10:I12)</f>
        <v>66198</v>
      </c>
      <c r="J26" s="312">
        <f t="shared" si="13"/>
        <v>6.2951766268815961</v>
      </c>
      <c r="K26" s="401">
        <f>SUM(K10:K12)</f>
        <v>142996</v>
      </c>
      <c r="L26" s="312">
        <f t="shared" si="14"/>
        <v>13.598372714244549</v>
      </c>
      <c r="M26" s="401">
        <f>SUM(M10:M12)</f>
        <v>5961</v>
      </c>
      <c r="N26" s="312">
        <f t="shared" si="15"/>
        <v>0.56686830225748808</v>
      </c>
      <c r="O26" s="311">
        <f t="shared" si="16"/>
        <v>1051567</v>
      </c>
      <c r="P26" s="313">
        <f t="shared" si="16"/>
        <v>100</v>
      </c>
    </row>
    <row r="27" spans="2:16" ht="15">
      <c r="B27" s="323" t="s">
        <v>133</v>
      </c>
      <c r="C27" s="401">
        <f>SUM(C10:C13)</f>
        <v>307263</v>
      </c>
      <c r="D27" s="312">
        <f t="shared" si="10"/>
        <v>21.913875871079831</v>
      </c>
      <c r="E27" s="401">
        <f>SUM(E10:E13)</f>
        <v>441271</v>
      </c>
      <c r="F27" s="312">
        <f t="shared" si="11"/>
        <v>31.471273532795252</v>
      </c>
      <c r="G27" s="401">
        <f>SUM(G10:G13)</f>
        <v>355723</v>
      </c>
      <c r="H27" s="312">
        <f t="shared" si="12"/>
        <v>25.370023941991487</v>
      </c>
      <c r="I27" s="401">
        <f>SUM(I10:I13)</f>
        <v>86507</v>
      </c>
      <c r="J27" s="312">
        <f t="shared" si="13"/>
        <v>6.1696450922483432</v>
      </c>
      <c r="K27" s="401">
        <f>SUM(K10:K13)</f>
        <v>202800</v>
      </c>
      <c r="L27" s="312">
        <f t="shared" si="14"/>
        <v>14.463615946778457</v>
      </c>
      <c r="M27" s="401">
        <f>SUM(M10:M13)</f>
        <v>8575</v>
      </c>
      <c r="N27" s="312">
        <f t="shared" si="15"/>
        <v>0.61156561510663354</v>
      </c>
      <c r="O27" s="311">
        <f t="shared" si="16"/>
        <v>1402139</v>
      </c>
      <c r="P27" s="313">
        <f t="shared" si="16"/>
        <v>100</v>
      </c>
    </row>
    <row r="28" spans="2:16" ht="15">
      <c r="B28" s="323" t="s">
        <v>134</v>
      </c>
      <c r="C28" s="401">
        <f>SUM(C10:C14)</f>
        <v>385098</v>
      </c>
      <c r="D28" s="312">
        <f t="shared" si="10"/>
        <v>21.981696475204394</v>
      </c>
      <c r="E28" s="401">
        <f>SUM(E10:E14)</f>
        <v>557106</v>
      </c>
      <c r="F28" s="312">
        <f t="shared" si="11"/>
        <v>31.80004829034484</v>
      </c>
      <c r="G28" s="401">
        <f>SUM(G10:G14)</f>
        <v>397932</v>
      </c>
      <c r="H28" s="312">
        <f t="shared" si="12"/>
        <v>22.714271281001288</v>
      </c>
      <c r="I28" s="401">
        <f>SUM(I10:I14)</f>
        <v>110736</v>
      </c>
      <c r="J28" s="312">
        <f t="shared" si="13"/>
        <v>6.3208979035939779</v>
      </c>
      <c r="K28" s="401">
        <f>SUM(K10:K14)</f>
        <v>288725</v>
      </c>
      <c r="L28" s="312">
        <f t="shared" si="14"/>
        <v>16.480649898995551</v>
      </c>
      <c r="M28" s="401">
        <f>SUM(M10:M14)</f>
        <v>12306</v>
      </c>
      <c r="N28" s="312">
        <f t="shared" si="15"/>
        <v>0.70243615085995059</v>
      </c>
      <c r="O28" s="311">
        <f t="shared" ref="O28:P30" si="17">SUM(C28+E28+G28+I28+K28+M28)</f>
        <v>1751903</v>
      </c>
      <c r="P28" s="313">
        <f t="shared" si="17"/>
        <v>100</v>
      </c>
    </row>
    <row r="29" spans="2:16" ht="15">
      <c r="B29" s="323" t="s">
        <v>135</v>
      </c>
      <c r="C29" s="401">
        <f>SUM(C10:C15)</f>
        <v>461921</v>
      </c>
      <c r="D29" s="312">
        <f t="shared" si="10"/>
        <v>21.934226902324237</v>
      </c>
      <c r="E29" s="401">
        <f>SUM(E10:E15)</f>
        <v>690925</v>
      </c>
      <c r="F29" s="312">
        <f t="shared" si="11"/>
        <v>32.808436339738556</v>
      </c>
      <c r="G29" s="401">
        <f>SUM(G10:G15)</f>
        <v>428284</v>
      </c>
      <c r="H29" s="312">
        <f t="shared" si="12"/>
        <v>20.336980640921357</v>
      </c>
      <c r="I29" s="401">
        <f>SUM(I10:I15)</f>
        <v>131805</v>
      </c>
      <c r="J29" s="312">
        <f t="shared" si="13"/>
        <v>6.2587342356395279</v>
      </c>
      <c r="K29" s="401">
        <f>SUM(K10:K15)</f>
        <v>377334</v>
      </c>
      <c r="L29" s="312">
        <f t="shared" si="14"/>
        <v>17.917630014573085</v>
      </c>
      <c r="M29" s="401">
        <f>SUM(M10:M15)</f>
        <v>15668</v>
      </c>
      <c r="N29" s="312">
        <f t="shared" si="15"/>
        <v>0.74399186680323293</v>
      </c>
      <c r="O29" s="311">
        <f t="shared" si="17"/>
        <v>2105937</v>
      </c>
      <c r="P29" s="313">
        <f t="shared" si="17"/>
        <v>99.999999999999986</v>
      </c>
    </row>
    <row r="30" spans="2:16" ht="15">
      <c r="B30" s="323" t="s">
        <v>136</v>
      </c>
      <c r="C30" s="401">
        <f>SUM(C10:C16)</f>
        <v>559087</v>
      </c>
      <c r="D30" s="312">
        <f t="shared" si="10"/>
        <v>22.07148310708649</v>
      </c>
      <c r="E30" s="401">
        <f>SUM(E10:E16)</f>
        <v>828707</v>
      </c>
      <c r="F30" s="312">
        <f t="shared" si="11"/>
        <v>32.715467451799675</v>
      </c>
      <c r="G30" s="401">
        <f>SUM(G10:G16)</f>
        <v>462195</v>
      </c>
      <c r="H30" s="312">
        <f t="shared" si="12"/>
        <v>18.246407329592422</v>
      </c>
      <c r="I30" s="401">
        <f>SUM(I10:I16)</f>
        <v>154756</v>
      </c>
      <c r="J30" s="312">
        <f t="shared" si="13"/>
        <v>6.1094148848395271</v>
      </c>
      <c r="K30" s="401">
        <f>SUM(K10:K16)</f>
        <v>509596</v>
      </c>
      <c r="L30" s="312">
        <f t="shared" si="14"/>
        <v>20.117690995209774</v>
      </c>
      <c r="M30" s="401">
        <f>SUM(M10:M16)</f>
        <v>18733</v>
      </c>
      <c r="N30" s="312">
        <f t="shared" si="15"/>
        <v>0.73953623147211645</v>
      </c>
      <c r="O30" s="311">
        <f t="shared" si="17"/>
        <v>2533074</v>
      </c>
      <c r="P30" s="313">
        <f t="shared" si="17"/>
        <v>99.999999999999986</v>
      </c>
    </row>
    <row r="31" spans="2:16" ht="15">
      <c r="B31" s="323" t="s">
        <v>137</v>
      </c>
      <c r="C31" s="401"/>
      <c r="D31" s="402"/>
      <c r="E31" s="401"/>
      <c r="F31" s="402"/>
      <c r="G31" s="401"/>
      <c r="H31" s="402"/>
      <c r="I31" s="401"/>
      <c r="J31" s="402"/>
      <c r="K31" s="401"/>
      <c r="L31" s="402"/>
      <c r="M31" s="401"/>
      <c r="N31" s="402"/>
      <c r="O31" s="401"/>
      <c r="P31" s="265"/>
    </row>
    <row r="32" spans="2:16" ht="15">
      <c r="B32" s="323" t="s">
        <v>142</v>
      </c>
      <c r="C32" s="401"/>
      <c r="D32" s="402"/>
      <c r="E32" s="401"/>
      <c r="F32" s="402"/>
      <c r="G32" s="401"/>
      <c r="H32" s="402"/>
      <c r="I32" s="401"/>
      <c r="J32" s="402"/>
      <c r="K32" s="401"/>
      <c r="L32" s="402"/>
      <c r="M32" s="401"/>
      <c r="N32" s="402"/>
      <c r="O32" s="401"/>
      <c r="P32" s="265"/>
    </row>
    <row r="33" spans="2:16" ht="15">
      <c r="B33" s="323" t="s">
        <v>139</v>
      </c>
      <c r="C33" s="401"/>
      <c r="D33" s="402"/>
      <c r="E33" s="401"/>
      <c r="F33" s="402"/>
      <c r="G33" s="401"/>
      <c r="H33" s="402"/>
      <c r="I33" s="401"/>
      <c r="J33" s="402"/>
      <c r="K33" s="401"/>
      <c r="L33" s="402"/>
      <c r="M33" s="401"/>
      <c r="N33" s="402"/>
      <c r="O33" s="401"/>
      <c r="P33" s="265"/>
    </row>
    <row r="34" spans="2:16" ht="15">
      <c r="B34" s="323" t="s">
        <v>140</v>
      </c>
      <c r="C34" s="401"/>
      <c r="D34" s="402"/>
      <c r="E34" s="401"/>
      <c r="F34" s="402"/>
      <c r="G34" s="401"/>
      <c r="H34" s="402"/>
      <c r="I34" s="401"/>
      <c r="J34" s="402"/>
      <c r="K34" s="401"/>
      <c r="L34" s="402"/>
      <c r="M34" s="401"/>
      <c r="N34" s="402"/>
      <c r="O34" s="401"/>
      <c r="P34" s="265"/>
    </row>
    <row r="35" spans="2:16" ht="15">
      <c r="B35" s="323" t="s">
        <v>141</v>
      </c>
      <c r="C35" s="401"/>
      <c r="D35" s="402"/>
      <c r="E35" s="401"/>
      <c r="F35" s="402"/>
      <c r="G35" s="401"/>
      <c r="H35" s="402"/>
      <c r="I35" s="401"/>
      <c r="J35" s="402"/>
      <c r="K35" s="401"/>
      <c r="L35" s="402"/>
      <c r="M35" s="401"/>
      <c r="N35" s="402"/>
      <c r="O35" s="401"/>
      <c r="P35" s="265"/>
    </row>
    <row r="36" spans="2:16" ht="15">
      <c r="B36" s="171" t="s">
        <v>141</v>
      </c>
      <c r="C36" s="401"/>
      <c r="D36" s="402"/>
      <c r="E36" s="401"/>
      <c r="F36" s="402"/>
      <c r="G36" s="401"/>
      <c r="H36" s="402"/>
      <c r="I36" s="401"/>
      <c r="J36" s="402"/>
      <c r="K36" s="401"/>
      <c r="L36" s="402"/>
      <c r="M36" s="401"/>
      <c r="N36" s="402"/>
      <c r="O36" s="401"/>
      <c r="P36" s="265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ageMargins left="0.39370078740157483" right="0" top="0" bottom="0" header="0" footer="0"/>
  <pageSetup orientation="landscape" r:id="rId1"/>
  <headerFooter alignWithMargins="0">
    <oddFooter>&amp;C
BARÓMETRO TURÍSTICO DE LA RIVIERA MAYA
FIDEICOMISO DE PROMOCIÓN TURÍSTICA DE LA RIVIERA MAYA&amp;R11</oddFooter>
  </headerFooter>
  <ignoredErrors>
    <ignoredError sqref="C25:C30 M25:M30" formulaRange="1"/>
    <ignoredError sqref="D25:L30" formula="1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workbookViewId="0">
      <selection activeCell="O38" sqref="O38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145</v>
      </c>
      <c r="I2" s="52"/>
      <c r="J2" s="52"/>
      <c r="K2" s="52"/>
      <c r="L2" s="52"/>
      <c r="M2" s="52"/>
      <c r="N2" s="52"/>
      <c r="O2" s="52"/>
      <c r="P2" s="52"/>
    </row>
    <row r="3" spans="8:16" ht="23.25">
      <c r="H3" s="4" t="s">
        <v>143</v>
      </c>
      <c r="I3" s="52"/>
      <c r="J3" s="52"/>
      <c r="K3" s="52"/>
      <c r="L3" s="52"/>
      <c r="M3" s="52"/>
      <c r="N3" s="52"/>
      <c r="O3" s="52"/>
      <c r="P3" s="52"/>
    </row>
    <row r="4" spans="8:16" ht="23.25">
      <c r="H4" s="4" t="s">
        <v>358</v>
      </c>
      <c r="I4" s="52"/>
      <c r="J4" s="52"/>
      <c r="K4" s="52"/>
      <c r="L4" s="52"/>
      <c r="M4" s="52"/>
      <c r="N4" s="52"/>
      <c r="O4" s="52"/>
      <c r="P4" s="52"/>
    </row>
  </sheetData>
  <phoneticPr fontId="0" type="noConversion"/>
  <pageMargins left="1.2204724409448819" right="0" top="0.55118110236220474" bottom="0.27559055118110237" header="0" footer="0.35433070866141736"/>
  <pageSetup scale="87"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workbookViewId="0">
      <selection activeCell="I16" sqref="I16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74" t="s">
        <v>284</v>
      </c>
    </row>
    <row r="3" spans="1:14" ht="21">
      <c r="I3" s="174" t="s">
        <v>285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74" t="s">
        <v>397</v>
      </c>
    </row>
    <row r="6" spans="1:14">
      <c r="B6" s="5"/>
      <c r="C6" s="5"/>
      <c r="D6" s="5"/>
      <c r="E6" s="5"/>
      <c r="F6" s="5"/>
    </row>
    <row r="7" spans="1:14" ht="15">
      <c r="A7" s="5"/>
      <c r="B7" s="463" t="s">
        <v>34</v>
      </c>
      <c r="C7" s="468" t="s">
        <v>398</v>
      </c>
      <c r="D7" s="470"/>
      <c r="E7" s="468" t="s">
        <v>399</v>
      </c>
      <c r="F7" s="470"/>
      <c r="G7" s="5"/>
    </row>
    <row r="8" spans="1:14" ht="15">
      <c r="B8" s="514"/>
      <c r="C8" s="284" t="s">
        <v>60</v>
      </c>
      <c r="D8" s="284" t="s">
        <v>36</v>
      </c>
      <c r="E8" s="284" t="s">
        <v>60</v>
      </c>
      <c r="F8" s="284" t="s">
        <v>36</v>
      </c>
      <c r="G8" s="5"/>
    </row>
    <row r="9" spans="1:14">
      <c r="B9" s="172" t="s">
        <v>21</v>
      </c>
      <c r="C9" s="169">
        <f>SUM('COMPARATIVO PAISES JULIO'!C30)</f>
        <v>9252</v>
      </c>
      <c r="D9" s="170">
        <f t="shared" ref="D9:D35" si="0">C9/$C$36</f>
        <v>9.5751617076325998E-2</v>
      </c>
      <c r="E9" s="169">
        <f>SUM('COMPARATIVO PAISES JULIO'!E30)</f>
        <v>8347</v>
      </c>
      <c r="F9" s="170">
        <f t="shared" ref="F9:F35" si="1">E9/$E$36</f>
        <v>8.590453450795546E-2</v>
      </c>
      <c r="G9" s="5"/>
    </row>
    <row r="10" spans="1:14">
      <c r="B10" s="172" t="s">
        <v>22</v>
      </c>
      <c r="C10" s="169">
        <f>SUM('COMPARATIVO PAISES JULIO'!C31)</f>
        <v>239</v>
      </c>
      <c r="D10" s="170">
        <f t="shared" si="0"/>
        <v>2.4734799482535575E-3</v>
      </c>
      <c r="E10" s="169">
        <f>SUM('COMPARATIVO PAISES JULIO'!E31)</f>
        <v>284</v>
      </c>
      <c r="F10" s="170">
        <f t="shared" si="1"/>
        <v>2.9228330897639091E-3</v>
      </c>
    </row>
    <row r="11" spans="1:14">
      <c r="B11" s="172" t="s">
        <v>152</v>
      </c>
      <c r="C11" s="169">
        <f>SUM('COMPARATIVO PAISES JULIO'!C32)</f>
        <v>1635</v>
      </c>
      <c r="D11" s="170">
        <f t="shared" si="0"/>
        <v>1.6921086675291075E-2</v>
      </c>
      <c r="E11" s="169">
        <f>SUM('COMPARATIVO PAISES JULIO'!E32)</f>
        <v>1456</v>
      </c>
      <c r="F11" s="170">
        <f t="shared" si="1"/>
        <v>1.4984665417944548E-2</v>
      </c>
    </row>
    <row r="12" spans="1:14">
      <c r="B12" s="172" t="s">
        <v>85</v>
      </c>
      <c r="C12" s="169">
        <f>SUM('COMPARATIVO PAISES JULIO'!C33)</f>
        <v>14</v>
      </c>
      <c r="D12" s="170">
        <f t="shared" si="0"/>
        <v>1.4489003880983182E-4</v>
      </c>
      <c r="E12" s="169">
        <f>SUM('COMPARATIVO PAISES JULIO'!E33)</f>
        <v>16</v>
      </c>
      <c r="F12" s="170">
        <f t="shared" si="1"/>
        <v>1.6466665294444558E-4</v>
      </c>
    </row>
    <row r="13" spans="1:14">
      <c r="B13" s="172" t="s">
        <v>23</v>
      </c>
      <c r="C13" s="169">
        <f>SUM('COMPARATIVO PAISES JULIO'!C34)</f>
        <v>98</v>
      </c>
      <c r="D13" s="170">
        <f t="shared" si="0"/>
        <v>1.0142302716688227E-3</v>
      </c>
      <c r="E13" s="169">
        <f>SUM('COMPARATIVO PAISES JULIO'!E34)</f>
        <v>182</v>
      </c>
      <c r="F13" s="170">
        <f t="shared" si="1"/>
        <v>1.8730831772430685E-3</v>
      </c>
    </row>
    <row r="14" spans="1:14">
      <c r="B14" s="172" t="s">
        <v>24</v>
      </c>
      <c r="C14" s="169">
        <f>SUM('COMPARATIVO PAISES JULIO'!C35)</f>
        <v>28558</v>
      </c>
      <c r="D14" s="170">
        <f t="shared" si="0"/>
        <v>0.29555498059508406</v>
      </c>
      <c r="E14" s="169">
        <f>SUM('COMPARATIVO PAISES JULIO'!E35)</f>
        <v>27900</v>
      </c>
      <c r="F14" s="170">
        <f t="shared" si="1"/>
        <v>0.28713747607187701</v>
      </c>
    </row>
    <row r="15" spans="1:14">
      <c r="B15" s="172" t="s">
        <v>25</v>
      </c>
      <c r="C15" s="169">
        <f>SUM('COMPARATIVO PAISES JULIO'!C36)</f>
        <v>19</v>
      </c>
      <c r="D15" s="170">
        <f t="shared" si="0"/>
        <v>1.9663648124191462E-4</v>
      </c>
      <c r="E15" s="169">
        <f>SUM('COMPARATIVO PAISES JULIO'!E36)</f>
        <v>114</v>
      </c>
      <c r="F15" s="170">
        <f t="shared" si="1"/>
        <v>1.1732499022291747E-3</v>
      </c>
    </row>
    <row r="16" spans="1:14">
      <c r="B16" s="172" t="s">
        <v>26</v>
      </c>
      <c r="C16" s="169">
        <f>SUM('COMPARATIVO PAISES JULIO'!C37)</f>
        <v>5264</v>
      </c>
      <c r="D16" s="170">
        <f t="shared" si="0"/>
        <v>5.4478654592496768E-2</v>
      </c>
      <c r="E16" s="169">
        <f>SUM('COMPARATIVO PAISES JULIO'!E37)</f>
        <v>4103</v>
      </c>
      <c r="F16" s="170">
        <f t="shared" si="1"/>
        <v>4.2226704814441268E-2</v>
      </c>
    </row>
    <row r="17" spans="2:6">
      <c r="B17" s="172" t="s">
        <v>27</v>
      </c>
      <c r="C17" s="169">
        <f>SUM('COMPARATIVO PAISES JULIO'!C38)</f>
        <v>24949</v>
      </c>
      <c r="D17" s="170">
        <f t="shared" si="0"/>
        <v>0.25820439844760673</v>
      </c>
      <c r="E17" s="169">
        <f>SUM('COMPARATIVO PAISES JULIO'!E38)</f>
        <v>31707</v>
      </c>
      <c r="F17" s="170">
        <f t="shared" si="1"/>
        <v>0.32631784780684603</v>
      </c>
    </row>
    <row r="18" spans="2:6">
      <c r="B18" s="172" t="s">
        <v>61</v>
      </c>
      <c r="C18" s="169">
        <f>SUM('COMPARATIVO PAISES JULIO'!C39)</f>
        <v>18</v>
      </c>
      <c r="D18" s="170">
        <f t="shared" si="0"/>
        <v>1.8628719275549805E-4</v>
      </c>
      <c r="E18" s="169">
        <f>SUM('COMPARATIVO PAISES JULIO'!E39)</f>
        <v>33</v>
      </c>
      <c r="F18" s="170">
        <f t="shared" si="1"/>
        <v>3.3962497169791903E-4</v>
      </c>
    </row>
    <row r="19" spans="2:6">
      <c r="B19" s="172" t="s">
        <v>28</v>
      </c>
      <c r="C19" s="169">
        <f>SUM('COMPARATIVO PAISES JULIO'!C40)</f>
        <v>5582</v>
      </c>
      <c r="D19" s="170">
        <f t="shared" si="0"/>
        <v>5.7769728331177231E-2</v>
      </c>
      <c r="E19" s="169">
        <f>SUM('COMPARATIVO PAISES JULIO'!E40)</f>
        <v>3106</v>
      </c>
      <c r="F19" s="170">
        <f t="shared" si="1"/>
        <v>3.1965914002840497E-2</v>
      </c>
    </row>
    <row r="20" spans="2:6">
      <c r="B20" s="172" t="s">
        <v>95</v>
      </c>
      <c r="C20" s="169">
        <f>SUM('COMPARATIVO PAISES JULIO'!C41)</f>
        <v>15</v>
      </c>
      <c r="D20" s="170">
        <f t="shared" si="0"/>
        <v>1.5523932729624839E-4</v>
      </c>
      <c r="E20" s="169">
        <f>SUM('COMPARATIVO PAISES JULIO'!E41)</f>
        <v>7</v>
      </c>
      <c r="F20" s="170">
        <f t="shared" si="1"/>
        <v>7.2041660663194938E-5</v>
      </c>
    </row>
    <row r="21" spans="2:6">
      <c r="B21" s="172" t="s">
        <v>46</v>
      </c>
      <c r="C21" s="169">
        <f>SUM('COMPARATIVO PAISES JULIO'!C42)</f>
        <v>296</v>
      </c>
      <c r="D21" s="170">
        <f t="shared" si="0"/>
        <v>3.0633893919793016E-3</v>
      </c>
      <c r="E21" s="169">
        <f>SUM('COMPARATIVO PAISES JULIO'!E42)</f>
        <v>422</v>
      </c>
      <c r="F21" s="170">
        <f t="shared" si="1"/>
        <v>4.343082971409752E-3</v>
      </c>
    </row>
    <row r="22" spans="2:6">
      <c r="B22" s="172" t="s">
        <v>100</v>
      </c>
      <c r="C22" s="169">
        <f>SUM('COMPARATIVO PAISES JULIO'!C43)</f>
        <v>6</v>
      </c>
      <c r="D22" s="170">
        <f t="shared" si="0"/>
        <v>6.2095730918499358E-5</v>
      </c>
      <c r="E22" s="169">
        <f>SUM('COMPARATIVO PAISES JULIO'!E43)</f>
        <v>12</v>
      </c>
      <c r="F22" s="170">
        <f t="shared" si="1"/>
        <v>1.234999897083342E-4</v>
      </c>
    </row>
    <row r="23" spans="2:6">
      <c r="B23" s="172" t="s">
        <v>29</v>
      </c>
      <c r="C23" s="169">
        <f>SUM('COMPARATIVO PAISES JULIO'!C44)</f>
        <v>12639</v>
      </c>
      <c r="D23" s="170">
        <f t="shared" si="0"/>
        <v>0.1308046571798189</v>
      </c>
      <c r="E23" s="169">
        <f>SUM('COMPARATIVO PAISES JULIO'!E44)</f>
        <v>10213</v>
      </c>
      <c r="F23" s="170">
        <f t="shared" si="1"/>
        <v>0.10510878290760142</v>
      </c>
    </row>
    <row r="24" spans="2:6">
      <c r="B24" s="172" t="s">
        <v>62</v>
      </c>
      <c r="C24" s="169">
        <f>SUM('COMPARATIVO PAISES JULIO'!C45)</f>
        <v>26</v>
      </c>
      <c r="D24" s="170">
        <f t="shared" si="0"/>
        <v>2.6908150064683053E-4</v>
      </c>
      <c r="E24" s="169">
        <f>SUM('COMPARATIVO PAISES JULIO'!E45)</f>
        <v>7</v>
      </c>
      <c r="F24" s="170">
        <f t="shared" si="1"/>
        <v>7.2041660663194938E-5</v>
      </c>
    </row>
    <row r="25" spans="2:6">
      <c r="B25" s="172" t="s">
        <v>101</v>
      </c>
      <c r="C25" s="169">
        <f>SUM('COMPARATIVO PAISES JULIO'!C46)</f>
        <v>6</v>
      </c>
      <c r="D25" s="170">
        <f t="shared" si="0"/>
        <v>6.2095730918499358E-5</v>
      </c>
      <c r="E25" s="169">
        <f>SUM('COMPARATIVO PAISES JULIO'!E46)</f>
        <v>20</v>
      </c>
      <c r="F25" s="170">
        <f t="shared" si="1"/>
        <v>2.0583331618055699E-4</v>
      </c>
    </row>
    <row r="26" spans="2:6">
      <c r="B26" s="172" t="s">
        <v>30</v>
      </c>
      <c r="C26" s="169">
        <f>SUM('COMPARATIVO PAISES JULIO'!C47)</f>
        <v>284</v>
      </c>
      <c r="D26" s="170">
        <f t="shared" si="0"/>
        <v>2.9391979301423028E-3</v>
      </c>
      <c r="E26" s="169">
        <f>SUM('COMPARATIVO PAISES JULIO'!E47)</f>
        <v>226</v>
      </c>
      <c r="F26" s="170">
        <f t="shared" si="1"/>
        <v>2.3259164728402937E-3</v>
      </c>
    </row>
    <row r="27" spans="2:6">
      <c r="B27" s="172" t="s">
        <v>52</v>
      </c>
      <c r="C27" s="169">
        <f>SUM('COMPARATIVO PAISES JULIO'!C48)</f>
        <v>169</v>
      </c>
      <c r="D27" s="170">
        <f t="shared" si="0"/>
        <v>1.7490297542043984E-3</v>
      </c>
      <c r="E27" s="169">
        <f>SUM('COMPARATIVO PAISES JULIO'!E48)</f>
        <v>271</v>
      </c>
      <c r="F27" s="170">
        <f t="shared" si="1"/>
        <v>2.7890414342465471E-3</v>
      </c>
    </row>
    <row r="28" spans="2:6">
      <c r="B28" s="172" t="s">
        <v>31</v>
      </c>
      <c r="C28" s="169">
        <f>SUM('COMPARATIVO PAISES JULIO'!C49)</f>
        <v>447</v>
      </c>
      <c r="D28" s="170">
        <f t="shared" si="0"/>
        <v>4.6261319534282022E-3</v>
      </c>
      <c r="E28" s="169">
        <f>SUM('COMPARATIVO PAISES JULIO'!E49)</f>
        <v>272</v>
      </c>
      <c r="F28" s="170">
        <f t="shared" si="1"/>
        <v>2.7993331000555751E-3</v>
      </c>
    </row>
    <row r="29" spans="2:6">
      <c r="B29" s="172" t="s">
        <v>51</v>
      </c>
      <c r="C29" s="169">
        <f>SUM('COMPARATIVO PAISES JULIO'!C50)</f>
        <v>67</v>
      </c>
      <c r="D29" s="170">
        <f t="shared" si="0"/>
        <v>6.9340232858990949E-4</v>
      </c>
      <c r="E29" s="169">
        <f>SUM('COMPARATIVO PAISES JULIO'!E50)</f>
        <v>48</v>
      </c>
      <c r="F29" s="170">
        <f t="shared" si="1"/>
        <v>4.939999588333368E-4</v>
      </c>
    </row>
    <row r="30" spans="2:6">
      <c r="B30" s="172" t="s">
        <v>109</v>
      </c>
      <c r="C30" s="169">
        <f>SUM('COMPARATIVO PAISES JULIO'!C51)</f>
        <v>41</v>
      </c>
      <c r="D30" s="170">
        <f t="shared" si="0"/>
        <v>4.243208279430789E-4</v>
      </c>
      <c r="E30" s="169">
        <f>SUM('COMPARATIVO PAISES JULIO'!E51)</f>
        <v>29</v>
      </c>
      <c r="F30" s="170">
        <f t="shared" si="1"/>
        <v>2.9845830846180762E-4</v>
      </c>
    </row>
    <row r="31" spans="2:6">
      <c r="B31" s="172" t="s">
        <v>112</v>
      </c>
      <c r="C31" s="169">
        <f>SUM('COMPARATIVO PAISES JULIO'!C52)</f>
        <v>4914</v>
      </c>
      <c r="D31" s="170">
        <f t="shared" si="0"/>
        <v>5.0856403622250967E-2</v>
      </c>
      <c r="E31" s="169">
        <f>SUM('COMPARATIVO PAISES JULIO'!E52)</f>
        <v>4844</v>
      </c>
      <c r="F31" s="170">
        <f t="shared" si="1"/>
        <v>4.9852829178930899E-2</v>
      </c>
    </row>
    <row r="32" spans="2:6">
      <c r="B32" s="172" t="s">
        <v>115</v>
      </c>
      <c r="C32" s="169">
        <f>SUM('COMPARATIVO PAISES JULIO'!C53)</f>
        <v>14</v>
      </c>
      <c r="D32" s="170">
        <f t="shared" si="0"/>
        <v>1.4489003880983182E-4</v>
      </c>
      <c r="E32" s="169">
        <f>SUM('COMPARATIVO PAISES JULIO'!E53)</f>
        <v>11</v>
      </c>
      <c r="F32" s="170">
        <f t="shared" si="1"/>
        <v>1.1320832389930635E-4</v>
      </c>
    </row>
    <row r="33" spans="2:7">
      <c r="B33" s="172" t="s">
        <v>32</v>
      </c>
      <c r="C33" s="169">
        <f>SUM('COMPARATIVO PAISES JULIO'!C54)</f>
        <v>265</v>
      </c>
      <c r="D33" s="170">
        <f t="shared" si="0"/>
        <v>2.7425614489003879E-3</v>
      </c>
      <c r="E33" s="169">
        <f>SUM('COMPARATIVO PAISES JULIO'!E54)</f>
        <v>222</v>
      </c>
      <c r="F33" s="170">
        <f t="shared" si="1"/>
        <v>2.2847498096041827E-3</v>
      </c>
    </row>
    <row r="34" spans="2:7">
      <c r="B34" s="172" t="s">
        <v>33</v>
      </c>
      <c r="C34" s="169">
        <f>SUM('COMPARATIVO PAISES JULIO'!C55)</f>
        <v>1091</v>
      </c>
      <c r="D34" s="170">
        <f t="shared" si="0"/>
        <v>1.1291073738680466E-2</v>
      </c>
      <c r="E34" s="169">
        <f>SUM('COMPARATIVO PAISES JULIO'!E55)</f>
        <v>980</v>
      </c>
      <c r="F34" s="170">
        <f t="shared" si="1"/>
        <v>1.0085832492847292E-2</v>
      </c>
    </row>
    <row r="35" spans="2:7">
      <c r="B35" s="172" t="s">
        <v>91</v>
      </c>
      <c r="C35" s="169">
        <f>SUM('COMPARATIVO PAISES JULIO'!C56)</f>
        <v>717</v>
      </c>
      <c r="D35" s="170">
        <f t="shared" si="0"/>
        <v>7.4204398447606729E-3</v>
      </c>
      <c r="E35" s="169">
        <f>SUM('COMPARATIVO PAISES JULIO'!E56)</f>
        <v>2334</v>
      </c>
      <c r="F35" s="170">
        <f t="shared" si="1"/>
        <v>2.4020747998270999E-2</v>
      </c>
      <c r="G35" s="5"/>
    </row>
    <row r="36" spans="2:7">
      <c r="B36" s="324" t="s">
        <v>37</v>
      </c>
      <c r="C36" s="325">
        <f>SUM(C9:C35)</f>
        <v>96625</v>
      </c>
      <c r="D36" s="326">
        <f>SUM(D9:D35)</f>
        <v>1</v>
      </c>
      <c r="E36" s="325">
        <f>SUM(E9:E35)</f>
        <v>97166</v>
      </c>
      <c r="F36" s="326">
        <f>SUM(F9:F35)</f>
        <v>0.99999999999999989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37"/>
  <sheetViews>
    <sheetView workbookViewId="0">
      <selection activeCell="I11" sqref="I11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67" t="s">
        <v>284</v>
      </c>
    </row>
    <row r="3" spans="1:14" ht="18.75">
      <c r="I3" s="267" t="s">
        <v>285</v>
      </c>
      <c r="J3" s="30"/>
      <c r="K3" s="30"/>
      <c r="L3" s="30"/>
      <c r="M3" s="30"/>
      <c r="N3" s="30"/>
    </row>
    <row r="4" spans="1:14" ht="15.75">
      <c r="F4" s="135"/>
      <c r="G4" s="135"/>
      <c r="H4" s="135"/>
      <c r="I4" s="135" t="s">
        <v>400</v>
      </c>
    </row>
    <row r="6" spans="1:14">
      <c r="B6" s="5"/>
      <c r="C6" s="5"/>
      <c r="D6" s="5"/>
      <c r="E6" s="5"/>
      <c r="F6" s="5"/>
    </row>
    <row r="7" spans="1:14">
      <c r="A7" s="5"/>
      <c r="B7" s="515" t="s">
        <v>34</v>
      </c>
      <c r="C7" s="515" t="s">
        <v>401</v>
      </c>
      <c r="D7" s="515"/>
      <c r="E7" s="515" t="s">
        <v>402</v>
      </c>
      <c r="F7" s="515"/>
      <c r="G7" s="5"/>
    </row>
    <row r="8" spans="1:14">
      <c r="B8" s="516"/>
      <c r="C8" s="327" t="s">
        <v>60</v>
      </c>
      <c r="D8" s="327" t="s">
        <v>36</v>
      </c>
      <c r="E8" s="327" t="s">
        <v>60</v>
      </c>
      <c r="F8" s="327" t="s">
        <v>36</v>
      </c>
      <c r="G8" s="5"/>
    </row>
    <row r="9" spans="1:14">
      <c r="B9" s="172" t="s">
        <v>21</v>
      </c>
      <c r="C9" s="169">
        <f>SUM('COMPARATIVO PAÍSES ENE-JUL'!C30)</f>
        <v>76181</v>
      </c>
      <c r="D9" s="170">
        <f t="shared" ref="D9:D35" si="0">C9/$C$36</f>
        <v>0.14554468686714303</v>
      </c>
      <c r="E9" s="169">
        <f>SUM('COMPARATIVO PAÍSES ENE-JUL'!E30)</f>
        <v>77558</v>
      </c>
      <c r="F9" s="170">
        <f t="shared" ref="F9:F35" si="1">E9/$E$36</f>
        <v>0.1387225959466058</v>
      </c>
      <c r="G9" s="5"/>
    </row>
    <row r="10" spans="1:14">
      <c r="B10" s="172" t="s">
        <v>22</v>
      </c>
      <c r="C10" s="169">
        <f>SUM('COMPARATIVO PAÍSES ENE-JUL'!C31)</f>
        <v>1957</v>
      </c>
      <c r="D10" s="170">
        <f t="shared" si="0"/>
        <v>3.7388712697260327E-3</v>
      </c>
      <c r="E10" s="169">
        <f>SUM('COMPARATIVO PAÍSES ENE-JUL'!E31)</f>
        <v>2564</v>
      </c>
      <c r="F10" s="170">
        <f t="shared" si="1"/>
        <v>4.586048325215932E-3</v>
      </c>
    </row>
    <row r="11" spans="1:14">
      <c r="B11" s="172" t="s">
        <v>152</v>
      </c>
      <c r="C11" s="169">
        <f>SUM('COMPARATIVO PAÍSES ENE-JUL'!C32)</f>
        <v>9905</v>
      </c>
      <c r="D11" s="170">
        <f t="shared" si="0"/>
        <v>1.8923617744832064E-2</v>
      </c>
      <c r="E11" s="169">
        <f>SUM('COMPARATIVO PAÍSES ENE-JUL'!E32)</f>
        <v>8976</v>
      </c>
      <c r="F11" s="170">
        <f t="shared" si="1"/>
        <v>1.6054746399039862E-2</v>
      </c>
    </row>
    <row r="12" spans="1:14">
      <c r="B12" s="172" t="s">
        <v>85</v>
      </c>
      <c r="C12" s="169">
        <f>SUM('COMPARATIVO PAÍSES ENE-JUL'!C33)</f>
        <v>282</v>
      </c>
      <c r="D12" s="170">
        <f t="shared" si="0"/>
        <v>5.387642810744717E-4</v>
      </c>
      <c r="E12" s="169">
        <f>SUM('COMPARATIVO PAÍSES ENE-JUL'!E33)</f>
        <v>208</v>
      </c>
      <c r="F12" s="170">
        <f t="shared" si="1"/>
        <v>3.7203512154637827E-4</v>
      </c>
    </row>
    <row r="13" spans="1:14">
      <c r="B13" s="172" t="s">
        <v>23</v>
      </c>
      <c r="C13" s="169">
        <f>SUM('COMPARATIVO PAÍSES ENE-JUL'!C34)</f>
        <v>767</v>
      </c>
      <c r="D13" s="170">
        <f t="shared" si="0"/>
        <v>1.4653624240571624E-3</v>
      </c>
      <c r="E13" s="169">
        <f>SUM('COMPARATIVO PAÍSES ENE-JUL'!E34)</f>
        <v>1264</v>
      </c>
      <c r="F13" s="170">
        <f t="shared" si="1"/>
        <v>2.260828815551068E-3</v>
      </c>
    </row>
    <row r="14" spans="1:14">
      <c r="B14" s="172" t="s">
        <v>24</v>
      </c>
      <c r="C14" s="169">
        <f>SUM('COMPARATIVO PAÍSES ENE-JUL'!C35)</f>
        <v>107476</v>
      </c>
      <c r="D14" s="170">
        <f t="shared" si="0"/>
        <v>0.20533414848496429</v>
      </c>
      <c r="E14" s="169">
        <f>SUM('COMPARATIVO PAÍSES ENE-JUL'!E35)</f>
        <v>86237</v>
      </c>
      <c r="F14" s="170">
        <f t="shared" si="1"/>
        <v>0.15424611911920685</v>
      </c>
    </row>
    <row r="15" spans="1:14">
      <c r="B15" s="172" t="s">
        <v>25</v>
      </c>
      <c r="C15" s="169">
        <f>SUM('COMPARATIVO PAÍSES ENE-JUL'!C36)</f>
        <v>2269</v>
      </c>
      <c r="D15" s="170">
        <f t="shared" si="0"/>
        <v>4.3349508998509799E-3</v>
      </c>
      <c r="E15" s="169">
        <f>SUM('COMPARATIVO PAÍSES ENE-JUL'!E36)</f>
        <v>2613</v>
      </c>
      <c r="F15" s="170">
        <f t="shared" si="1"/>
        <v>4.6736912144263775E-3</v>
      </c>
    </row>
    <row r="16" spans="1:14">
      <c r="B16" s="172" t="s">
        <v>26</v>
      </c>
      <c r="C16" s="169">
        <f>SUM('COMPARATIVO PAÍSES ENE-JUL'!C37)</f>
        <v>44466</v>
      </c>
      <c r="D16" s="170">
        <f t="shared" si="0"/>
        <v>8.4952810362615108E-2</v>
      </c>
      <c r="E16" s="169">
        <f>SUM('COMPARATIVO PAÍSES ENE-JUL'!E37)</f>
        <v>50379</v>
      </c>
      <c r="F16" s="170">
        <f t="shared" si="1"/>
        <v>9.0109410521081693E-2</v>
      </c>
    </row>
    <row r="17" spans="2:6">
      <c r="B17" s="172" t="s">
        <v>27</v>
      </c>
      <c r="C17" s="169">
        <f>SUM('COMPARATIVO PAÍSES ENE-JUL'!C38)</f>
        <v>130319</v>
      </c>
      <c r="D17" s="170">
        <f t="shared" si="0"/>
        <v>0.24897596576363151</v>
      </c>
      <c r="E17" s="169">
        <f>SUM('COMPARATIVO PAÍSES ENE-JUL'!E38)</f>
        <v>162653</v>
      </c>
      <c r="F17" s="170">
        <f t="shared" si="1"/>
        <v>0.2909260991580917</v>
      </c>
    </row>
    <row r="18" spans="2:6">
      <c r="B18" s="172" t="s">
        <v>61</v>
      </c>
      <c r="C18" s="169">
        <f>SUM('COMPARATIVO PAÍSES ENE-JUL'!C39)</f>
        <v>106</v>
      </c>
      <c r="D18" s="170">
        <f t="shared" si="0"/>
        <v>2.0251423331168087E-4</v>
      </c>
      <c r="E18" s="169">
        <f>SUM('COMPARATIVO PAÍSES ENE-JUL'!E39)</f>
        <v>181</v>
      </c>
      <c r="F18" s="170">
        <f t="shared" si="1"/>
        <v>3.2374210096103111E-4</v>
      </c>
    </row>
    <row r="19" spans="2:6">
      <c r="B19" s="172" t="s">
        <v>28</v>
      </c>
      <c r="C19" s="169">
        <f>SUM('COMPARATIVO PAÍSES ENE-JUL'!C40)</f>
        <v>25737</v>
      </c>
      <c r="D19" s="170">
        <f t="shared" si="0"/>
        <v>4.9170837950403119E-2</v>
      </c>
      <c r="E19" s="169">
        <f>SUM('COMPARATIVO PAÍSES ENE-JUL'!E40)</f>
        <v>19541</v>
      </c>
      <c r="F19" s="170">
        <f t="shared" si="1"/>
        <v>3.4951626491047008E-2</v>
      </c>
    </row>
    <row r="20" spans="2:6">
      <c r="B20" s="172" t="s">
        <v>95</v>
      </c>
      <c r="C20" s="169">
        <f>SUM('COMPARATIVO PAÍSES ENE-JUL'!C41)</f>
        <v>338</v>
      </c>
      <c r="D20" s="170">
        <f t="shared" si="0"/>
        <v>6.4575293263535976E-4</v>
      </c>
      <c r="E20" s="169">
        <f>SUM('COMPARATIVO PAÍSES ENE-JUL'!E41)</f>
        <v>385</v>
      </c>
      <c r="F20" s="170">
        <f t="shared" si="1"/>
        <v>6.8862270093920984E-4</v>
      </c>
    </row>
    <row r="21" spans="2:6">
      <c r="B21" s="172" t="s">
        <v>46</v>
      </c>
      <c r="C21" s="169">
        <f>SUM('COMPARATIVO PAÍSES ENE-JUL'!C42)</f>
        <v>1399</v>
      </c>
      <c r="D21" s="170">
        <f t="shared" si="0"/>
        <v>2.6728057773871845E-3</v>
      </c>
      <c r="E21" s="169">
        <f>SUM('COMPARATIVO PAÍSES ENE-JUL'!E42)</f>
        <v>1890</v>
      </c>
      <c r="F21" s="170">
        <f t="shared" si="1"/>
        <v>3.3805114409743028E-3</v>
      </c>
    </row>
    <row r="22" spans="2:6">
      <c r="B22" s="172" t="s">
        <v>100</v>
      </c>
      <c r="C22" s="169">
        <f>SUM('COMPARATIVO PAÍSES ENE-JUL'!C43)</f>
        <v>225</v>
      </c>
      <c r="D22" s="170">
        <f t="shared" si="0"/>
        <v>4.2986511787856789E-4</v>
      </c>
      <c r="E22" s="169">
        <f>SUM('COMPARATIVO PAÍSES ENE-JUL'!E43)</f>
        <v>61</v>
      </c>
      <c r="F22" s="170">
        <f t="shared" si="1"/>
        <v>1.0910645391504364E-4</v>
      </c>
    </row>
    <row r="23" spans="2:6">
      <c r="B23" s="172" t="s">
        <v>29</v>
      </c>
      <c r="C23" s="169">
        <f>SUM('COMPARATIVO PAÍSES ENE-JUL'!C44)</f>
        <v>60149</v>
      </c>
      <c r="D23" s="170">
        <f t="shared" si="0"/>
        <v>0.1149153643345688</v>
      </c>
      <c r="E23" s="169">
        <f>SUM('COMPARATIVO PAÍSES ENE-JUL'!E44)</f>
        <v>49863</v>
      </c>
      <c r="F23" s="170">
        <f t="shared" si="1"/>
        <v>8.9186477238783951E-2</v>
      </c>
    </row>
    <row r="24" spans="2:6">
      <c r="B24" s="172" t="s">
        <v>62</v>
      </c>
      <c r="C24" s="169">
        <f>SUM('COMPARATIVO PAÍSES ENE-JUL'!C45)</f>
        <v>87</v>
      </c>
      <c r="D24" s="170">
        <f t="shared" si="0"/>
        <v>1.6621451224637957E-4</v>
      </c>
      <c r="E24" s="169">
        <f>SUM('COMPARATIVO PAÍSES ENE-JUL'!E45)</f>
        <v>129</v>
      </c>
      <c r="F24" s="170">
        <f t="shared" si="1"/>
        <v>2.3073332057443655E-4</v>
      </c>
    </row>
    <row r="25" spans="2:6">
      <c r="B25" s="172" t="s">
        <v>101</v>
      </c>
      <c r="C25" s="169">
        <f>SUM('COMPARATIVO PAÍSES ENE-JUL'!C46)</f>
        <v>43</v>
      </c>
      <c r="D25" s="170">
        <f t="shared" si="0"/>
        <v>8.2152000305681867E-5</v>
      </c>
      <c r="E25" s="169">
        <f>SUM('COMPARATIVO PAÍSES ENE-JUL'!E46)</f>
        <v>87</v>
      </c>
      <c r="F25" s="170">
        <f t="shared" si="1"/>
        <v>1.5561084410834093E-4</v>
      </c>
    </row>
    <row r="26" spans="2:6">
      <c r="B26" s="172" t="s">
        <v>30</v>
      </c>
      <c r="C26" s="169">
        <f>SUM('COMPARATIVO PAÍSES ENE-JUL'!C47)</f>
        <v>2730</v>
      </c>
      <c r="D26" s="170">
        <f t="shared" si="0"/>
        <v>5.2156967635932899E-3</v>
      </c>
      <c r="E26" s="169">
        <f>SUM('COMPARATIVO PAÍSES ENE-JUL'!E47)</f>
        <v>2969</v>
      </c>
      <c r="F26" s="170">
        <f t="shared" si="1"/>
        <v>5.3104436339961401E-3</v>
      </c>
    </row>
    <row r="27" spans="2:6">
      <c r="B27" s="172" t="s">
        <v>52</v>
      </c>
      <c r="C27" s="169">
        <f>SUM('COMPARATIVO PAÍSES ENE-JUL'!C48)</f>
        <v>1070</v>
      </c>
      <c r="D27" s="170">
        <f t="shared" si="0"/>
        <v>2.0442474494669675E-3</v>
      </c>
      <c r="E27" s="169">
        <f>SUM('COMPARATIVO PAÍSES ENE-JUL'!E48)</f>
        <v>1632</v>
      </c>
      <c r="F27" s="170">
        <f t="shared" si="1"/>
        <v>2.9190447998254298E-3</v>
      </c>
    </row>
    <row r="28" spans="2:6">
      <c r="B28" s="172" t="s">
        <v>31</v>
      </c>
      <c r="C28" s="169">
        <f>SUM('COMPARATIVO PAÍSES ENE-JUL'!C49)</f>
        <v>1380</v>
      </c>
      <c r="D28" s="170">
        <f t="shared" si="0"/>
        <v>2.6365060563218832E-3</v>
      </c>
      <c r="E28" s="169">
        <f>SUM('COMPARATIVO PAÍSES ENE-JUL'!E49)</f>
        <v>931</v>
      </c>
      <c r="F28" s="170">
        <f t="shared" si="1"/>
        <v>1.6652148949984529E-3</v>
      </c>
    </row>
    <row r="29" spans="2:6">
      <c r="B29" s="172" t="s">
        <v>51</v>
      </c>
      <c r="C29" s="169">
        <f>SUM('COMPARATIVO PAÍSES ENE-JUL'!C50)</f>
        <v>1258</v>
      </c>
      <c r="D29" s="170">
        <f t="shared" si="0"/>
        <v>2.4034236368499482E-3</v>
      </c>
      <c r="E29" s="169">
        <f>SUM('COMPARATIVO PAÍSES ENE-JUL'!E50)</f>
        <v>1088</v>
      </c>
      <c r="F29" s="170">
        <f t="shared" si="1"/>
        <v>1.9460298665502865E-3</v>
      </c>
    </row>
    <row r="30" spans="2:6">
      <c r="B30" s="172" t="s">
        <v>109</v>
      </c>
      <c r="C30" s="169">
        <f>SUM('COMPARATIVO PAÍSES ENE-JUL'!C51)</f>
        <v>230</v>
      </c>
      <c r="D30" s="170">
        <f t="shared" si="0"/>
        <v>4.3941767605364714E-4</v>
      </c>
      <c r="E30" s="169">
        <f>SUM('COMPARATIVO PAÍSES ENE-JUL'!E51)</f>
        <v>394</v>
      </c>
      <c r="F30" s="170">
        <f t="shared" si="1"/>
        <v>7.0472037446765886E-4</v>
      </c>
    </row>
    <row r="31" spans="2:6">
      <c r="B31" s="172" t="s">
        <v>112</v>
      </c>
      <c r="C31" s="169">
        <f>SUM('COMPARATIVO PAÍSES ENE-JUL'!C52)</f>
        <v>26478</v>
      </c>
      <c r="D31" s="170">
        <f t="shared" si="0"/>
        <v>5.0586527071949869E-2</v>
      </c>
      <c r="E31" s="169">
        <f>SUM('COMPARATIVO PAÍSES ENE-JUL'!E52)</f>
        <v>45371</v>
      </c>
      <c r="F31" s="170">
        <f t="shared" si="1"/>
        <v>8.1151949517695818E-2</v>
      </c>
    </row>
    <row r="32" spans="2:6">
      <c r="B32" s="172" t="s">
        <v>115</v>
      </c>
      <c r="C32" s="169">
        <f>SUM('COMPARATIVO PAÍSES ENE-JUL'!C53)</f>
        <v>98</v>
      </c>
      <c r="D32" s="170">
        <f t="shared" si="0"/>
        <v>1.87230140231554E-4</v>
      </c>
      <c r="E32" s="169">
        <f>SUM('COMPARATIVO PAÍSES ENE-JUL'!E53)</f>
        <v>110</v>
      </c>
      <c r="F32" s="170">
        <f t="shared" si="1"/>
        <v>1.9674934312548852E-4</v>
      </c>
    </row>
    <row r="33" spans="2:7">
      <c r="B33" s="172" t="s">
        <v>32</v>
      </c>
      <c r="C33" s="169">
        <f>SUM('COMPARATIVO PAÍSES ENE-JUL'!C54)</f>
        <v>16248</v>
      </c>
      <c r="D33" s="170">
        <f t="shared" si="0"/>
        <v>3.104199304573765E-2</v>
      </c>
      <c r="E33" s="169">
        <f>SUM('COMPARATIVO PAÍSES ENE-JUL'!E54)</f>
        <v>22822</v>
      </c>
      <c r="F33" s="170">
        <f t="shared" si="1"/>
        <v>4.0820122807362719E-2</v>
      </c>
    </row>
    <row r="34" spans="2:7">
      <c r="B34" s="172" t="s">
        <v>33</v>
      </c>
      <c r="C34" s="169">
        <f>SUM('COMPARATIVO PAÍSES ENE-JUL'!C55)</f>
        <v>6038</v>
      </c>
      <c r="D34" s="170">
        <f>C34/$C$36</f>
        <v>1.1535669252225746E-2</v>
      </c>
      <c r="E34" s="169">
        <f>SUM('COMPARATIVO PAÍSES ENE-JUL'!E55)</f>
        <v>6993</v>
      </c>
      <c r="F34" s="170">
        <f t="shared" si="1"/>
        <v>1.250789233160492E-2</v>
      </c>
    </row>
    <row r="35" spans="2:7">
      <c r="B35" s="172" t="s">
        <v>91</v>
      </c>
      <c r="C35" s="169">
        <f>SUM('COMPARATIVO PAÍSES ENE-JUL'!C56)</f>
        <v>6184</v>
      </c>
      <c r="D35" s="170">
        <f t="shared" si="0"/>
        <v>1.1814603950938061E-2</v>
      </c>
      <c r="E35" s="169">
        <f>SUM('COMPARATIVO PAÍSES ENE-JUL'!E56)</f>
        <v>12188</v>
      </c>
      <c r="F35" s="170">
        <f t="shared" si="1"/>
        <v>2.1799827218304129E-2</v>
      </c>
      <c r="G35" s="5"/>
    </row>
    <row r="36" spans="2:7">
      <c r="B36" s="324" t="s">
        <v>37</v>
      </c>
      <c r="C36" s="325">
        <f>SUM(C9:C35)</f>
        <v>523420</v>
      </c>
      <c r="D36" s="326">
        <f>SUM(D9:D35)</f>
        <v>0.99999999999999989</v>
      </c>
      <c r="E36" s="325">
        <f>SUM(E9:E35)</f>
        <v>559087</v>
      </c>
      <c r="F36" s="326">
        <f>SUM(F9:F35)</f>
        <v>0.99999999999999967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Q38"/>
  <sheetViews>
    <sheetView workbookViewId="0">
      <selection activeCell="O55" sqref="O55"/>
    </sheetView>
  </sheetViews>
  <sheetFormatPr baseColWidth="10" defaultRowHeight="1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8.42578125" style="420" customWidth="1"/>
    <col min="18" max="16384" width="11.42578125" style="7"/>
  </cols>
  <sheetData>
    <row r="2" spans="1:17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17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74" t="s">
        <v>280</v>
      </c>
      <c r="M3" s="22"/>
    </row>
    <row r="4" spans="1:17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74" t="s">
        <v>41</v>
      </c>
      <c r="M4" s="10"/>
    </row>
    <row r="5" spans="1:17" ht="18.75">
      <c r="L5" s="274" t="s">
        <v>365</v>
      </c>
    </row>
    <row r="6" spans="1:17">
      <c r="D6" s="5"/>
    </row>
    <row r="7" spans="1:17" ht="6" customHeight="1">
      <c r="C7" s="53"/>
      <c r="D7" s="5"/>
      <c r="I7" s="53"/>
      <c r="K7" s="53"/>
      <c r="M7" s="53"/>
    </row>
    <row r="8" spans="1:17" ht="15" customHeight="1">
      <c r="B8" s="463" t="s">
        <v>34</v>
      </c>
      <c r="C8" s="518" t="s">
        <v>359</v>
      </c>
      <c r="D8" s="518"/>
      <c r="E8" s="518" t="s">
        <v>360</v>
      </c>
      <c r="F8" s="518"/>
      <c r="G8" s="518" t="s">
        <v>361</v>
      </c>
      <c r="H8" s="518"/>
      <c r="I8" s="518" t="s">
        <v>362</v>
      </c>
      <c r="J8" s="518"/>
      <c r="K8" s="518" t="s">
        <v>363</v>
      </c>
      <c r="L8" s="518"/>
      <c r="M8" s="518" t="s">
        <v>364</v>
      </c>
      <c r="N8" s="518"/>
      <c r="O8" s="462" t="s">
        <v>235</v>
      </c>
      <c r="P8" s="462"/>
      <c r="Q8" s="464" t="s">
        <v>381</v>
      </c>
    </row>
    <row r="9" spans="1:17">
      <c r="B9" s="517"/>
      <c r="C9" s="285" t="s">
        <v>60</v>
      </c>
      <c r="D9" s="285" t="s">
        <v>36</v>
      </c>
      <c r="E9" s="285" t="s">
        <v>60</v>
      </c>
      <c r="F9" s="285" t="s">
        <v>36</v>
      </c>
      <c r="G9" s="285" t="s">
        <v>60</v>
      </c>
      <c r="H9" s="285" t="s">
        <v>36</v>
      </c>
      <c r="I9" s="285" t="s">
        <v>60</v>
      </c>
      <c r="J9" s="285" t="s">
        <v>36</v>
      </c>
      <c r="K9" s="285" t="s">
        <v>60</v>
      </c>
      <c r="L9" s="285" t="s">
        <v>36</v>
      </c>
      <c r="M9" s="285" t="s">
        <v>60</v>
      </c>
      <c r="N9" s="285" t="s">
        <v>36</v>
      </c>
      <c r="O9" s="284" t="s">
        <v>60</v>
      </c>
      <c r="P9" s="284" t="s">
        <v>36</v>
      </c>
      <c r="Q9" s="464"/>
    </row>
    <row r="10" spans="1:17" s="13" customFormat="1">
      <c r="B10" s="416" t="s">
        <v>21</v>
      </c>
      <c r="C10" s="417">
        <v>11728</v>
      </c>
      <c r="D10" s="154">
        <f>C10/$C$37</f>
        <v>0.14644440282200163</v>
      </c>
      <c r="E10" s="417">
        <v>10592</v>
      </c>
      <c r="F10" s="154">
        <f>E10/$E$37</f>
        <v>0.14988820649251408</v>
      </c>
      <c r="G10" s="417">
        <v>13284</v>
      </c>
      <c r="H10" s="154">
        <f>G10/$G$37</f>
        <v>0.16959236042844925</v>
      </c>
      <c r="I10" s="417">
        <v>14513</v>
      </c>
      <c r="J10" s="154">
        <f>I10/$I$37</f>
        <v>0.18562858933527748</v>
      </c>
      <c r="K10" s="417">
        <v>11253</v>
      </c>
      <c r="L10" s="154">
        <f>K10/$K$37</f>
        <v>0.14457506263249181</v>
      </c>
      <c r="M10" s="417">
        <v>7841</v>
      </c>
      <c r="N10" s="154">
        <f>M10/$M$37</f>
        <v>0.10206578758965414</v>
      </c>
      <c r="O10" s="418">
        <f>SUM(C10,E10,G10,I10,K10,M10,)</f>
        <v>69211</v>
      </c>
      <c r="P10" s="419">
        <f>O10/$O$37</f>
        <v>0.14983298009832849</v>
      </c>
      <c r="Q10" s="422">
        <v>2</v>
      </c>
    </row>
    <row r="11" spans="1:17">
      <c r="B11" s="256" t="s">
        <v>22</v>
      </c>
      <c r="C11" s="257">
        <v>515</v>
      </c>
      <c r="D11" s="258">
        <f t="shared" ref="D11:D36" si="0">C11/$C$37</f>
        <v>6.4306674158706376E-3</v>
      </c>
      <c r="E11" s="257">
        <v>314</v>
      </c>
      <c r="F11" s="258">
        <f t="shared" ref="F11:F36" si="1">E11/$E$37</f>
        <v>4.4434381456428832E-3</v>
      </c>
      <c r="G11" s="257">
        <v>587</v>
      </c>
      <c r="H11" s="258">
        <f t="shared" ref="H11:H36" si="2">G11/$G$37</f>
        <v>7.4940315847259638E-3</v>
      </c>
      <c r="I11" s="257">
        <v>349</v>
      </c>
      <c r="J11" s="258">
        <f t="shared" ref="J11:J36" si="3">I11/$I$37</f>
        <v>4.4638860110254143E-3</v>
      </c>
      <c r="K11" s="257">
        <v>253</v>
      </c>
      <c r="L11" s="258">
        <f t="shared" ref="L11:L36" si="4">K11/$K$37</f>
        <v>3.250465728785251E-3</v>
      </c>
      <c r="M11" s="257">
        <v>262</v>
      </c>
      <c r="N11" s="258">
        <f t="shared" ref="N11:N36" si="5">M11/$M$37</f>
        <v>3.4104369785090401E-3</v>
      </c>
      <c r="O11" s="153">
        <f t="shared" ref="O11:O36" si="6">SUM(C11,E11,G11,I11,K11,M11,)</f>
        <v>2280</v>
      </c>
      <c r="P11" s="414">
        <f>O11/$O$37</f>
        <v>4.9359089541285194E-3</v>
      </c>
      <c r="Q11" s="421"/>
    </row>
    <row r="12" spans="1:17">
      <c r="B12" s="256" t="s">
        <v>152</v>
      </c>
      <c r="C12" s="257">
        <v>1235</v>
      </c>
      <c r="D12" s="258">
        <f t="shared" si="0"/>
        <v>1.542111506524318E-2</v>
      </c>
      <c r="E12" s="257">
        <v>1080</v>
      </c>
      <c r="F12" s="258">
        <f t="shared" si="1"/>
        <v>1.5283163048708007E-2</v>
      </c>
      <c r="G12" s="257">
        <v>1152</v>
      </c>
      <c r="H12" s="258">
        <f t="shared" si="2"/>
        <v>1.4707196568320801E-2</v>
      </c>
      <c r="I12" s="257">
        <v>1689</v>
      </c>
      <c r="J12" s="258">
        <f t="shared" si="3"/>
        <v>2.1603161812670274E-2</v>
      </c>
      <c r="K12" s="257">
        <v>1334</v>
      </c>
      <c r="L12" s="258">
        <f t="shared" si="4"/>
        <v>1.7138819297231322E-2</v>
      </c>
      <c r="M12" s="257">
        <v>1030</v>
      </c>
      <c r="N12" s="258">
        <f t="shared" si="5"/>
        <v>1.340744308345157E-2</v>
      </c>
      <c r="O12" s="153">
        <f t="shared" si="6"/>
        <v>7520</v>
      </c>
      <c r="P12" s="414">
        <f t="shared" ref="P12:P35" si="7">O12/$O$37</f>
        <v>1.6279840059230909E-2</v>
      </c>
      <c r="Q12" s="421"/>
    </row>
    <row r="13" spans="1:17">
      <c r="B13" s="256" t="s">
        <v>85</v>
      </c>
      <c r="C13" s="257">
        <v>77</v>
      </c>
      <c r="D13" s="258">
        <f t="shared" si="0"/>
        <v>9.6147842916900793E-4</v>
      </c>
      <c r="E13" s="257">
        <v>30</v>
      </c>
      <c r="F13" s="258">
        <f t="shared" si="1"/>
        <v>4.2453230690855573E-4</v>
      </c>
      <c r="G13" s="257">
        <v>7</v>
      </c>
      <c r="H13" s="258">
        <f t="shared" si="2"/>
        <v>8.9366645814449306E-5</v>
      </c>
      <c r="I13" s="257">
        <v>25</v>
      </c>
      <c r="J13" s="258">
        <f t="shared" si="3"/>
        <v>3.1976260823964292E-4</v>
      </c>
      <c r="K13" s="257">
        <v>13</v>
      </c>
      <c r="L13" s="258">
        <f t="shared" si="4"/>
        <v>1.6701997815892592E-4</v>
      </c>
      <c r="M13" s="257">
        <v>40</v>
      </c>
      <c r="N13" s="258">
        <f t="shared" si="5"/>
        <v>5.2067740129909008E-4</v>
      </c>
      <c r="O13" s="153">
        <f t="shared" si="6"/>
        <v>192</v>
      </c>
      <c r="P13" s="414">
        <f t="shared" si="7"/>
        <v>4.1565549087398064E-4</v>
      </c>
      <c r="Q13" s="421"/>
    </row>
    <row r="14" spans="1:17">
      <c r="B14" s="256" t="s">
        <v>23</v>
      </c>
      <c r="C14" s="257">
        <v>174</v>
      </c>
      <c r="D14" s="258">
        <f t="shared" si="0"/>
        <v>2.1726915152650308E-3</v>
      </c>
      <c r="E14" s="257">
        <v>320</v>
      </c>
      <c r="F14" s="258">
        <f t="shared" si="1"/>
        <v>4.5283446070245948E-3</v>
      </c>
      <c r="G14" s="257">
        <v>373</v>
      </c>
      <c r="H14" s="258">
        <f t="shared" si="2"/>
        <v>4.7619655555413707E-3</v>
      </c>
      <c r="I14" s="257">
        <v>152</v>
      </c>
      <c r="J14" s="258">
        <f t="shared" si="3"/>
        <v>1.9441566580970287E-3</v>
      </c>
      <c r="K14" s="257">
        <v>24</v>
      </c>
      <c r="L14" s="258">
        <f t="shared" si="4"/>
        <v>3.083445750626325E-4</v>
      </c>
      <c r="M14" s="257">
        <v>39</v>
      </c>
      <c r="N14" s="258">
        <f t="shared" si="5"/>
        <v>5.0766046626661283E-4</v>
      </c>
      <c r="O14" s="153">
        <f t="shared" si="6"/>
        <v>1082</v>
      </c>
      <c r="P14" s="414">
        <f t="shared" si="7"/>
        <v>2.3423918808627448E-3</v>
      </c>
      <c r="Q14" s="421"/>
    </row>
    <row r="15" spans="1:17" s="13" customFormat="1">
      <c r="B15" s="416" t="s">
        <v>24</v>
      </c>
      <c r="C15" s="417">
        <v>6587</v>
      </c>
      <c r="D15" s="154">
        <f t="shared" si="0"/>
        <v>8.2250109258912407E-2</v>
      </c>
      <c r="E15" s="417">
        <v>6029</v>
      </c>
      <c r="F15" s="154">
        <f t="shared" si="1"/>
        <v>8.5316842611722746E-2</v>
      </c>
      <c r="G15" s="417">
        <v>9896</v>
      </c>
      <c r="H15" s="154">
        <f t="shared" si="2"/>
        <v>0.12633890385425578</v>
      </c>
      <c r="I15" s="417">
        <v>9995</v>
      </c>
      <c r="J15" s="154">
        <f t="shared" si="3"/>
        <v>0.12784109077420922</v>
      </c>
      <c r="K15" s="417">
        <v>9889</v>
      </c>
      <c r="L15" s="154">
        <f t="shared" si="4"/>
        <v>0.1270508126164322</v>
      </c>
      <c r="M15" s="417">
        <v>15941</v>
      </c>
      <c r="N15" s="154">
        <f t="shared" si="5"/>
        <v>0.20750296135271989</v>
      </c>
      <c r="O15" s="418">
        <f t="shared" si="6"/>
        <v>58337</v>
      </c>
      <c r="P15" s="419">
        <f t="shared" si="7"/>
        <v>0.12629215818289274</v>
      </c>
      <c r="Q15" s="422">
        <v>3</v>
      </c>
    </row>
    <row r="16" spans="1:17">
      <c r="B16" s="256" t="s">
        <v>25</v>
      </c>
      <c r="C16" s="257">
        <v>908</v>
      </c>
      <c r="D16" s="258">
        <f t="shared" si="0"/>
        <v>1.1337953424486484E-2</v>
      </c>
      <c r="E16" s="257">
        <v>859</v>
      </c>
      <c r="F16" s="258">
        <f t="shared" si="1"/>
        <v>1.2155775054481645E-2</v>
      </c>
      <c r="G16" s="257">
        <v>252</v>
      </c>
      <c r="H16" s="258">
        <f t="shared" si="2"/>
        <v>3.2171992493201752E-3</v>
      </c>
      <c r="I16" s="257">
        <v>65</v>
      </c>
      <c r="J16" s="258">
        <f t="shared" si="3"/>
        <v>8.3138278142307152E-4</v>
      </c>
      <c r="K16" s="257">
        <v>380</v>
      </c>
      <c r="L16" s="258">
        <f t="shared" si="4"/>
        <v>4.8821224384916814E-3</v>
      </c>
      <c r="M16" s="257">
        <v>35</v>
      </c>
      <c r="N16" s="258">
        <f t="shared" si="5"/>
        <v>4.5559272613670388E-4</v>
      </c>
      <c r="O16" s="153">
        <f t="shared" si="6"/>
        <v>2499</v>
      </c>
      <c r="P16" s="414">
        <f t="shared" si="7"/>
        <v>5.410015998406654E-3</v>
      </c>
      <c r="Q16" s="421"/>
    </row>
    <row r="17" spans="2:17" s="13" customFormat="1">
      <c r="B17" s="416" t="s">
        <v>26</v>
      </c>
      <c r="C17" s="417">
        <v>8800</v>
      </c>
      <c r="D17" s="154">
        <f t="shared" si="0"/>
        <v>0.10988324904788661</v>
      </c>
      <c r="E17" s="417">
        <v>9139</v>
      </c>
      <c r="F17" s="154">
        <f t="shared" si="1"/>
        <v>0.12932669176124303</v>
      </c>
      <c r="G17" s="417">
        <v>9608</v>
      </c>
      <c r="H17" s="154">
        <f t="shared" si="2"/>
        <v>0.12266210471217556</v>
      </c>
      <c r="I17" s="417">
        <v>8960</v>
      </c>
      <c r="J17" s="154">
        <f t="shared" si="3"/>
        <v>0.11460291879308801</v>
      </c>
      <c r="K17" s="417">
        <v>6251</v>
      </c>
      <c r="L17" s="154">
        <f t="shared" si="4"/>
        <v>8.031091411318815E-2</v>
      </c>
      <c r="M17" s="417">
        <v>3518</v>
      </c>
      <c r="N17" s="154">
        <f t="shared" si="5"/>
        <v>4.5793577444254975E-2</v>
      </c>
      <c r="O17" s="418">
        <f t="shared" si="6"/>
        <v>46276</v>
      </c>
      <c r="P17" s="419">
        <f t="shared" si="7"/>
        <v>0.10018163279002254</v>
      </c>
      <c r="Q17" s="422">
        <v>4</v>
      </c>
    </row>
    <row r="18" spans="2:17" s="13" customFormat="1">
      <c r="B18" s="416" t="s">
        <v>27</v>
      </c>
      <c r="C18" s="417">
        <v>18228</v>
      </c>
      <c r="D18" s="154">
        <f t="shared" si="0"/>
        <v>0.22760816632328151</v>
      </c>
      <c r="E18" s="417">
        <v>14553</v>
      </c>
      <c r="F18" s="154">
        <f t="shared" si="1"/>
        <v>0.2059406220813404</v>
      </c>
      <c r="G18" s="417">
        <v>17864</v>
      </c>
      <c r="H18" s="154">
        <f t="shared" si="2"/>
        <v>0.22806368011847464</v>
      </c>
      <c r="I18" s="417">
        <v>22914</v>
      </c>
      <c r="J18" s="154">
        <f t="shared" si="3"/>
        <v>0.29308161620812706</v>
      </c>
      <c r="K18" s="417">
        <v>29441</v>
      </c>
      <c r="L18" s="154">
        <f t="shared" si="4"/>
        <v>0.37824885976745681</v>
      </c>
      <c r="M18" s="417">
        <v>27946</v>
      </c>
      <c r="N18" s="154">
        <f t="shared" si="5"/>
        <v>0.36377126641760932</v>
      </c>
      <c r="O18" s="418">
        <f t="shared" si="6"/>
        <v>130946</v>
      </c>
      <c r="P18" s="419">
        <f t="shared" si="7"/>
        <v>0.28348137452075139</v>
      </c>
      <c r="Q18" s="422">
        <v>1</v>
      </c>
    </row>
    <row r="19" spans="2:17">
      <c r="B19" s="256" t="s">
        <v>61</v>
      </c>
      <c r="C19" s="257">
        <v>15</v>
      </c>
      <c r="D19" s="258">
        <f t="shared" si="0"/>
        <v>1.8730099269526128E-4</v>
      </c>
      <c r="E19" s="257">
        <v>25</v>
      </c>
      <c r="F19" s="258">
        <f t="shared" si="1"/>
        <v>3.5377692242379645E-4</v>
      </c>
      <c r="G19" s="257">
        <v>22</v>
      </c>
      <c r="H19" s="258">
        <f t="shared" si="2"/>
        <v>2.8086660113112638E-4</v>
      </c>
      <c r="I19" s="257">
        <v>21</v>
      </c>
      <c r="J19" s="258">
        <f t="shared" si="3"/>
        <v>2.6860059092130003E-4</v>
      </c>
      <c r="K19" s="257">
        <v>12</v>
      </c>
      <c r="L19" s="258">
        <f t="shared" si="4"/>
        <v>1.5417228753131625E-4</v>
      </c>
      <c r="M19" s="257">
        <v>53</v>
      </c>
      <c r="N19" s="258">
        <f t="shared" si="5"/>
        <v>6.8989755672129436E-4</v>
      </c>
      <c r="O19" s="153">
        <f t="shared" si="6"/>
        <v>148</v>
      </c>
      <c r="P19" s="414">
        <f t="shared" si="7"/>
        <v>3.2040110754869336E-4</v>
      </c>
      <c r="Q19" s="421"/>
    </row>
    <row r="20" spans="2:17">
      <c r="B20" s="256" t="s">
        <v>28</v>
      </c>
      <c r="C20" s="257">
        <v>2631</v>
      </c>
      <c r="D20" s="258">
        <f t="shared" si="0"/>
        <v>3.2852594118748829E-2</v>
      </c>
      <c r="E20" s="257">
        <v>2068</v>
      </c>
      <c r="F20" s="258">
        <f t="shared" si="1"/>
        <v>2.9264427022896441E-2</v>
      </c>
      <c r="G20" s="257">
        <v>2016</v>
      </c>
      <c r="H20" s="258">
        <f t="shared" si="2"/>
        <v>2.5737593994561402E-2</v>
      </c>
      <c r="I20" s="257">
        <v>3190</v>
      </c>
      <c r="J20" s="258">
        <f t="shared" si="3"/>
        <v>4.0801708811378436E-2</v>
      </c>
      <c r="K20" s="257">
        <v>3153</v>
      </c>
      <c r="L20" s="258">
        <f t="shared" si="4"/>
        <v>4.0508768548853345E-2</v>
      </c>
      <c r="M20" s="257">
        <v>3377</v>
      </c>
      <c r="N20" s="258">
        <f t="shared" si="5"/>
        <v>4.3958189604675686E-2</v>
      </c>
      <c r="O20" s="153">
        <f t="shared" si="6"/>
        <v>16435</v>
      </c>
      <c r="P20" s="414">
        <f t="shared" si="7"/>
        <v>3.5579677044343082E-2</v>
      </c>
      <c r="Q20" s="421"/>
    </row>
    <row r="21" spans="2:17">
      <c r="B21" s="256" t="s">
        <v>95</v>
      </c>
      <c r="C21" s="257">
        <v>69</v>
      </c>
      <c r="D21" s="258">
        <f t="shared" si="0"/>
        <v>8.6158456639820187E-4</v>
      </c>
      <c r="E21" s="257">
        <v>85</v>
      </c>
      <c r="F21" s="258">
        <f t="shared" si="1"/>
        <v>1.2028415362409079E-3</v>
      </c>
      <c r="G21" s="257">
        <v>113</v>
      </c>
      <c r="H21" s="258">
        <f t="shared" si="2"/>
        <v>1.4426329967189675E-3</v>
      </c>
      <c r="I21" s="257">
        <v>49</v>
      </c>
      <c r="J21" s="258">
        <f t="shared" si="3"/>
        <v>6.267347121497001E-4</v>
      </c>
      <c r="K21" s="257">
        <v>20</v>
      </c>
      <c r="L21" s="258">
        <f t="shared" si="4"/>
        <v>2.5695381255219375E-4</v>
      </c>
      <c r="M21" s="257">
        <v>42</v>
      </c>
      <c r="N21" s="258">
        <f t="shared" si="5"/>
        <v>5.4671127136404459E-4</v>
      </c>
      <c r="O21" s="153">
        <f t="shared" si="6"/>
        <v>378</v>
      </c>
      <c r="P21" s="414">
        <f t="shared" si="7"/>
        <v>8.1832174765814937E-4</v>
      </c>
      <c r="Q21" s="421"/>
    </row>
    <row r="22" spans="2:17">
      <c r="B22" s="256" t="s">
        <v>46</v>
      </c>
      <c r="C22" s="257">
        <v>121</v>
      </c>
      <c r="D22" s="258">
        <f t="shared" si="0"/>
        <v>1.510894674408441E-3</v>
      </c>
      <c r="E22" s="257">
        <v>120</v>
      </c>
      <c r="F22" s="258">
        <f t="shared" si="1"/>
        <v>1.6981292276342229E-3</v>
      </c>
      <c r="G22" s="257">
        <v>253</v>
      </c>
      <c r="H22" s="258">
        <f t="shared" si="2"/>
        <v>3.2299659130079535E-3</v>
      </c>
      <c r="I22" s="257">
        <v>194</v>
      </c>
      <c r="J22" s="258">
        <f t="shared" si="3"/>
        <v>2.4813578399396287E-3</v>
      </c>
      <c r="K22" s="257">
        <v>364</v>
      </c>
      <c r="L22" s="258">
        <f t="shared" si="4"/>
        <v>4.6765593884499261E-3</v>
      </c>
      <c r="M22" s="257">
        <v>416</v>
      </c>
      <c r="N22" s="258">
        <f t="shared" si="5"/>
        <v>5.4150449735105369E-3</v>
      </c>
      <c r="O22" s="153">
        <f t="shared" si="6"/>
        <v>1468</v>
      </c>
      <c r="P22" s="414">
        <f t="shared" si="7"/>
        <v>3.1780326073073102E-3</v>
      </c>
      <c r="Q22" s="421"/>
    </row>
    <row r="23" spans="2:17">
      <c r="B23" s="256" t="s">
        <v>100</v>
      </c>
      <c r="C23" s="257">
        <v>1</v>
      </c>
      <c r="D23" s="258">
        <f t="shared" si="0"/>
        <v>1.2486732846350753E-5</v>
      </c>
      <c r="E23" s="257">
        <v>8</v>
      </c>
      <c r="F23" s="258">
        <f t="shared" si="1"/>
        <v>1.1320861517561487E-4</v>
      </c>
      <c r="G23" s="257">
        <v>26</v>
      </c>
      <c r="H23" s="258">
        <f t="shared" si="2"/>
        <v>3.3193325588224028E-4</v>
      </c>
      <c r="I23" s="257">
        <v>5</v>
      </c>
      <c r="J23" s="258">
        <f t="shared" si="3"/>
        <v>6.3952521647928575E-5</v>
      </c>
      <c r="K23" s="257">
        <v>8</v>
      </c>
      <c r="L23" s="258">
        <f t="shared" si="4"/>
        <v>1.027815250208775E-4</v>
      </c>
      <c r="M23" s="257">
        <v>1</v>
      </c>
      <c r="N23" s="258">
        <f t="shared" si="5"/>
        <v>1.3016935032477252E-5</v>
      </c>
      <c r="O23" s="153">
        <f t="shared" si="6"/>
        <v>49</v>
      </c>
      <c r="P23" s="414">
        <f t="shared" si="7"/>
        <v>1.0607874506679714E-4</v>
      </c>
      <c r="Q23" s="421"/>
    </row>
    <row r="24" spans="2:17">
      <c r="B24" s="256" t="s">
        <v>29</v>
      </c>
      <c r="C24" s="257">
        <v>7456</v>
      </c>
      <c r="D24" s="258">
        <f t="shared" si="0"/>
        <v>9.3101080102391209E-2</v>
      </c>
      <c r="E24" s="257">
        <v>6325</v>
      </c>
      <c r="F24" s="258">
        <f t="shared" si="1"/>
        <v>8.9505561373220507E-2</v>
      </c>
      <c r="G24" s="257">
        <v>6191</v>
      </c>
      <c r="H24" s="258">
        <f t="shared" si="2"/>
        <v>7.9038414891036524E-2</v>
      </c>
      <c r="I24" s="257">
        <v>6158</v>
      </c>
      <c r="J24" s="258">
        <f t="shared" si="3"/>
        <v>7.8763925661588838E-2</v>
      </c>
      <c r="K24" s="257">
        <v>5791</v>
      </c>
      <c r="L24" s="258">
        <f t="shared" si="4"/>
        <v>7.4400976424487703E-2</v>
      </c>
      <c r="M24" s="257">
        <v>7729</v>
      </c>
      <c r="N24" s="258">
        <f t="shared" si="5"/>
        <v>0.10060789086601669</v>
      </c>
      <c r="O24" s="153">
        <f t="shared" si="6"/>
        <v>39650</v>
      </c>
      <c r="P24" s="414">
        <f t="shared" si="7"/>
        <v>8.5837188610173601E-2</v>
      </c>
      <c r="Q24" s="421"/>
    </row>
    <row r="25" spans="2:17">
      <c r="B25" s="256" t="s">
        <v>62</v>
      </c>
      <c r="C25" s="257">
        <v>19</v>
      </c>
      <c r="D25" s="258">
        <f t="shared" si="0"/>
        <v>2.3724792408066428E-4</v>
      </c>
      <c r="E25" s="257">
        <v>7</v>
      </c>
      <c r="F25" s="258">
        <f t="shared" si="1"/>
        <v>9.9057538278663E-5</v>
      </c>
      <c r="G25" s="257">
        <v>40</v>
      </c>
      <c r="H25" s="258">
        <f t="shared" si="2"/>
        <v>5.1066654751113886E-4</v>
      </c>
      <c r="I25" s="257">
        <v>26</v>
      </c>
      <c r="J25" s="258">
        <f t="shared" si="3"/>
        <v>3.325531125692286E-4</v>
      </c>
      <c r="K25" s="257">
        <v>14</v>
      </c>
      <c r="L25" s="258">
        <f t="shared" si="4"/>
        <v>1.7986766878653562E-4</v>
      </c>
      <c r="M25" s="257">
        <v>16</v>
      </c>
      <c r="N25" s="258">
        <f t="shared" si="5"/>
        <v>2.0827096051963603E-4</v>
      </c>
      <c r="O25" s="153">
        <f t="shared" si="6"/>
        <v>122</v>
      </c>
      <c r="P25" s="414">
        <f t="shared" si="7"/>
        <v>2.6411442649284183E-4</v>
      </c>
      <c r="Q25" s="421"/>
    </row>
    <row r="26" spans="2:17">
      <c r="B26" s="256" t="s">
        <v>101</v>
      </c>
      <c r="C26" s="257">
        <v>9</v>
      </c>
      <c r="D26" s="258">
        <f t="shared" si="0"/>
        <v>1.1238059561715677E-4</v>
      </c>
      <c r="E26" s="257">
        <v>8</v>
      </c>
      <c r="F26" s="258">
        <f t="shared" si="1"/>
        <v>1.1320861517561487E-4</v>
      </c>
      <c r="G26" s="257">
        <v>9</v>
      </c>
      <c r="H26" s="258">
        <f t="shared" si="2"/>
        <v>1.1489997319000626E-4</v>
      </c>
      <c r="I26" s="257">
        <v>9</v>
      </c>
      <c r="J26" s="258">
        <f t="shared" si="3"/>
        <v>1.1511453896627144E-4</v>
      </c>
      <c r="K26" s="257">
        <v>10</v>
      </c>
      <c r="L26" s="258">
        <f t="shared" si="4"/>
        <v>1.2847690627609687E-4</v>
      </c>
      <c r="M26" s="257">
        <v>22</v>
      </c>
      <c r="N26" s="258">
        <f t="shared" si="5"/>
        <v>2.8637257071449955E-4</v>
      </c>
      <c r="O26" s="153">
        <f t="shared" si="6"/>
        <v>67</v>
      </c>
      <c r="P26" s="414">
        <f t="shared" si="7"/>
        <v>1.4504644733623283E-4</v>
      </c>
      <c r="Q26" s="421"/>
    </row>
    <row r="27" spans="2:17">
      <c r="B27" s="256" t="s">
        <v>30</v>
      </c>
      <c r="C27" s="257">
        <v>1044</v>
      </c>
      <c r="D27" s="258">
        <f t="shared" si="0"/>
        <v>1.3036149091590185E-2</v>
      </c>
      <c r="E27" s="257">
        <v>1006</v>
      </c>
      <c r="F27" s="258">
        <f t="shared" si="1"/>
        <v>1.4235983358333568E-2</v>
      </c>
      <c r="G27" s="257">
        <v>395</v>
      </c>
      <c r="H27" s="258">
        <f t="shared" si="2"/>
        <v>5.0428321566724967E-3</v>
      </c>
      <c r="I27" s="257">
        <v>70</v>
      </c>
      <c r="J27" s="258">
        <f t="shared" si="3"/>
        <v>8.9533530307100008E-4</v>
      </c>
      <c r="K27" s="257">
        <v>134</v>
      </c>
      <c r="L27" s="258">
        <f t="shared" si="4"/>
        <v>1.7215905440996981E-3</v>
      </c>
      <c r="M27" s="257">
        <v>94</v>
      </c>
      <c r="N27" s="258">
        <f t="shared" si="5"/>
        <v>1.2235918930528617E-3</v>
      </c>
      <c r="O27" s="153">
        <f t="shared" si="6"/>
        <v>2743</v>
      </c>
      <c r="P27" s="414">
        <f t="shared" si="7"/>
        <v>5.9382448513923373E-3</v>
      </c>
      <c r="Q27" s="421"/>
    </row>
    <row r="28" spans="2:17">
      <c r="B28" s="256" t="s">
        <v>52</v>
      </c>
      <c r="C28" s="257">
        <v>309</v>
      </c>
      <c r="D28" s="258">
        <f t="shared" si="0"/>
        <v>3.8584004495223825E-3</v>
      </c>
      <c r="E28" s="257">
        <v>185</v>
      </c>
      <c r="F28" s="258">
        <f t="shared" si="1"/>
        <v>2.6179492259360937E-3</v>
      </c>
      <c r="G28" s="257">
        <v>130</v>
      </c>
      <c r="H28" s="258">
        <f t="shared" si="2"/>
        <v>1.6596662794112014E-3</v>
      </c>
      <c r="I28" s="257">
        <v>362</v>
      </c>
      <c r="J28" s="258">
        <f t="shared" si="3"/>
        <v>4.630162567310029E-3</v>
      </c>
      <c r="K28" s="257">
        <v>67</v>
      </c>
      <c r="L28" s="258">
        <f t="shared" si="4"/>
        <v>8.6079527204984904E-4</v>
      </c>
      <c r="M28" s="257">
        <v>308</v>
      </c>
      <c r="N28" s="258">
        <f t="shared" si="5"/>
        <v>4.0092159900029936E-3</v>
      </c>
      <c r="O28" s="153">
        <f t="shared" si="6"/>
        <v>1361</v>
      </c>
      <c r="P28" s="414">
        <f t="shared" si="7"/>
        <v>2.9463912660389982E-3</v>
      </c>
      <c r="Q28" s="421"/>
    </row>
    <row r="29" spans="2:17">
      <c r="B29" s="256" t="s">
        <v>31</v>
      </c>
      <c r="C29" s="257">
        <v>72</v>
      </c>
      <c r="D29" s="258">
        <f t="shared" si="0"/>
        <v>8.9904476493725416E-4</v>
      </c>
      <c r="E29" s="257">
        <v>62</v>
      </c>
      <c r="F29" s="258">
        <f t="shared" si="1"/>
        <v>8.773667676110152E-4</v>
      </c>
      <c r="G29" s="257">
        <v>142</v>
      </c>
      <c r="H29" s="258">
        <f t="shared" si="2"/>
        <v>1.8128662436645432E-3</v>
      </c>
      <c r="I29" s="257">
        <v>83</v>
      </c>
      <c r="J29" s="258">
        <f t="shared" si="3"/>
        <v>1.0616118593556143E-3</v>
      </c>
      <c r="K29" s="257">
        <v>164</v>
      </c>
      <c r="L29" s="258">
        <f t="shared" si="4"/>
        <v>2.1070212629279886E-3</v>
      </c>
      <c r="M29" s="257">
        <v>136</v>
      </c>
      <c r="N29" s="258">
        <f t="shared" si="5"/>
        <v>1.7703031644169065E-3</v>
      </c>
      <c r="O29" s="153">
        <f t="shared" si="6"/>
        <v>659</v>
      </c>
      <c r="P29" s="414">
        <f t="shared" si="7"/>
        <v>1.4266508775310064E-3</v>
      </c>
      <c r="Q29" s="421"/>
    </row>
    <row r="30" spans="2:17">
      <c r="B30" s="256" t="s">
        <v>51</v>
      </c>
      <c r="C30" s="257">
        <v>167</v>
      </c>
      <c r="D30" s="258">
        <f t="shared" si="0"/>
        <v>2.0852843853405756E-3</v>
      </c>
      <c r="E30" s="257">
        <v>180</v>
      </c>
      <c r="F30" s="258">
        <f t="shared" si="1"/>
        <v>2.5471938414513345E-3</v>
      </c>
      <c r="G30" s="257">
        <v>377</v>
      </c>
      <c r="H30" s="258">
        <f t="shared" si="2"/>
        <v>4.813032210292484E-3</v>
      </c>
      <c r="I30" s="257">
        <v>218</v>
      </c>
      <c r="J30" s="258">
        <f t="shared" si="3"/>
        <v>2.7883299438496859E-3</v>
      </c>
      <c r="K30" s="257">
        <v>43</v>
      </c>
      <c r="L30" s="258">
        <f t="shared" si="4"/>
        <v>5.5245069698721654E-4</v>
      </c>
      <c r="M30" s="257">
        <v>55</v>
      </c>
      <c r="N30" s="258">
        <f t="shared" si="5"/>
        <v>7.1593142678624887E-4</v>
      </c>
      <c r="O30" s="153">
        <f t="shared" si="6"/>
        <v>1040</v>
      </c>
      <c r="P30" s="414">
        <f t="shared" si="7"/>
        <v>2.2514672422340619E-3</v>
      </c>
      <c r="Q30" s="421"/>
    </row>
    <row r="31" spans="2:17">
      <c r="B31" s="256" t="s">
        <v>109</v>
      </c>
      <c r="C31" s="257">
        <v>110</v>
      </c>
      <c r="D31" s="258">
        <f t="shared" si="0"/>
        <v>1.3735406130985827E-3</v>
      </c>
      <c r="E31" s="257">
        <v>40</v>
      </c>
      <c r="F31" s="258">
        <f t="shared" si="1"/>
        <v>5.6604307587807435E-4</v>
      </c>
      <c r="G31" s="257">
        <v>39</v>
      </c>
      <c r="H31" s="258">
        <f t="shared" si="2"/>
        <v>4.9789988382336042E-4</v>
      </c>
      <c r="I31" s="257">
        <v>59</v>
      </c>
      <c r="J31" s="258">
        <f t="shared" si="3"/>
        <v>7.5463975544555722E-4</v>
      </c>
      <c r="K31" s="257">
        <v>58</v>
      </c>
      <c r="L31" s="258">
        <f t="shared" si="4"/>
        <v>7.4516605640136189E-4</v>
      </c>
      <c r="M31" s="257">
        <v>59</v>
      </c>
      <c r="N31" s="258">
        <f t="shared" si="5"/>
        <v>7.6799916691615787E-4</v>
      </c>
      <c r="O31" s="153">
        <f t="shared" si="6"/>
        <v>365</v>
      </c>
      <c r="P31" s="414">
        <f t="shared" si="7"/>
        <v>7.9017840713022352E-4</v>
      </c>
      <c r="Q31" s="421"/>
    </row>
    <row r="32" spans="2:17" s="13" customFormat="1">
      <c r="B32" s="416" t="s">
        <v>112</v>
      </c>
      <c r="C32" s="417">
        <v>8771</v>
      </c>
      <c r="D32" s="154">
        <f t="shared" si="0"/>
        <v>0.10952113379534245</v>
      </c>
      <c r="E32" s="417">
        <v>6340</v>
      </c>
      <c r="F32" s="154">
        <f t="shared" si="1"/>
        <v>8.9717827526674773E-2</v>
      </c>
      <c r="G32" s="417">
        <v>6613</v>
      </c>
      <c r="H32" s="154">
        <f t="shared" si="2"/>
        <v>8.4425946967279036E-2</v>
      </c>
      <c r="I32" s="417">
        <v>5915</v>
      </c>
      <c r="J32" s="154">
        <f t="shared" si="3"/>
        <v>7.5655833109499512E-2</v>
      </c>
      <c r="K32" s="417">
        <v>7211</v>
      </c>
      <c r="L32" s="154">
        <f t="shared" si="4"/>
        <v>9.2644697115693453E-2</v>
      </c>
      <c r="M32" s="417">
        <v>5677</v>
      </c>
      <c r="N32" s="154">
        <f t="shared" si="5"/>
        <v>7.3897140179373363E-2</v>
      </c>
      <c r="O32" s="418">
        <f t="shared" si="6"/>
        <v>40527</v>
      </c>
      <c r="P32" s="419">
        <f t="shared" si="7"/>
        <v>8.7735781659634443E-2</v>
      </c>
      <c r="Q32" s="422">
        <v>5</v>
      </c>
    </row>
    <row r="33" spans="2:17">
      <c r="B33" s="256" t="s">
        <v>115</v>
      </c>
      <c r="C33" s="257">
        <v>15</v>
      </c>
      <c r="D33" s="258">
        <f t="shared" si="0"/>
        <v>1.8730099269526128E-4</v>
      </c>
      <c r="E33" s="257">
        <v>5</v>
      </c>
      <c r="F33" s="258">
        <f t="shared" si="1"/>
        <v>7.0755384484759293E-5</v>
      </c>
      <c r="G33" s="257">
        <v>13</v>
      </c>
      <c r="H33" s="258">
        <f t="shared" si="2"/>
        <v>1.6596662794112014E-4</v>
      </c>
      <c r="I33" s="257">
        <v>20</v>
      </c>
      <c r="J33" s="258">
        <f t="shared" si="3"/>
        <v>2.558100865917143E-4</v>
      </c>
      <c r="K33" s="257">
        <v>39</v>
      </c>
      <c r="L33" s="258">
        <f t="shared" si="4"/>
        <v>5.0105993447677785E-4</v>
      </c>
      <c r="M33" s="257">
        <v>7</v>
      </c>
      <c r="N33" s="258">
        <f t="shared" si="5"/>
        <v>9.1118545227340765E-5</v>
      </c>
      <c r="O33" s="153">
        <f t="shared" si="6"/>
        <v>99</v>
      </c>
      <c r="P33" s="414">
        <f t="shared" si="7"/>
        <v>2.1432236248189625E-4</v>
      </c>
      <c r="Q33" s="421"/>
    </row>
    <row r="34" spans="2:17">
      <c r="B34" s="256" t="s">
        <v>32</v>
      </c>
      <c r="C34" s="257">
        <v>7622</v>
      </c>
      <c r="D34" s="258">
        <f t="shared" si="0"/>
        <v>9.5173877754885436E-2</v>
      </c>
      <c r="E34" s="257">
        <v>7650</v>
      </c>
      <c r="F34" s="258">
        <f t="shared" si="1"/>
        <v>0.10825573826168171</v>
      </c>
      <c r="G34" s="257">
        <v>5823</v>
      </c>
      <c r="H34" s="258">
        <f t="shared" si="2"/>
        <v>7.4340282653934053E-2</v>
      </c>
      <c r="I34" s="257">
        <v>1147</v>
      </c>
      <c r="J34" s="258">
        <f t="shared" si="3"/>
        <v>1.4670708466034816E-2</v>
      </c>
      <c r="K34" s="257">
        <v>177</v>
      </c>
      <c r="L34" s="258">
        <f t="shared" si="4"/>
        <v>2.2740412410869148E-3</v>
      </c>
      <c r="M34" s="257">
        <v>181</v>
      </c>
      <c r="N34" s="258">
        <f t="shared" si="5"/>
        <v>2.3560652408783828E-3</v>
      </c>
      <c r="O34" s="153">
        <f t="shared" si="6"/>
        <v>22600</v>
      </c>
      <c r="P34" s="414">
        <f t="shared" si="7"/>
        <v>4.8926115071624802E-2</v>
      </c>
      <c r="Q34" s="421"/>
    </row>
    <row r="35" spans="2:17">
      <c r="B35" s="256" t="s">
        <v>33</v>
      </c>
      <c r="C35" s="257">
        <v>1529</v>
      </c>
      <c r="D35" s="258">
        <f t="shared" si="0"/>
        <v>1.90922145220703E-2</v>
      </c>
      <c r="E35" s="257">
        <v>1292</v>
      </c>
      <c r="F35" s="258">
        <f t="shared" si="1"/>
        <v>1.8283191350861802E-2</v>
      </c>
      <c r="G35" s="257">
        <v>1110</v>
      </c>
      <c r="H35" s="258">
        <f t="shared" si="2"/>
        <v>1.4170996693434105E-2</v>
      </c>
      <c r="I35" s="257">
        <v>1014</v>
      </c>
      <c r="J35" s="258">
        <f t="shared" si="3"/>
        <v>1.2969571390199915E-2</v>
      </c>
      <c r="K35" s="257">
        <v>724</v>
      </c>
      <c r="L35" s="258">
        <f t="shared" si="4"/>
        <v>9.3017280143894137E-3</v>
      </c>
      <c r="M35" s="257">
        <v>344</v>
      </c>
      <c r="N35" s="258">
        <f t="shared" si="5"/>
        <v>4.4778256511721747E-3</v>
      </c>
      <c r="O35" s="153">
        <f t="shared" si="6"/>
        <v>6013</v>
      </c>
      <c r="P35" s="414">
        <f t="shared" si="7"/>
        <v>1.3017377430339819E-2</v>
      </c>
      <c r="Q35" s="421"/>
    </row>
    <row r="36" spans="2:17">
      <c r="B36" s="256" t="s">
        <v>91</v>
      </c>
      <c r="C36" s="257">
        <v>1873</v>
      </c>
      <c r="D36" s="258">
        <f t="shared" si="0"/>
        <v>2.3387650621214961E-2</v>
      </c>
      <c r="E36" s="257">
        <v>2344</v>
      </c>
      <c r="F36" s="258">
        <f t="shared" si="1"/>
        <v>3.3170124246455157E-2</v>
      </c>
      <c r="G36" s="257">
        <v>1994</v>
      </c>
      <c r="H36" s="258">
        <f t="shared" si="2"/>
        <v>2.5456727393430276E-2</v>
      </c>
      <c r="I36" s="257">
        <v>981</v>
      </c>
      <c r="J36" s="258">
        <f t="shared" si="3"/>
        <v>1.2547484747323588E-2</v>
      </c>
      <c r="K36" s="257">
        <v>1008</v>
      </c>
      <c r="L36" s="258">
        <f t="shared" si="4"/>
        <v>1.2950472152630566E-2</v>
      </c>
      <c r="M36" s="257">
        <v>1654</v>
      </c>
      <c r="N36" s="258">
        <f t="shared" si="5"/>
        <v>2.1530010543717375E-2</v>
      </c>
      <c r="O36" s="153">
        <f t="shared" si="6"/>
        <v>9854</v>
      </c>
      <c r="P36" s="414">
        <f>O36/$O$37</f>
        <v>2.1332652120167734E-2</v>
      </c>
      <c r="Q36" s="421"/>
    </row>
    <row r="37" spans="2:17">
      <c r="B37" s="328" t="s">
        <v>37</v>
      </c>
      <c r="C37" s="329">
        <f t="shared" ref="C37:I37" si="8">SUM(C10:C36)</f>
        <v>80085</v>
      </c>
      <c r="D37" s="330">
        <f t="shared" si="8"/>
        <v>1</v>
      </c>
      <c r="E37" s="329">
        <f t="shared" si="8"/>
        <v>70666</v>
      </c>
      <c r="F37" s="330">
        <f t="shared" si="8"/>
        <v>0.99999999999999967</v>
      </c>
      <c r="G37" s="329">
        <f t="shared" si="8"/>
        <v>78329</v>
      </c>
      <c r="H37" s="330">
        <f t="shared" si="8"/>
        <v>0.99999999999999989</v>
      </c>
      <c r="I37" s="329">
        <f t="shared" si="8"/>
        <v>78183</v>
      </c>
      <c r="J37" s="330">
        <f t="shared" ref="J37:P37" si="9">SUM(J10:J36)</f>
        <v>1</v>
      </c>
      <c r="K37" s="329">
        <f t="shared" si="9"/>
        <v>77835</v>
      </c>
      <c r="L37" s="330">
        <f t="shared" si="9"/>
        <v>1</v>
      </c>
      <c r="M37" s="329">
        <f t="shared" si="9"/>
        <v>76823</v>
      </c>
      <c r="N37" s="330">
        <f t="shared" si="9"/>
        <v>1.0000000000000002</v>
      </c>
      <c r="O37" s="329">
        <f>SUM(O10:O36)</f>
        <v>461921</v>
      </c>
      <c r="P37" s="415">
        <f t="shared" si="9"/>
        <v>1.0000000000000002</v>
      </c>
      <c r="Q37" s="421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Q8:Q9"/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scale="97" orientation="landscape" r:id="rId1"/>
  <headerFooter alignWithMargins="0"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8"/>
  <sheetViews>
    <sheetView workbookViewId="0">
      <selection activeCell="S18" sqref="S18"/>
    </sheetView>
  </sheetViews>
  <sheetFormatPr baseColWidth="10" defaultRowHeight="1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8.42578125" style="420" customWidth="1"/>
    <col min="18" max="16384" width="11.42578125" style="7"/>
  </cols>
  <sheetData>
    <row r="2" spans="1:17" ht="18.75">
      <c r="A2" s="12"/>
      <c r="B2" s="12"/>
      <c r="C2" s="7"/>
      <c r="D2" s="274"/>
      <c r="E2" s="274"/>
      <c r="F2" s="274"/>
      <c r="G2" s="274"/>
      <c r="H2" s="274"/>
      <c r="I2" s="274"/>
      <c r="J2" s="274"/>
      <c r="K2" s="274"/>
      <c r="M2" s="274"/>
    </row>
    <row r="3" spans="1:17" ht="21">
      <c r="A3" s="12"/>
      <c r="B3" s="12"/>
      <c r="C3" s="7"/>
      <c r="D3" s="274"/>
      <c r="E3" s="274"/>
      <c r="F3" s="274"/>
      <c r="G3" s="274"/>
      <c r="H3" s="274"/>
      <c r="I3" s="274"/>
      <c r="J3" s="274"/>
      <c r="K3" s="274"/>
      <c r="L3" s="174" t="s">
        <v>280</v>
      </c>
      <c r="M3" s="274"/>
    </row>
    <row r="4" spans="1:17" ht="21">
      <c r="A4" s="12"/>
      <c r="B4" s="12"/>
      <c r="C4" s="7"/>
      <c r="D4" s="135"/>
      <c r="E4" s="135"/>
      <c r="F4" s="135"/>
      <c r="G4" s="135"/>
      <c r="H4" s="135"/>
      <c r="I4" s="135"/>
      <c r="J4" s="135"/>
      <c r="K4" s="135"/>
      <c r="L4" s="174" t="s">
        <v>41</v>
      </c>
      <c r="M4" s="135"/>
    </row>
    <row r="5" spans="1:17" ht="18.75">
      <c r="L5" s="274" t="s">
        <v>365</v>
      </c>
    </row>
    <row r="6" spans="1:17">
      <c r="D6" s="5"/>
    </row>
    <row r="7" spans="1:17" ht="6" customHeight="1">
      <c r="C7" s="53"/>
      <c r="D7" s="5"/>
      <c r="I7" s="53"/>
      <c r="K7" s="53"/>
      <c r="M7" s="53"/>
    </row>
    <row r="8" spans="1:17" ht="15" customHeight="1">
      <c r="B8" s="463" t="s">
        <v>34</v>
      </c>
      <c r="C8" s="518" t="s">
        <v>403</v>
      </c>
      <c r="D8" s="518"/>
      <c r="E8" s="519" t="s">
        <v>404</v>
      </c>
      <c r="F8" s="521"/>
      <c r="G8" s="519" t="s">
        <v>405</v>
      </c>
      <c r="H8" s="521"/>
      <c r="I8" s="519" t="s">
        <v>406</v>
      </c>
      <c r="J8" s="521"/>
      <c r="K8" s="519" t="s">
        <v>407</v>
      </c>
      <c r="L8" s="521"/>
      <c r="M8" s="519" t="s">
        <v>408</v>
      </c>
      <c r="N8" s="520"/>
      <c r="O8" s="462" t="s">
        <v>235</v>
      </c>
      <c r="P8" s="462"/>
      <c r="Q8" s="464" t="s">
        <v>381</v>
      </c>
    </row>
    <row r="9" spans="1:17">
      <c r="B9" s="517"/>
      <c r="C9" s="428" t="s">
        <v>60</v>
      </c>
      <c r="D9" s="428" t="s">
        <v>36</v>
      </c>
      <c r="E9" s="428" t="s">
        <v>60</v>
      </c>
      <c r="F9" s="428" t="s">
        <v>36</v>
      </c>
      <c r="G9" s="428" t="s">
        <v>60</v>
      </c>
      <c r="H9" s="428" t="s">
        <v>36</v>
      </c>
      <c r="I9" s="428" t="s">
        <v>60</v>
      </c>
      <c r="J9" s="428" t="s">
        <v>36</v>
      </c>
      <c r="K9" s="428" t="s">
        <v>60</v>
      </c>
      <c r="L9" s="428" t="s">
        <v>36</v>
      </c>
      <c r="M9" s="428" t="s">
        <v>60</v>
      </c>
      <c r="N9" s="428" t="s">
        <v>36</v>
      </c>
      <c r="O9" s="427" t="s">
        <v>60</v>
      </c>
      <c r="P9" s="427" t="s">
        <v>36</v>
      </c>
      <c r="Q9" s="464"/>
    </row>
    <row r="10" spans="1:17" s="13" customFormat="1">
      <c r="B10" s="416" t="s">
        <v>21</v>
      </c>
      <c r="C10" s="417">
        <v>8347</v>
      </c>
      <c r="D10" s="154">
        <f>C10/$C$37</f>
        <v>8.590453450795546E-2</v>
      </c>
      <c r="E10" s="417"/>
      <c r="F10" s="449"/>
      <c r="G10" s="450"/>
      <c r="H10" s="449"/>
      <c r="I10" s="450"/>
      <c r="J10" s="449"/>
      <c r="K10" s="450"/>
      <c r="L10" s="449"/>
      <c r="M10" s="450"/>
      <c r="N10" s="449"/>
      <c r="O10" s="418">
        <f>SUM('DESGLOSE EUROPA I'!O10,C10,E10,G10,I10,K10,M10,)</f>
        <v>77558</v>
      </c>
      <c r="P10" s="419">
        <f>O10/$O$37</f>
        <v>0.1387225959466058</v>
      </c>
      <c r="Q10" s="417">
        <v>3</v>
      </c>
    </row>
    <row r="11" spans="1:17">
      <c r="B11" s="256" t="s">
        <v>22</v>
      </c>
      <c r="C11" s="257">
        <v>284</v>
      </c>
      <c r="D11" s="258">
        <f t="shared" ref="D11:D36" si="0">C11/$C$37</f>
        <v>2.9228330897639091E-3</v>
      </c>
      <c r="E11" s="257"/>
      <c r="F11" s="451"/>
      <c r="G11" s="452"/>
      <c r="H11" s="451"/>
      <c r="I11" s="452"/>
      <c r="J11" s="451"/>
      <c r="K11" s="452"/>
      <c r="L11" s="451"/>
      <c r="M11" s="452"/>
      <c r="N11" s="451"/>
      <c r="O11" s="153">
        <f>SUM('DESGLOSE EUROPA I'!O11,C11,E11,G11,I11,K11,M11,)</f>
        <v>2564</v>
      </c>
      <c r="P11" s="414">
        <f>O11/$O$37</f>
        <v>4.586048325215932E-3</v>
      </c>
      <c r="Q11" s="257"/>
    </row>
    <row r="12" spans="1:17">
      <c r="B12" s="256" t="s">
        <v>152</v>
      </c>
      <c r="C12" s="257">
        <v>1456</v>
      </c>
      <c r="D12" s="258">
        <f t="shared" si="0"/>
        <v>1.4984665417944548E-2</v>
      </c>
      <c r="E12" s="257"/>
      <c r="F12" s="451"/>
      <c r="G12" s="452"/>
      <c r="H12" s="451"/>
      <c r="I12" s="452"/>
      <c r="J12" s="451"/>
      <c r="K12" s="452"/>
      <c r="L12" s="451"/>
      <c r="M12" s="452"/>
      <c r="N12" s="451"/>
      <c r="O12" s="153">
        <f>SUM('DESGLOSE EUROPA I'!O12,C12,E12,G12,I12,K12,M12,)</f>
        <v>8976</v>
      </c>
      <c r="P12" s="414">
        <f t="shared" ref="P12:P35" si="1">O12/$O$37</f>
        <v>1.6054746399039862E-2</v>
      </c>
      <c r="Q12" s="257"/>
    </row>
    <row r="13" spans="1:17">
      <c r="B13" s="256" t="s">
        <v>85</v>
      </c>
      <c r="C13" s="257">
        <v>16</v>
      </c>
      <c r="D13" s="258">
        <f t="shared" si="0"/>
        <v>1.6466665294444558E-4</v>
      </c>
      <c r="E13" s="257"/>
      <c r="F13" s="451"/>
      <c r="G13" s="452"/>
      <c r="H13" s="451"/>
      <c r="I13" s="452"/>
      <c r="J13" s="451"/>
      <c r="K13" s="452"/>
      <c r="L13" s="451"/>
      <c r="M13" s="452"/>
      <c r="N13" s="451"/>
      <c r="O13" s="153">
        <f>SUM('DESGLOSE EUROPA I'!O13,C13,E13,G13,I13,K13,M13,)</f>
        <v>208</v>
      </c>
      <c r="P13" s="414">
        <f t="shared" si="1"/>
        <v>3.7203512154637827E-4</v>
      </c>
      <c r="Q13" s="257"/>
    </row>
    <row r="14" spans="1:17">
      <c r="B14" s="256" t="s">
        <v>23</v>
      </c>
      <c r="C14" s="257">
        <v>182</v>
      </c>
      <c r="D14" s="258">
        <f t="shared" si="0"/>
        <v>1.8730831772430685E-3</v>
      </c>
      <c r="E14" s="257"/>
      <c r="F14" s="451"/>
      <c r="G14" s="452"/>
      <c r="H14" s="451"/>
      <c r="I14" s="452"/>
      <c r="J14" s="451"/>
      <c r="K14" s="452"/>
      <c r="L14" s="451"/>
      <c r="M14" s="452"/>
      <c r="N14" s="451"/>
      <c r="O14" s="153">
        <f>SUM('DESGLOSE EUROPA I'!O14,C14,E14,G14,I14,K14,M14,)</f>
        <v>1264</v>
      </c>
      <c r="P14" s="414">
        <f t="shared" si="1"/>
        <v>2.260828815551068E-3</v>
      </c>
      <c r="Q14" s="257"/>
    </row>
    <row r="15" spans="1:17" s="13" customFormat="1">
      <c r="B15" s="416" t="s">
        <v>24</v>
      </c>
      <c r="C15" s="417">
        <v>27900</v>
      </c>
      <c r="D15" s="154">
        <f t="shared" si="0"/>
        <v>0.28713747607187701</v>
      </c>
      <c r="E15" s="417"/>
      <c r="F15" s="449"/>
      <c r="G15" s="450"/>
      <c r="H15" s="449"/>
      <c r="I15" s="450"/>
      <c r="J15" s="449"/>
      <c r="K15" s="450"/>
      <c r="L15" s="449"/>
      <c r="M15" s="450"/>
      <c r="N15" s="449"/>
      <c r="O15" s="418">
        <f>SUM('DESGLOSE EUROPA I'!O15,C15,E15,G15,I15,K15,M15,)</f>
        <v>86237</v>
      </c>
      <c r="P15" s="419">
        <f t="shared" si="1"/>
        <v>0.15424611911920685</v>
      </c>
      <c r="Q15" s="417">
        <v>2</v>
      </c>
    </row>
    <row r="16" spans="1:17">
      <c r="B16" s="256" t="s">
        <v>25</v>
      </c>
      <c r="C16" s="257">
        <v>114</v>
      </c>
      <c r="D16" s="258">
        <f t="shared" si="0"/>
        <v>1.1732499022291747E-3</v>
      </c>
      <c r="E16" s="257"/>
      <c r="F16" s="451"/>
      <c r="G16" s="452"/>
      <c r="H16" s="451"/>
      <c r="I16" s="452"/>
      <c r="J16" s="451"/>
      <c r="K16" s="452"/>
      <c r="L16" s="451"/>
      <c r="M16" s="452"/>
      <c r="N16" s="451"/>
      <c r="O16" s="153">
        <f>SUM('DESGLOSE EUROPA I'!O16,C16,E16,G16,I16,K16,M16,)</f>
        <v>2613</v>
      </c>
      <c r="P16" s="414">
        <f t="shared" si="1"/>
        <v>4.6736912144263775E-3</v>
      </c>
      <c r="Q16" s="257"/>
    </row>
    <row r="17" spans="2:17" s="13" customFormat="1">
      <c r="B17" s="416" t="s">
        <v>26</v>
      </c>
      <c r="C17" s="417">
        <v>4103</v>
      </c>
      <c r="D17" s="154">
        <f t="shared" si="0"/>
        <v>4.2226704814441268E-2</v>
      </c>
      <c r="E17" s="417"/>
      <c r="F17" s="449"/>
      <c r="G17" s="450"/>
      <c r="H17" s="449"/>
      <c r="I17" s="450"/>
      <c r="J17" s="449"/>
      <c r="K17" s="450"/>
      <c r="L17" s="449"/>
      <c r="M17" s="450"/>
      <c r="N17" s="449"/>
      <c r="O17" s="418">
        <f>SUM('DESGLOSE EUROPA I'!O17,C17,E17,G17,I17,K17,M17,)</f>
        <v>50379</v>
      </c>
      <c r="P17" s="419">
        <f t="shared" si="1"/>
        <v>9.0109410521081693E-2</v>
      </c>
      <c r="Q17" s="417">
        <v>4</v>
      </c>
    </row>
    <row r="18" spans="2:17" s="13" customFormat="1">
      <c r="B18" s="416" t="s">
        <v>27</v>
      </c>
      <c r="C18" s="417">
        <v>31707</v>
      </c>
      <c r="D18" s="154">
        <f t="shared" si="0"/>
        <v>0.32631784780684603</v>
      </c>
      <c r="E18" s="417"/>
      <c r="F18" s="449"/>
      <c r="G18" s="450"/>
      <c r="H18" s="449"/>
      <c r="I18" s="450"/>
      <c r="J18" s="449"/>
      <c r="K18" s="450"/>
      <c r="L18" s="449"/>
      <c r="M18" s="450"/>
      <c r="N18" s="449"/>
      <c r="O18" s="418">
        <f>SUM('DESGLOSE EUROPA I'!O18,C18,E18,G18,I18,K18,M18,)</f>
        <v>162653</v>
      </c>
      <c r="P18" s="419">
        <f t="shared" si="1"/>
        <v>0.2909260991580917</v>
      </c>
      <c r="Q18" s="417">
        <v>1</v>
      </c>
    </row>
    <row r="19" spans="2:17">
      <c r="B19" s="256" t="s">
        <v>61</v>
      </c>
      <c r="C19" s="257">
        <v>33</v>
      </c>
      <c r="D19" s="258">
        <f t="shared" si="0"/>
        <v>3.3962497169791903E-4</v>
      </c>
      <c r="E19" s="257"/>
      <c r="F19" s="451"/>
      <c r="G19" s="452"/>
      <c r="H19" s="451"/>
      <c r="I19" s="452"/>
      <c r="J19" s="451"/>
      <c r="K19" s="452"/>
      <c r="L19" s="451"/>
      <c r="M19" s="452"/>
      <c r="N19" s="451"/>
      <c r="O19" s="153">
        <f>SUM('DESGLOSE EUROPA I'!O19,C19,E19,G19,I19,K19,M19,)</f>
        <v>181</v>
      </c>
      <c r="P19" s="414">
        <f t="shared" si="1"/>
        <v>3.2374210096103111E-4</v>
      </c>
      <c r="Q19" s="257"/>
    </row>
    <row r="20" spans="2:17">
      <c r="B20" s="256" t="s">
        <v>28</v>
      </c>
      <c r="C20" s="257">
        <v>3106</v>
      </c>
      <c r="D20" s="258">
        <f t="shared" si="0"/>
        <v>3.1965914002840497E-2</v>
      </c>
      <c r="E20" s="257"/>
      <c r="F20" s="451"/>
      <c r="G20" s="452"/>
      <c r="H20" s="451"/>
      <c r="I20" s="452"/>
      <c r="J20" s="451"/>
      <c r="K20" s="452"/>
      <c r="L20" s="451"/>
      <c r="M20" s="452"/>
      <c r="N20" s="451"/>
      <c r="O20" s="153">
        <f>SUM('DESGLOSE EUROPA I'!O20,C20,E20,G20,I20,K20,M20,)</f>
        <v>19541</v>
      </c>
      <c r="P20" s="414">
        <f t="shared" si="1"/>
        <v>3.4951626491047008E-2</v>
      </c>
      <c r="Q20" s="257"/>
    </row>
    <row r="21" spans="2:17">
      <c r="B21" s="256" t="s">
        <v>95</v>
      </c>
      <c r="C21" s="257">
        <v>7</v>
      </c>
      <c r="D21" s="258">
        <f t="shared" si="0"/>
        <v>7.2041660663194938E-5</v>
      </c>
      <c r="E21" s="257"/>
      <c r="F21" s="451"/>
      <c r="G21" s="452"/>
      <c r="H21" s="451"/>
      <c r="I21" s="452"/>
      <c r="J21" s="451"/>
      <c r="K21" s="452"/>
      <c r="L21" s="451"/>
      <c r="M21" s="452"/>
      <c r="N21" s="451"/>
      <c r="O21" s="153">
        <f>SUM('DESGLOSE EUROPA I'!O21,C21,E21,G21,I21,K21,M21,)</f>
        <v>385</v>
      </c>
      <c r="P21" s="414">
        <f t="shared" si="1"/>
        <v>6.8862270093920984E-4</v>
      </c>
      <c r="Q21" s="257"/>
    </row>
    <row r="22" spans="2:17">
      <c r="B22" s="256" t="s">
        <v>46</v>
      </c>
      <c r="C22" s="257">
        <v>422</v>
      </c>
      <c r="D22" s="258">
        <f t="shared" si="0"/>
        <v>4.343082971409752E-3</v>
      </c>
      <c r="E22" s="257"/>
      <c r="F22" s="451"/>
      <c r="G22" s="452"/>
      <c r="H22" s="451"/>
      <c r="I22" s="452"/>
      <c r="J22" s="451"/>
      <c r="K22" s="452"/>
      <c r="L22" s="451"/>
      <c r="M22" s="452"/>
      <c r="N22" s="451"/>
      <c r="O22" s="153">
        <f>SUM('DESGLOSE EUROPA I'!O22,C22,E22,G22,I22,K22,M22,)</f>
        <v>1890</v>
      </c>
      <c r="P22" s="414">
        <f t="shared" si="1"/>
        <v>3.3805114409743028E-3</v>
      </c>
      <c r="Q22" s="257"/>
    </row>
    <row r="23" spans="2:17">
      <c r="B23" s="256" t="s">
        <v>100</v>
      </c>
      <c r="C23" s="257">
        <v>12</v>
      </c>
      <c r="D23" s="258">
        <f t="shared" si="0"/>
        <v>1.234999897083342E-4</v>
      </c>
      <c r="E23" s="257"/>
      <c r="F23" s="451"/>
      <c r="G23" s="452"/>
      <c r="H23" s="451"/>
      <c r="I23" s="452"/>
      <c r="J23" s="451"/>
      <c r="K23" s="452"/>
      <c r="L23" s="451"/>
      <c r="M23" s="452"/>
      <c r="N23" s="451"/>
      <c r="O23" s="153">
        <f>SUM('DESGLOSE EUROPA I'!O23,C23,E23,G23,I23,K23,M23,)</f>
        <v>61</v>
      </c>
      <c r="P23" s="414">
        <f t="shared" si="1"/>
        <v>1.0910645391504364E-4</v>
      </c>
      <c r="Q23" s="257"/>
    </row>
    <row r="24" spans="2:17">
      <c r="B24" s="256" t="s">
        <v>29</v>
      </c>
      <c r="C24" s="257">
        <v>10213</v>
      </c>
      <c r="D24" s="258">
        <f t="shared" si="0"/>
        <v>0.10510878290760142</v>
      </c>
      <c r="E24" s="257"/>
      <c r="F24" s="451"/>
      <c r="G24" s="452"/>
      <c r="H24" s="451"/>
      <c r="I24" s="452"/>
      <c r="J24" s="451"/>
      <c r="K24" s="452"/>
      <c r="L24" s="451"/>
      <c r="M24" s="452"/>
      <c r="N24" s="451"/>
      <c r="O24" s="153">
        <f>SUM('DESGLOSE EUROPA I'!O24,C24,E24,G24,I24,K24,M24,)</f>
        <v>49863</v>
      </c>
      <c r="P24" s="414">
        <f t="shared" si="1"/>
        <v>8.9186477238783951E-2</v>
      </c>
      <c r="Q24" s="257"/>
    </row>
    <row r="25" spans="2:17">
      <c r="B25" s="256" t="s">
        <v>62</v>
      </c>
      <c r="C25" s="257">
        <v>7</v>
      </c>
      <c r="D25" s="258">
        <f t="shared" si="0"/>
        <v>7.2041660663194938E-5</v>
      </c>
      <c r="E25" s="257"/>
      <c r="F25" s="451"/>
      <c r="G25" s="452"/>
      <c r="H25" s="451"/>
      <c r="I25" s="452"/>
      <c r="J25" s="451"/>
      <c r="K25" s="452"/>
      <c r="L25" s="451"/>
      <c r="M25" s="452"/>
      <c r="N25" s="451"/>
      <c r="O25" s="153">
        <f>SUM('DESGLOSE EUROPA I'!O25,C25,E25,G25,I25,K25,M25,)</f>
        <v>129</v>
      </c>
      <c r="P25" s="414">
        <f t="shared" si="1"/>
        <v>2.3073332057443655E-4</v>
      </c>
      <c r="Q25" s="257"/>
    </row>
    <row r="26" spans="2:17">
      <c r="B26" s="256" t="s">
        <v>101</v>
      </c>
      <c r="C26" s="257">
        <v>20</v>
      </c>
      <c r="D26" s="258">
        <f t="shared" si="0"/>
        <v>2.0583331618055699E-4</v>
      </c>
      <c r="E26" s="257"/>
      <c r="F26" s="451"/>
      <c r="G26" s="452"/>
      <c r="H26" s="451"/>
      <c r="I26" s="452"/>
      <c r="J26" s="451"/>
      <c r="K26" s="452"/>
      <c r="L26" s="451"/>
      <c r="M26" s="452"/>
      <c r="N26" s="451"/>
      <c r="O26" s="153">
        <f>SUM('DESGLOSE EUROPA I'!O26,C26,E26,G26,I26,K26,M26,)</f>
        <v>87</v>
      </c>
      <c r="P26" s="414">
        <f t="shared" si="1"/>
        <v>1.5561084410834093E-4</v>
      </c>
      <c r="Q26" s="257"/>
    </row>
    <row r="27" spans="2:17">
      <c r="B27" s="256" t="s">
        <v>30</v>
      </c>
      <c r="C27" s="257">
        <v>226</v>
      </c>
      <c r="D27" s="258">
        <f t="shared" si="0"/>
        <v>2.3259164728402937E-3</v>
      </c>
      <c r="E27" s="257"/>
      <c r="F27" s="451"/>
      <c r="G27" s="452"/>
      <c r="H27" s="451"/>
      <c r="I27" s="452"/>
      <c r="J27" s="451"/>
      <c r="K27" s="452"/>
      <c r="L27" s="451"/>
      <c r="M27" s="452"/>
      <c r="N27" s="451"/>
      <c r="O27" s="153">
        <f>SUM('DESGLOSE EUROPA I'!O27,C27,E27,G27,I27,K27,M27,)</f>
        <v>2969</v>
      </c>
      <c r="P27" s="414">
        <f t="shared" si="1"/>
        <v>5.3104436339961401E-3</v>
      </c>
      <c r="Q27" s="257"/>
    </row>
    <row r="28" spans="2:17">
      <c r="B28" s="256" t="s">
        <v>52</v>
      </c>
      <c r="C28" s="257">
        <v>271</v>
      </c>
      <c r="D28" s="258">
        <f t="shared" si="0"/>
        <v>2.7890414342465471E-3</v>
      </c>
      <c r="E28" s="257"/>
      <c r="F28" s="451"/>
      <c r="G28" s="452"/>
      <c r="H28" s="451"/>
      <c r="I28" s="452"/>
      <c r="J28" s="451"/>
      <c r="K28" s="452"/>
      <c r="L28" s="451"/>
      <c r="M28" s="452"/>
      <c r="N28" s="451"/>
      <c r="O28" s="153">
        <f>SUM('DESGLOSE EUROPA I'!O28,C28,E28,G28,I28,K28,M28,)</f>
        <v>1632</v>
      </c>
      <c r="P28" s="414">
        <f t="shared" si="1"/>
        <v>2.9190447998254298E-3</v>
      </c>
      <c r="Q28" s="257"/>
    </row>
    <row r="29" spans="2:17">
      <c r="B29" s="256" t="s">
        <v>31</v>
      </c>
      <c r="C29" s="257">
        <v>272</v>
      </c>
      <c r="D29" s="258">
        <f t="shared" si="0"/>
        <v>2.7993331000555751E-3</v>
      </c>
      <c r="E29" s="257"/>
      <c r="F29" s="451"/>
      <c r="G29" s="452"/>
      <c r="H29" s="451"/>
      <c r="I29" s="452"/>
      <c r="J29" s="451"/>
      <c r="K29" s="452"/>
      <c r="L29" s="451"/>
      <c r="M29" s="452"/>
      <c r="N29" s="451"/>
      <c r="O29" s="153">
        <f>SUM('DESGLOSE EUROPA I'!O29,C29,E29,G29,I29,K29,M29,)</f>
        <v>931</v>
      </c>
      <c r="P29" s="414">
        <f t="shared" si="1"/>
        <v>1.6652148949984529E-3</v>
      </c>
      <c r="Q29" s="257"/>
    </row>
    <row r="30" spans="2:17">
      <c r="B30" s="256" t="s">
        <v>51</v>
      </c>
      <c r="C30" s="257">
        <v>48</v>
      </c>
      <c r="D30" s="258">
        <f t="shared" si="0"/>
        <v>4.939999588333368E-4</v>
      </c>
      <c r="E30" s="257"/>
      <c r="F30" s="451"/>
      <c r="G30" s="452"/>
      <c r="H30" s="451"/>
      <c r="I30" s="452"/>
      <c r="J30" s="451"/>
      <c r="K30" s="452"/>
      <c r="L30" s="451"/>
      <c r="M30" s="452"/>
      <c r="N30" s="451"/>
      <c r="O30" s="153">
        <f>SUM('DESGLOSE EUROPA I'!O30,C30,E30,G30,I30,K30,M30,)</f>
        <v>1088</v>
      </c>
      <c r="P30" s="414">
        <f t="shared" si="1"/>
        <v>1.9460298665502865E-3</v>
      </c>
      <c r="Q30" s="257"/>
    </row>
    <row r="31" spans="2:17">
      <c r="B31" s="256" t="s">
        <v>109</v>
      </c>
      <c r="C31" s="257">
        <v>29</v>
      </c>
      <c r="D31" s="258">
        <f t="shared" si="0"/>
        <v>2.9845830846180762E-4</v>
      </c>
      <c r="E31" s="257"/>
      <c r="F31" s="451"/>
      <c r="G31" s="452"/>
      <c r="H31" s="451"/>
      <c r="I31" s="452"/>
      <c r="J31" s="451"/>
      <c r="K31" s="452"/>
      <c r="L31" s="451"/>
      <c r="M31" s="452"/>
      <c r="N31" s="451"/>
      <c r="O31" s="153">
        <f>SUM('DESGLOSE EUROPA I'!O31,C31,E31,G31,I31,K31,M31,)</f>
        <v>394</v>
      </c>
      <c r="P31" s="414">
        <f t="shared" si="1"/>
        <v>7.0472037446765886E-4</v>
      </c>
      <c r="Q31" s="257"/>
    </row>
    <row r="32" spans="2:17" s="13" customFormat="1">
      <c r="B32" s="416" t="s">
        <v>112</v>
      </c>
      <c r="C32" s="417">
        <v>4844</v>
      </c>
      <c r="D32" s="154">
        <f t="shared" si="0"/>
        <v>4.9852829178930899E-2</v>
      </c>
      <c r="E32" s="417"/>
      <c r="F32" s="449"/>
      <c r="G32" s="450"/>
      <c r="H32" s="449"/>
      <c r="I32" s="450"/>
      <c r="J32" s="449"/>
      <c r="K32" s="450"/>
      <c r="L32" s="449"/>
      <c r="M32" s="450"/>
      <c r="N32" s="449"/>
      <c r="O32" s="418">
        <f>SUM('DESGLOSE EUROPA I'!O32,C32,E32,G32,I32,K32,M32,)</f>
        <v>45371</v>
      </c>
      <c r="P32" s="419">
        <f t="shared" si="1"/>
        <v>8.1151949517695818E-2</v>
      </c>
      <c r="Q32" s="417">
        <v>5</v>
      </c>
    </row>
    <row r="33" spans="2:17">
      <c r="B33" s="256" t="s">
        <v>115</v>
      </c>
      <c r="C33" s="257">
        <v>11</v>
      </c>
      <c r="D33" s="258">
        <f t="shared" si="0"/>
        <v>1.1320832389930635E-4</v>
      </c>
      <c r="E33" s="257"/>
      <c r="F33" s="451"/>
      <c r="G33" s="452"/>
      <c r="H33" s="451"/>
      <c r="I33" s="452"/>
      <c r="J33" s="451"/>
      <c r="K33" s="452"/>
      <c r="L33" s="451"/>
      <c r="M33" s="452"/>
      <c r="N33" s="451"/>
      <c r="O33" s="153">
        <f>SUM('DESGLOSE EUROPA I'!O33,C33,E33,G33,I33,K33,M33,)</f>
        <v>110</v>
      </c>
      <c r="P33" s="414">
        <f t="shared" si="1"/>
        <v>1.9674934312548852E-4</v>
      </c>
      <c r="Q33" s="257"/>
    </row>
    <row r="34" spans="2:17">
      <c r="B34" s="256" t="s">
        <v>32</v>
      </c>
      <c r="C34" s="257">
        <v>222</v>
      </c>
      <c r="D34" s="258">
        <f t="shared" si="0"/>
        <v>2.2847498096041827E-3</v>
      </c>
      <c r="E34" s="257"/>
      <c r="F34" s="451"/>
      <c r="G34" s="452"/>
      <c r="H34" s="451"/>
      <c r="I34" s="452"/>
      <c r="J34" s="451"/>
      <c r="K34" s="452"/>
      <c r="L34" s="451"/>
      <c r="M34" s="452"/>
      <c r="N34" s="451"/>
      <c r="O34" s="153">
        <f>SUM('DESGLOSE EUROPA I'!O34,C34,E34,G34,I34,K34,M34,)</f>
        <v>22822</v>
      </c>
      <c r="P34" s="414">
        <f t="shared" si="1"/>
        <v>4.0820122807362719E-2</v>
      </c>
      <c r="Q34" s="257"/>
    </row>
    <row r="35" spans="2:17">
      <c r="B35" s="256" t="s">
        <v>33</v>
      </c>
      <c r="C35" s="257">
        <v>980</v>
      </c>
      <c r="D35" s="258">
        <f t="shared" si="0"/>
        <v>1.0085832492847292E-2</v>
      </c>
      <c r="E35" s="257"/>
      <c r="F35" s="451"/>
      <c r="G35" s="452"/>
      <c r="H35" s="451"/>
      <c r="I35" s="452"/>
      <c r="J35" s="451"/>
      <c r="K35" s="452"/>
      <c r="L35" s="451"/>
      <c r="M35" s="452"/>
      <c r="N35" s="451"/>
      <c r="O35" s="153">
        <f>SUM('DESGLOSE EUROPA I'!O35,C35,E35,G35,I35,K35,M35,)</f>
        <v>6993</v>
      </c>
      <c r="P35" s="414">
        <f t="shared" si="1"/>
        <v>1.250789233160492E-2</v>
      </c>
      <c r="Q35" s="257"/>
    </row>
    <row r="36" spans="2:17">
      <c r="B36" s="256" t="s">
        <v>91</v>
      </c>
      <c r="C36" s="257">
        <v>2334</v>
      </c>
      <c r="D36" s="258">
        <f t="shared" si="0"/>
        <v>2.4020747998270999E-2</v>
      </c>
      <c r="E36" s="257"/>
      <c r="F36" s="451"/>
      <c r="G36" s="452"/>
      <c r="H36" s="451"/>
      <c r="I36" s="452"/>
      <c r="J36" s="451"/>
      <c r="K36" s="452"/>
      <c r="L36" s="451"/>
      <c r="M36" s="452"/>
      <c r="N36" s="451"/>
      <c r="O36" s="153">
        <f>SUM('DESGLOSE EUROPA I'!O36,C36,E36,G36,I36,K36,M36,)</f>
        <v>12188</v>
      </c>
      <c r="P36" s="414">
        <f>O36/$O$37</f>
        <v>2.1799827218304129E-2</v>
      </c>
      <c r="Q36" s="257"/>
    </row>
    <row r="37" spans="2:17">
      <c r="B37" s="328" t="s">
        <v>37</v>
      </c>
      <c r="C37" s="329">
        <f t="shared" ref="C37:P37" si="2">SUM(C10:C36)</f>
        <v>97166</v>
      </c>
      <c r="D37" s="330">
        <f t="shared" si="2"/>
        <v>0.99999999999999989</v>
      </c>
      <c r="E37" s="454"/>
      <c r="F37" s="453"/>
      <c r="G37" s="454"/>
      <c r="H37" s="453"/>
      <c r="I37" s="454"/>
      <c r="J37" s="453"/>
      <c r="K37" s="454"/>
      <c r="L37" s="453"/>
      <c r="M37" s="454"/>
      <c r="N37" s="453"/>
      <c r="O37" s="329">
        <f>SUM(O10:O36)</f>
        <v>559087</v>
      </c>
      <c r="P37" s="415">
        <f t="shared" si="2"/>
        <v>0.99999999999999967</v>
      </c>
      <c r="Q37" s="421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M8:N8"/>
    <mergeCell ref="O8:P8"/>
    <mergeCell ref="Q8:Q9"/>
    <mergeCell ref="B8:B9"/>
    <mergeCell ref="C8:D8"/>
    <mergeCell ref="E8:F8"/>
    <mergeCell ref="G8:H8"/>
    <mergeCell ref="I8:J8"/>
    <mergeCell ref="K8:L8"/>
  </mergeCells>
  <pageMargins left="0" right="0" top="0" bottom="0" header="0" footer="0"/>
  <pageSetup scale="97" orientation="landscape" horizontalDpi="0" verticalDpi="0" r:id="rId1"/>
  <headerFooter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6"/>
  <sheetViews>
    <sheetView zoomScaleNormal="100" workbookViewId="0">
      <selection activeCell="P8" sqref="P8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128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127</v>
      </c>
    </row>
    <row r="4" spans="1:19" ht="15.75">
      <c r="E4" s="10"/>
      <c r="F4" s="10"/>
      <c r="G4" s="10"/>
      <c r="H4" s="10"/>
      <c r="I4" s="10"/>
      <c r="J4" s="10"/>
      <c r="K4" s="10"/>
      <c r="M4" s="135" t="s">
        <v>366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>
      <c r="A7" s="5"/>
      <c r="B7" s="515" t="s">
        <v>34</v>
      </c>
      <c r="C7" s="522"/>
      <c r="D7" s="518" t="s">
        <v>359</v>
      </c>
      <c r="E7" s="518"/>
      <c r="F7" s="518" t="s">
        <v>360</v>
      </c>
      <c r="G7" s="518"/>
      <c r="H7" s="518" t="s">
        <v>361</v>
      </c>
      <c r="I7" s="518"/>
      <c r="J7" s="518" t="s">
        <v>362</v>
      </c>
      <c r="K7" s="518"/>
      <c r="L7" s="518" t="s">
        <v>363</v>
      </c>
      <c r="M7" s="518"/>
      <c r="N7" s="518" t="s">
        <v>364</v>
      </c>
      <c r="O7" s="518"/>
      <c r="P7" s="462" t="s">
        <v>286</v>
      </c>
      <c r="Q7" s="462"/>
      <c r="R7" s="497" t="s">
        <v>338</v>
      </c>
      <c r="S7" s="497" t="s">
        <v>367</v>
      </c>
    </row>
    <row r="8" spans="1:19" ht="15">
      <c r="A8" s="5"/>
      <c r="B8" s="522"/>
      <c r="C8" s="522"/>
      <c r="D8" s="285" t="s">
        <v>60</v>
      </c>
      <c r="E8" s="285" t="s">
        <v>36</v>
      </c>
      <c r="F8" s="285" t="s">
        <v>60</v>
      </c>
      <c r="G8" s="285" t="s">
        <v>36</v>
      </c>
      <c r="H8" s="285" t="s">
        <v>60</v>
      </c>
      <c r="I8" s="285" t="s">
        <v>36</v>
      </c>
      <c r="J8" s="285" t="s">
        <v>60</v>
      </c>
      <c r="K8" s="285" t="s">
        <v>36</v>
      </c>
      <c r="L8" s="285" t="s">
        <v>60</v>
      </c>
      <c r="M8" s="285" t="s">
        <v>36</v>
      </c>
      <c r="N8" s="285" t="s">
        <v>60</v>
      </c>
      <c r="O8" s="285" t="s">
        <v>36</v>
      </c>
      <c r="P8" s="284" t="s">
        <v>60</v>
      </c>
      <c r="Q8" s="284" t="s">
        <v>36</v>
      </c>
      <c r="R8" s="497"/>
      <c r="S8" s="497"/>
    </row>
    <row r="9" spans="1:19">
      <c r="B9" s="56"/>
      <c r="C9" s="56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9">
      <c r="B10" s="56"/>
      <c r="C10" s="5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31"/>
      <c r="Q10" s="31"/>
    </row>
    <row r="11" spans="1:19" s="13" customFormat="1">
      <c r="B11" s="423">
        <v>1</v>
      </c>
      <c r="C11" s="409" t="s">
        <v>81</v>
      </c>
      <c r="D11" s="338">
        <v>89850</v>
      </c>
      <c r="E11" s="424">
        <f t="shared" ref="E11:E25" si="0">D11/$D$33</f>
        <v>0.27006474340092218</v>
      </c>
      <c r="F11" s="425">
        <v>101692</v>
      </c>
      <c r="G11" s="424">
        <f>F11/$F$33</f>
        <v>0.3119223844155366</v>
      </c>
      <c r="H11" s="425">
        <v>134892</v>
      </c>
      <c r="I11" s="424">
        <f>H11/$H$33</f>
        <v>0.34336594951788457</v>
      </c>
      <c r="J11" s="425">
        <v>114837</v>
      </c>
      <c r="K11" s="424">
        <f>J11/$J$33</f>
        <v>0.32757037070844219</v>
      </c>
      <c r="L11" s="425">
        <v>115835</v>
      </c>
      <c r="M11" s="424">
        <f>L11/$L$33</f>
        <v>0.33118045310552258</v>
      </c>
      <c r="N11" s="425">
        <v>133819</v>
      </c>
      <c r="O11" s="424">
        <f>N11/$N$33</f>
        <v>0.37798347051413139</v>
      </c>
      <c r="P11" s="426">
        <f>SUM(D11,F11,H11,J11,L11,N11,)</f>
        <v>690925</v>
      </c>
      <c r="Q11" s="424">
        <f>P11/$P$33</f>
        <v>0.32808436339738556</v>
      </c>
      <c r="R11" s="407">
        <v>1</v>
      </c>
      <c r="S11" s="408">
        <v>1</v>
      </c>
    </row>
    <row r="12" spans="1:19" s="13" customFormat="1">
      <c r="B12" s="423">
        <v>2</v>
      </c>
      <c r="C12" s="409" t="s">
        <v>153</v>
      </c>
      <c r="D12" s="338">
        <v>90095</v>
      </c>
      <c r="E12" s="424">
        <f t="shared" si="0"/>
        <v>0.27080114698615559</v>
      </c>
      <c r="F12" s="425">
        <v>89828</v>
      </c>
      <c r="G12" s="424">
        <f t="shared" ref="G12:G25" si="1">F12/$F$33</f>
        <v>0.27553164405537134</v>
      </c>
      <c r="H12" s="425">
        <v>100975</v>
      </c>
      <c r="I12" s="424">
        <f t="shared" ref="I12:I25" si="2">H12/$H$33</f>
        <v>0.25703063749198174</v>
      </c>
      <c r="J12" s="425">
        <v>74825</v>
      </c>
      <c r="K12" s="424">
        <f>J12/$J$33</f>
        <v>0.21343689741337016</v>
      </c>
      <c r="L12" s="425">
        <v>42209</v>
      </c>
      <c r="M12" s="424">
        <f t="shared" ref="M12:M25" si="3">L12/$L$33</f>
        <v>0.12067851465559634</v>
      </c>
      <c r="N12" s="425">
        <v>30352</v>
      </c>
      <c r="O12" s="424">
        <f t="shared" ref="O12:O25" si="4">N12/$N$33</f>
        <v>8.5731878859092628E-2</v>
      </c>
      <c r="P12" s="426">
        <f t="shared" ref="P12:P23" si="5">SUM(D12,F12,H12,J12,L12,N12,)</f>
        <v>428284</v>
      </c>
      <c r="Q12" s="424">
        <f t="shared" ref="Q12:Q25" si="6">P12/$P$33</f>
        <v>0.20336980640921357</v>
      </c>
      <c r="R12" s="407">
        <v>2</v>
      </c>
      <c r="S12" s="408">
        <v>2</v>
      </c>
    </row>
    <row r="13" spans="1:19" s="13" customFormat="1">
      <c r="B13" s="423">
        <v>3</v>
      </c>
      <c r="C13" s="409" t="s">
        <v>83</v>
      </c>
      <c r="D13" s="338">
        <v>45101</v>
      </c>
      <c r="E13" s="424">
        <f t="shared" si="0"/>
        <v>0.13556137999026144</v>
      </c>
      <c r="F13" s="425">
        <v>39217</v>
      </c>
      <c r="G13" s="424">
        <f t="shared" si="1"/>
        <v>0.1202912731544674</v>
      </c>
      <c r="H13" s="425">
        <v>58678</v>
      </c>
      <c r="I13" s="424">
        <f t="shared" si="2"/>
        <v>0.14936413713052243</v>
      </c>
      <c r="J13" s="425">
        <v>59804</v>
      </c>
      <c r="K13" s="424">
        <f t="shared" ref="K13:K25" si="7">J13/$J$33</f>
        <v>0.17058977898976529</v>
      </c>
      <c r="L13" s="425">
        <v>85925</v>
      </c>
      <c r="M13" s="424">
        <f t="shared" si="3"/>
        <v>0.24566564883750186</v>
      </c>
      <c r="N13" s="425">
        <v>88609</v>
      </c>
      <c r="O13" s="424">
        <f t="shared" si="4"/>
        <v>0.25028387104063454</v>
      </c>
      <c r="P13" s="426">
        <f t="shared" si="5"/>
        <v>377334</v>
      </c>
      <c r="Q13" s="424">
        <f t="shared" si="6"/>
        <v>0.17917630014573085</v>
      </c>
      <c r="R13" s="407">
        <v>3</v>
      </c>
      <c r="S13" s="408">
        <v>3</v>
      </c>
    </row>
    <row r="14" spans="1:19">
      <c r="B14" s="172">
        <v>4</v>
      </c>
      <c r="C14" s="172" t="s">
        <v>21</v>
      </c>
      <c r="D14" s="268">
        <v>11728</v>
      </c>
      <c r="E14" s="170">
        <f t="shared" si="0"/>
        <v>3.5251188765787589E-2</v>
      </c>
      <c r="F14" s="169">
        <v>10592</v>
      </c>
      <c r="G14" s="170">
        <f t="shared" si="1"/>
        <v>3.2489103328967511E-2</v>
      </c>
      <c r="H14" s="169">
        <v>13284</v>
      </c>
      <c r="I14" s="170">
        <f t="shared" si="2"/>
        <v>3.3814260841232832E-2</v>
      </c>
      <c r="J14" s="169">
        <v>14513</v>
      </c>
      <c r="K14" s="170">
        <f t="shared" si="7"/>
        <v>4.1398058030875255E-2</v>
      </c>
      <c r="L14" s="169">
        <v>11253</v>
      </c>
      <c r="M14" s="170">
        <f t="shared" si="3"/>
        <v>3.2173122448279412E-2</v>
      </c>
      <c r="N14" s="169">
        <v>7841</v>
      </c>
      <c r="O14" s="170">
        <f t="shared" si="4"/>
        <v>2.2147590344430194E-2</v>
      </c>
      <c r="P14" s="163">
        <f t="shared" si="5"/>
        <v>69211</v>
      </c>
      <c r="Q14" s="170">
        <f t="shared" si="6"/>
        <v>3.2864705829281693E-2</v>
      </c>
      <c r="R14" s="147">
        <v>7</v>
      </c>
      <c r="S14" s="407">
        <v>6</v>
      </c>
    </row>
    <row r="15" spans="1:19">
      <c r="B15" s="172">
        <v>5</v>
      </c>
      <c r="C15" s="172" t="s">
        <v>152</v>
      </c>
      <c r="D15" s="268">
        <v>1235</v>
      </c>
      <c r="E15" s="170">
        <f t="shared" si="0"/>
        <v>3.7120752153604769E-3</v>
      </c>
      <c r="F15" s="169">
        <v>1080</v>
      </c>
      <c r="G15" s="170">
        <f t="shared" si="1"/>
        <v>3.3127106868660224E-3</v>
      </c>
      <c r="H15" s="169">
        <v>1152</v>
      </c>
      <c r="I15" s="170">
        <f t="shared" si="2"/>
        <v>2.9324020241719528E-3</v>
      </c>
      <c r="J15" s="169">
        <v>1689</v>
      </c>
      <c r="K15" s="170">
        <f t="shared" si="7"/>
        <v>4.817840557717102E-3</v>
      </c>
      <c r="L15" s="169">
        <v>1334</v>
      </c>
      <c r="M15" s="170">
        <f t="shared" si="3"/>
        <v>3.8140002973433514E-3</v>
      </c>
      <c r="N15" s="169">
        <v>1030</v>
      </c>
      <c r="O15" s="170">
        <f t="shared" si="4"/>
        <v>2.909325093070157E-3</v>
      </c>
      <c r="P15" s="163">
        <f>SUM(D15,F15,H15,J15,L15,N15,)</f>
        <v>7520</v>
      </c>
      <c r="Q15" s="170">
        <f t="shared" si="6"/>
        <v>3.5708570579271841E-3</v>
      </c>
      <c r="R15" s="147">
        <v>13</v>
      </c>
      <c r="S15" s="407">
        <v>13</v>
      </c>
    </row>
    <row r="16" spans="1:19">
      <c r="B16" s="172">
        <v>6</v>
      </c>
      <c r="C16" s="172" t="s">
        <v>24</v>
      </c>
      <c r="D16" s="268">
        <v>6587</v>
      </c>
      <c r="E16" s="170">
        <f t="shared" si="0"/>
        <v>1.9798736391562318E-2</v>
      </c>
      <c r="F16" s="169">
        <v>6029</v>
      </c>
      <c r="G16" s="170">
        <f t="shared" si="1"/>
        <v>1.8492900676958565E-2</v>
      </c>
      <c r="H16" s="169">
        <v>9896</v>
      </c>
      <c r="I16" s="170">
        <f t="shared" si="2"/>
        <v>2.51901479437549E-2</v>
      </c>
      <c r="J16" s="169">
        <v>9995</v>
      </c>
      <c r="K16" s="170">
        <f t="shared" si="7"/>
        <v>2.851054847506361E-2</v>
      </c>
      <c r="L16" s="169">
        <v>9889</v>
      </c>
      <c r="M16" s="170">
        <f t="shared" si="3"/>
        <v>2.8273350030306149E-2</v>
      </c>
      <c r="N16" s="169">
        <v>15941</v>
      </c>
      <c r="O16" s="170">
        <f t="shared" si="4"/>
        <v>4.5026748843331431E-2</v>
      </c>
      <c r="P16" s="163">
        <f t="shared" si="5"/>
        <v>58337</v>
      </c>
      <c r="Q16" s="170">
        <f t="shared" si="6"/>
        <v>2.7701208535677944E-2</v>
      </c>
      <c r="R16" s="147">
        <v>5</v>
      </c>
      <c r="S16" s="407">
        <v>7</v>
      </c>
    </row>
    <row r="17" spans="2:19">
      <c r="B17" s="172">
        <v>7</v>
      </c>
      <c r="C17" s="172" t="s">
        <v>26</v>
      </c>
      <c r="D17" s="268">
        <v>8800</v>
      </c>
      <c r="E17" s="170">
        <f t="shared" si="0"/>
        <v>2.6450414490017973E-2</v>
      </c>
      <c r="F17" s="169">
        <v>9139</v>
      </c>
      <c r="G17" s="170">
        <f t="shared" si="1"/>
        <v>2.8032280525248685E-2</v>
      </c>
      <c r="H17" s="169">
        <v>9608</v>
      </c>
      <c r="I17" s="170">
        <f t="shared" si="2"/>
        <v>2.4457047437711911E-2</v>
      </c>
      <c r="J17" s="169">
        <v>8960</v>
      </c>
      <c r="K17" s="170">
        <f t="shared" si="7"/>
        <v>2.5558230548931461E-2</v>
      </c>
      <c r="L17" s="169">
        <v>6251</v>
      </c>
      <c r="M17" s="170">
        <f t="shared" si="3"/>
        <v>1.7872050868585676E-2</v>
      </c>
      <c r="N17" s="169">
        <v>3518</v>
      </c>
      <c r="O17" s="170">
        <f t="shared" si="4"/>
        <v>9.9368987159425375E-3</v>
      </c>
      <c r="P17" s="163">
        <f>SUM(D17,F17,H17,J17,L17,N17,)</f>
        <v>46276</v>
      </c>
      <c r="Q17" s="170">
        <f t="shared" si="6"/>
        <v>2.1974066650616804E-2</v>
      </c>
      <c r="R17" s="147">
        <v>9</v>
      </c>
      <c r="S17" s="407">
        <v>8</v>
      </c>
    </row>
    <row r="18" spans="2:19" s="13" customFormat="1">
      <c r="B18" s="423">
        <v>8</v>
      </c>
      <c r="C18" s="409" t="s">
        <v>27</v>
      </c>
      <c r="D18" s="338">
        <v>18228</v>
      </c>
      <c r="E18" s="424">
        <f t="shared" si="0"/>
        <v>5.4788426741369051E-2</v>
      </c>
      <c r="F18" s="425">
        <v>14553</v>
      </c>
      <c r="G18" s="424">
        <f t="shared" si="1"/>
        <v>4.4638776505519652E-2</v>
      </c>
      <c r="H18" s="425">
        <v>17864</v>
      </c>
      <c r="I18" s="424">
        <f t="shared" si="2"/>
        <v>4.5472595277610904E-2</v>
      </c>
      <c r="J18" s="425">
        <v>22914</v>
      </c>
      <c r="K18" s="424">
        <f t="shared" si="7"/>
        <v>6.5361751651586544E-2</v>
      </c>
      <c r="L18" s="425">
        <v>29441</v>
      </c>
      <c r="M18" s="424">
        <f t="shared" si="3"/>
        <v>8.4173900115506461E-2</v>
      </c>
      <c r="N18" s="425">
        <v>27946</v>
      </c>
      <c r="O18" s="424">
        <f t="shared" si="4"/>
        <v>7.8935921408678264E-2</v>
      </c>
      <c r="P18" s="426">
        <f>SUM(D18,F18,H18,J18,L18,N18,)</f>
        <v>130946</v>
      </c>
      <c r="Q18" s="424">
        <f t="shared" si="6"/>
        <v>6.2179447913209181E-2</v>
      </c>
      <c r="R18" s="407">
        <v>4</v>
      </c>
      <c r="S18" s="408">
        <v>4</v>
      </c>
    </row>
    <row r="19" spans="2:19">
      <c r="B19" s="172">
        <v>9</v>
      </c>
      <c r="C19" s="172" t="s">
        <v>28</v>
      </c>
      <c r="D19" s="268">
        <v>2631</v>
      </c>
      <c r="E19" s="170">
        <f t="shared" si="0"/>
        <v>7.9080727867315102E-3</v>
      </c>
      <c r="F19" s="169">
        <v>2068</v>
      </c>
      <c r="G19" s="170">
        <f t="shared" si="1"/>
        <v>6.3432275004064202E-3</v>
      </c>
      <c r="H19" s="169">
        <v>2016</v>
      </c>
      <c r="I19" s="170">
        <f t="shared" si="2"/>
        <v>5.1317035423009173E-3</v>
      </c>
      <c r="J19" s="169">
        <v>3190</v>
      </c>
      <c r="K19" s="170">
        <f t="shared" si="7"/>
        <v>9.0994146708807313E-3</v>
      </c>
      <c r="L19" s="169">
        <v>3153</v>
      </c>
      <c r="M19" s="170">
        <f t="shared" si="3"/>
        <v>9.0146498782035893E-3</v>
      </c>
      <c r="N19" s="169">
        <v>3377</v>
      </c>
      <c r="O19" s="170">
        <f t="shared" si="4"/>
        <v>9.5386318828135155E-3</v>
      </c>
      <c r="P19" s="163">
        <f>SUM(D19,F19,H19,J19,L19,N19,)</f>
        <v>16435</v>
      </c>
      <c r="Q19" s="170">
        <f t="shared" si="6"/>
        <v>7.804127094020381E-3</v>
      </c>
      <c r="R19" s="147">
        <v>11</v>
      </c>
      <c r="S19" s="407">
        <v>12</v>
      </c>
    </row>
    <row r="20" spans="2:19">
      <c r="B20" s="172">
        <v>10</v>
      </c>
      <c r="C20" s="172" t="s">
        <v>29</v>
      </c>
      <c r="D20" s="268">
        <v>7456</v>
      </c>
      <c r="E20" s="170">
        <f t="shared" si="0"/>
        <v>2.2410714822451591E-2</v>
      </c>
      <c r="F20" s="169">
        <v>6325</v>
      </c>
      <c r="G20" s="170">
        <f t="shared" si="1"/>
        <v>1.9400828791136658E-2</v>
      </c>
      <c r="H20" s="169">
        <v>6191</v>
      </c>
      <c r="I20" s="170">
        <f t="shared" si="2"/>
        <v>1.5759115392056041E-2</v>
      </c>
      <c r="J20" s="169">
        <v>6158</v>
      </c>
      <c r="K20" s="170">
        <f t="shared" si="7"/>
        <v>1.7565578540214278E-2</v>
      </c>
      <c r="L20" s="169">
        <v>5791</v>
      </c>
      <c r="M20" s="170">
        <f t="shared" si="3"/>
        <v>1.6556878352260381E-2</v>
      </c>
      <c r="N20" s="169">
        <v>7729</v>
      </c>
      <c r="O20" s="170">
        <f t="shared" si="4"/>
        <v>2.1831236547902179E-2</v>
      </c>
      <c r="P20" s="163">
        <f>SUM(D20,F20,H20,J20,L20,N20,)</f>
        <v>39650</v>
      </c>
      <c r="Q20" s="170">
        <f t="shared" si="6"/>
        <v>1.8827723716331495E-2</v>
      </c>
      <c r="R20" s="147">
        <v>8</v>
      </c>
      <c r="S20" s="407">
        <v>10</v>
      </c>
    </row>
    <row r="21" spans="2:19">
      <c r="B21" s="172">
        <v>11</v>
      </c>
      <c r="C21" s="172" t="s">
        <v>112</v>
      </c>
      <c r="D21" s="268">
        <v>8771</v>
      </c>
      <c r="E21" s="170">
        <f t="shared" si="0"/>
        <v>2.6363248351357688E-2</v>
      </c>
      <c r="F21" s="169">
        <v>6340</v>
      </c>
      <c r="G21" s="170">
        <f t="shared" si="1"/>
        <v>1.9446838661787577E-2</v>
      </c>
      <c r="H21" s="169">
        <v>6613</v>
      </c>
      <c r="I21" s="170">
        <f t="shared" si="2"/>
        <v>1.6833311272438475E-2</v>
      </c>
      <c r="J21" s="169">
        <v>5915</v>
      </c>
      <c r="K21" s="170">
        <f t="shared" si="7"/>
        <v>1.6872425635818034E-2</v>
      </c>
      <c r="L21" s="169">
        <v>7211</v>
      </c>
      <c r="M21" s="170">
        <f t="shared" si="3"/>
        <v>2.0616758728742808E-2</v>
      </c>
      <c r="N21" s="169">
        <v>5677</v>
      </c>
      <c r="O21" s="170">
        <f t="shared" si="4"/>
        <v>1.6035183061513865E-2</v>
      </c>
      <c r="P21" s="163">
        <f>SUM(D21,F21,H21,J21,L21,N21,)</f>
        <v>40527</v>
      </c>
      <c r="Q21" s="170">
        <f t="shared" si="6"/>
        <v>1.9244165423751992E-2</v>
      </c>
      <c r="R21" s="147">
        <v>10</v>
      </c>
      <c r="S21" s="407">
        <v>9</v>
      </c>
    </row>
    <row r="22" spans="2:19">
      <c r="B22" s="172">
        <v>12</v>
      </c>
      <c r="C22" s="172" t="s">
        <v>33</v>
      </c>
      <c r="D22" s="268">
        <v>1529</v>
      </c>
      <c r="E22" s="170">
        <f t="shared" si="0"/>
        <v>4.5957595176406227E-3</v>
      </c>
      <c r="F22" s="169">
        <v>1292</v>
      </c>
      <c r="G22" s="170">
        <f t="shared" si="1"/>
        <v>3.9629835253989819E-3</v>
      </c>
      <c r="H22" s="169">
        <v>1110</v>
      </c>
      <c r="I22" s="170">
        <f t="shared" si="2"/>
        <v>2.8254915337073503E-3</v>
      </c>
      <c r="J22" s="169">
        <v>1014</v>
      </c>
      <c r="K22" s="170">
        <f t="shared" si="7"/>
        <v>2.8924158232830916E-3</v>
      </c>
      <c r="L22" s="169">
        <v>724</v>
      </c>
      <c r="M22" s="170">
        <f t="shared" si="3"/>
        <v>2.0699671778685058E-3</v>
      </c>
      <c r="N22" s="169">
        <v>344</v>
      </c>
      <c r="O22" s="170">
        <f t="shared" si="4"/>
        <v>9.7165808933605247E-4</v>
      </c>
      <c r="P22" s="163">
        <f t="shared" si="5"/>
        <v>6013</v>
      </c>
      <c r="Q22" s="170">
        <f t="shared" si="6"/>
        <v>2.8552611023026806E-3</v>
      </c>
      <c r="R22" s="147">
        <v>14</v>
      </c>
      <c r="S22" s="407">
        <v>14</v>
      </c>
    </row>
    <row r="23" spans="2:19" s="13" customFormat="1">
      <c r="B23" s="423">
        <v>13</v>
      </c>
      <c r="C23" s="409" t="s">
        <v>105</v>
      </c>
      <c r="D23" s="338">
        <v>17085</v>
      </c>
      <c r="E23" s="424">
        <f t="shared" si="0"/>
        <v>5.1352878586586034E-2</v>
      </c>
      <c r="F23" s="425">
        <v>14240</v>
      </c>
      <c r="G23" s="424">
        <f t="shared" si="1"/>
        <v>4.3678703871270513E-2</v>
      </c>
      <c r="H23" s="425">
        <v>12769</v>
      </c>
      <c r="I23" s="424">
        <f t="shared" si="2"/>
        <v>3.2503334589107348E-2</v>
      </c>
      <c r="J23" s="425">
        <v>14978</v>
      </c>
      <c r="K23" s="424">
        <f t="shared" si="7"/>
        <v>4.2724461736818688E-2</v>
      </c>
      <c r="L23" s="425">
        <v>15048</v>
      </c>
      <c r="M23" s="424">
        <f t="shared" si="3"/>
        <v>4.3023295707963087E-2</v>
      </c>
      <c r="N23" s="425">
        <v>13561</v>
      </c>
      <c r="O23" s="424">
        <f t="shared" si="4"/>
        <v>3.8304230667111069E-2</v>
      </c>
      <c r="P23" s="426">
        <f t="shared" si="5"/>
        <v>87681</v>
      </c>
      <c r="Q23" s="424">
        <f t="shared" si="6"/>
        <v>4.1635148629802318E-2</v>
      </c>
      <c r="R23" s="407">
        <v>6</v>
      </c>
      <c r="S23" s="408">
        <v>5</v>
      </c>
    </row>
    <row r="24" spans="2:19">
      <c r="B24" s="172">
        <v>14</v>
      </c>
      <c r="C24" s="172" t="s">
        <v>110</v>
      </c>
      <c r="D24" s="268">
        <v>1381</v>
      </c>
      <c r="E24" s="170">
        <f t="shared" si="0"/>
        <v>4.1509116375812302E-3</v>
      </c>
      <c r="F24" s="169">
        <v>803</v>
      </c>
      <c r="G24" s="170">
        <f t="shared" si="1"/>
        <v>2.4630617421790889E-3</v>
      </c>
      <c r="H24" s="169">
        <v>537</v>
      </c>
      <c r="I24" s="170">
        <f t="shared" si="2"/>
        <v>1.3669269852259883E-3</v>
      </c>
      <c r="J24" s="169">
        <v>1044</v>
      </c>
      <c r="K24" s="170">
        <f t="shared" si="7"/>
        <v>2.9779902559246034E-3</v>
      </c>
      <c r="L24" s="169">
        <v>1214</v>
      </c>
      <c r="M24" s="170">
        <f t="shared" si="3"/>
        <v>3.4709118148237095E-3</v>
      </c>
      <c r="N24" s="169">
        <v>894</v>
      </c>
      <c r="O24" s="170">
        <f t="shared" si="4"/>
        <v>2.5251811972861363E-3</v>
      </c>
      <c r="P24" s="163">
        <f>SUM(D24,F24,H24,J24,L24,N24,)</f>
        <v>5873</v>
      </c>
      <c r="Q24" s="170">
        <f t="shared" si="6"/>
        <v>2.7887823804795681E-3</v>
      </c>
      <c r="R24" s="147">
        <v>15</v>
      </c>
      <c r="S24" s="407">
        <v>15</v>
      </c>
    </row>
    <row r="25" spans="2:19">
      <c r="B25" s="172">
        <v>15</v>
      </c>
      <c r="C25" s="172" t="s">
        <v>113</v>
      </c>
      <c r="D25" s="268">
        <v>3736</v>
      </c>
      <c r="E25" s="170">
        <f t="shared" si="0"/>
        <v>1.1229403242580357E-2</v>
      </c>
      <c r="F25" s="169">
        <v>5234</v>
      </c>
      <c r="G25" s="170">
        <f t="shared" si="1"/>
        <v>1.6054377532459963E-2</v>
      </c>
      <c r="H25" s="169">
        <v>1284</v>
      </c>
      <c r="I25" s="170">
        <f t="shared" si="2"/>
        <v>3.2684064227749892E-3</v>
      </c>
      <c r="J25" s="169">
        <v>1675</v>
      </c>
      <c r="K25" s="170">
        <f t="shared" si="7"/>
        <v>4.7779058224843973E-3</v>
      </c>
      <c r="L25" s="169">
        <v>2871</v>
      </c>
      <c r="M25" s="170">
        <f t="shared" si="3"/>
        <v>8.2083919442824307E-3</v>
      </c>
      <c r="N25" s="169">
        <v>2300</v>
      </c>
      <c r="O25" s="170">
        <f t="shared" si="4"/>
        <v>6.4965511787003511E-3</v>
      </c>
      <c r="P25" s="163">
        <f>SUM(D25,F25,H25,J25,L25,N25,)</f>
        <v>17100</v>
      </c>
      <c r="Q25" s="170">
        <f t="shared" si="6"/>
        <v>8.1199010226801656E-3</v>
      </c>
      <c r="R25" s="147">
        <v>12</v>
      </c>
      <c r="S25" s="407">
        <v>11</v>
      </c>
    </row>
    <row r="26" spans="2:19">
      <c r="B26" s="59"/>
      <c r="C26" s="59"/>
      <c r="D26" s="66"/>
      <c r="E26" s="54"/>
      <c r="F26" s="66"/>
      <c r="G26" s="54"/>
      <c r="H26" s="66"/>
      <c r="I26" s="54"/>
      <c r="J26" s="66"/>
      <c r="K26" s="54"/>
      <c r="L26" s="66"/>
      <c r="M26" s="54"/>
      <c r="N26" s="58"/>
      <c r="O26" s="54"/>
      <c r="P26" s="31"/>
      <c r="Q26" s="173"/>
    </row>
    <row r="27" spans="2:19">
      <c r="B27" s="59"/>
      <c r="C27" s="59"/>
      <c r="D27" s="58"/>
      <c r="E27" s="54"/>
      <c r="F27" s="58"/>
      <c r="G27" s="54"/>
      <c r="H27" s="59"/>
      <c r="I27" s="54"/>
      <c r="J27" s="59"/>
      <c r="K27" s="54"/>
      <c r="L27" s="58"/>
      <c r="M27" s="54"/>
      <c r="N27" s="60"/>
      <c r="O27" s="61"/>
      <c r="P27" s="31"/>
      <c r="Q27" s="31"/>
    </row>
    <row r="28" spans="2:19">
      <c r="B28" s="59"/>
      <c r="C28" s="59"/>
      <c r="D28" s="58"/>
      <c r="E28" s="54"/>
      <c r="F28" s="58"/>
      <c r="G28" s="54"/>
      <c r="H28" s="59"/>
      <c r="I28" s="54"/>
      <c r="J28" s="59"/>
      <c r="K28" s="54"/>
      <c r="L28" s="58"/>
      <c r="M28" s="54"/>
      <c r="N28" s="60"/>
      <c r="O28" s="61"/>
      <c r="P28" s="31"/>
      <c r="Q28" s="31"/>
    </row>
    <row r="29" spans="2:19">
      <c r="B29" s="59"/>
      <c r="C29" s="59"/>
      <c r="D29" s="58"/>
      <c r="E29" s="54"/>
      <c r="F29" s="58"/>
      <c r="G29" s="54"/>
      <c r="H29" s="59"/>
      <c r="I29" s="54"/>
      <c r="J29" s="59"/>
      <c r="K29" s="54"/>
      <c r="L29" s="58"/>
      <c r="M29" s="54"/>
      <c r="N29" s="60"/>
      <c r="O29" s="61"/>
      <c r="P29" s="31"/>
      <c r="Q29" s="31"/>
    </row>
    <row r="30" spans="2:19">
      <c r="B30" s="59"/>
      <c r="C30" s="59"/>
      <c r="D30" s="58"/>
      <c r="E30" s="54"/>
      <c r="F30" s="58"/>
      <c r="G30" s="54"/>
      <c r="H30" s="59"/>
      <c r="I30" s="54"/>
      <c r="J30" s="59"/>
      <c r="K30" s="54"/>
      <c r="L30" s="58"/>
      <c r="M30" s="54"/>
      <c r="N30" s="60"/>
      <c r="O30" s="61"/>
      <c r="P30" s="31"/>
      <c r="Q30" s="31"/>
    </row>
    <row r="31" spans="2:19">
      <c r="B31" s="59"/>
      <c r="C31" s="59"/>
      <c r="D31" s="58"/>
      <c r="E31" s="54"/>
      <c r="F31" s="58"/>
      <c r="G31" s="54"/>
      <c r="H31" s="59"/>
      <c r="I31" s="54"/>
      <c r="J31" s="59"/>
      <c r="K31" s="54"/>
      <c r="L31" s="58"/>
      <c r="M31" s="54"/>
      <c r="N31" s="60"/>
      <c r="O31" s="61"/>
      <c r="P31" s="31"/>
      <c r="Q31" s="31"/>
    </row>
    <row r="32" spans="2:19">
      <c r="B32" s="59"/>
      <c r="C32" s="59"/>
      <c r="D32" s="58"/>
      <c r="E32" s="54"/>
      <c r="F32" s="58"/>
      <c r="G32" s="54"/>
      <c r="H32" s="59"/>
      <c r="I32" s="54"/>
      <c r="J32" s="59"/>
      <c r="K32" s="54"/>
      <c r="L32" s="58"/>
      <c r="M32" s="54"/>
      <c r="N32" s="60"/>
      <c r="O32" s="61"/>
      <c r="P32" s="31"/>
      <c r="Q32" s="31"/>
    </row>
    <row r="33" spans="2:17">
      <c r="B33" s="324"/>
      <c r="C33" s="324" t="s">
        <v>169</v>
      </c>
      <c r="D33" s="325">
        <v>332698</v>
      </c>
      <c r="E33" s="326">
        <f>SUM(E11:E25)</f>
        <v>0.94443910092636552</v>
      </c>
      <c r="F33" s="325">
        <v>326017</v>
      </c>
      <c r="G33" s="326">
        <f>SUM(G11:G25)</f>
        <v>0.94606109497357493</v>
      </c>
      <c r="H33" s="325">
        <v>392852</v>
      </c>
      <c r="I33" s="326">
        <f>SUM(I11:I25)</f>
        <v>0.95931546740248252</v>
      </c>
      <c r="J33" s="325">
        <v>350572</v>
      </c>
      <c r="K33" s="326">
        <f>SUM(K11:K25)</f>
        <v>0.97415366886117527</v>
      </c>
      <c r="L33" s="325">
        <v>349764</v>
      </c>
      <c r="M33" s="326">
        <f>SUM(M11:M25)</f>
        <v>0.96679189396278631</v>
      </c>
      <c r="N33" s="325">
        <v>354034</v>
      </c>
      <c r="O33" s="326">
        <f>SUM(O11:O25)</f>
        <v>0.96865837744397443</v>
      </c>
      <c r="P33" s="325">
        <f>SUM(D33,F33,H33,J33,L33,N33,)</f>
        <v>2105937</v>
      </c>
      <c r="Q33" s="326">
        <f>SUM(Q11:Q25)</f>
        <v>0.96019586530841117</v>
      </c>
    </row>
    <row r="34" spans="2:17">
      <c r="B34" s="5"/>
      <c r="D34" s="5"/>
      <c r="F34" s="5"/>
      <c r="G34" s="5"/>
      <c r="H34" s="5"/>
      <c r="I34" s="5"/>
      <c r="J34" s="5"/>
      <c r="K34" s="5"/>
      <c r="M34" s="5"/>
      <c r="N34" s="5"/>
      <c r="P34" s="55"/>
      <c r="Q34" s="55"/>
    </row>
    <row r="36" spans="2:17">
      <c r="C36" s="7" t="s">
        <v>294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6"/>
  <sheetViews>
    <sheetView workbookViewId="0">
      <selection activeCell="Q49" sqref="Q49"/>
    </sheetView>
  </sheetViews>
  <sheetFormatPr baseColWidth="10" defaultRowHeight="12.75"/>
  <cols>
    <col min="1" max="1" width="2.285156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74"/>
      <c r="F2" s="274"/>
      <c r="G2" s="274"/>
      <c r="H2" s="274"/>
      <c r="I2" s="274"/>
      <c r="J2" s="274"/>
      <c r="K2" s="274"/>
      <c r="M2" s="274" t="s">
        <v>128</v>
      </c>
    </row>
    <row r="3" spans="1:19" ht="18.75">
      <c r="E3" s="274"/>
      <c r="F3" s="274"/>
      <c r="G3" s="274"/>
      <c r="H3" s="274"/>
      <c r="I3" s="274"/>
      <c r="J3" s="274"/>
      <c r="K3" s="274"/>
      <c r="L3" s="12"/>
      <c r="M3" s="274" t="s">
        <v>127</v>
      </c>
    </row>
    <row r="4" spans="1:19" ht="15.75">
      <c r="E4" s="135"/>
      <c r="F4" s="135"/>
      <c r="G4" s="135"/>
      <c r="H4" s="135"/>
      <c r="I4" s="135"/>
      <c r="J4" s="135"/>
      <c r="K4" s="135"/>
      <c r="M4" s="135" t="s">
        <v>410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>
      <c r="A7" s="5"/>
      <c r="B7" s="515" t="s">
        <v>34</v>
      </c>
      <c r="C7" s="522"/>
      <c r="D7" s="518" t="s">
        <v>403</v>
      </c>
      <c r="E7" s="518"/>
      <c r="F7" s="519" t="s">
        <v>404</v>
      </c>
      <c r="G7" s="521"/>
      <c r="H7" s="519" t="s">
        <v>405</v>
      </c>
      <c r="I7" s="521"/>
      <c r="J7" s="519" t="s">
        <v>406</v>
      </c>
      <c r="K7" s="521"/>
      <c r="L7" s="519" t="s">
        <v>407</v>
      </c>
      <c r="M7" s="521"/>
      <c r="N7" s="519" t="s">
        <v>408</v>
      </c>
      <c r="O7" s="520"/>
      <c r="P7" s="462" t="s">
        <v>413</v>
      </c>
      <c r="Q7" s="462"/>
      <c r="R7" s="497" t="s">
        <v>338</v>
      </c>
      <c r="S7" s="497" t="s">
        <v>367</v>
      </c>
    </row>
    <row r="8" spans="1:19" ht="15">
      <c r="A8" s="5"/>
      <c r="B8" s="522"/>
      <c r="C8" s="522"/>
      <c r="D8" s="413" t="s">
        <v>60</v>
      </c>
      <c r="E8" s="413" t="s">
        <v>36</v>
      </c>
      <c r="F8" s="413" t="s">
        <v>60</v>
      </c>
      <c r="G8" s="413" t="s">
        <v>36</v>
      </c>
      <c r="H8" s="413" t="s">
        <v>60</v>
      </c>
      <c r="I8" s="413" t="s">
        <v>36</v>
      </c>
      <c r="J8" s="413" t="s">
        <v>60</v>
      </c>
      <c r="K8" s="413" t="s">
        <v>36</v>
      </c>
      <c r="L8" s="413" t="s">
        <v>60</v>
      </c>
      <c r="M8" s="413" t="s">
        <v>36</v>
      </c>
      <c r="N8" s="413" t="s">
        <v>60</v>
      </c>
      <c r="O8" s="413" t="s">
        <v>36</v>
      </c>
      <c r="P8" s="412" t="s">
        <v>60</v>
      </c>
      <c r="Q8" s="412" t="s">
        <v>36</v>
      </c>
      <c r="R8" s="497"/>
      <c r="S8" s="497"/>
    </row>
    <row r="9" spans="1:19">
      <c r="B9" s="56"/>
      <c r="C9" s="56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</row>
    <row r="10" spans="1:19">
      <c r="B10" s="56"/>
      <c r="C10" s="56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31"/>
      <c r="Q10" s="31"/>
    </row>
    <row r="11" spans="1:19" s="13" customFormat="1">
      <c r="B11" s="423">
        <v>1</v>
      </c>
      <c r="C11" s="409" t="s">
        <v>81</v>
      </c>
      <c r="D11" s="338">
        <v>137782</v>
      </c>
      <c r="E11" s="424">
        <f t="shared" ref="E11:E25" si="0">D11/$D$33</f>
        <v>0.32257097839803156</v>
      </c>
      <c r="F11" s="431"/>
      <c r="G11" s="432"/>
      <c r="H11" s="431"/>
      <c r="I11" s="432"/>
      <c r="J11" s="431"/>
      <c r="K11" s="432"/>
      <c r="L11" s="431"/>
      <c r="M11" s="432"/>
      <c r="N11" s="431"/>
      <c r="O11" s="432"/>
      <c r="P11" s="426">
        <f>SUM('PRINCIPALES MERCADOS I'!P11,D11,F11,H11,J11,L11,N11,)</f>
        <v>828707</v>
      </c>
      <c r="Q11" s="424">
        <f>P11/$P$33</f>
        <v>0.32715467451799674</v>
      </c>
      <c r="R11" s="408">
        <v>1</v>
      </c>
      <c r="S11" s="408">
        <v>1</v>
      </c>
    </row>
    <row r="12" spans="1:19" s="13" customFormat="1">
      <c r="B12" s="423">
        <v>2</v>
      </c>
      <c r="C12" s="409" t="s">
        <v>153</v>
      </c>
      <c r="D12" s="338">
        <v>33911</v>
      </c>
      <c r="E12" s="424">
        <f t="shared" si="0"/>
        <v>7.9391389647817917E-2</v>
      </c>
      <c r="F12" s="431"/>
      <c r="G12" s="432"/>
      <c r="H12" s="431"/>
      <c r="I12" s="432"/>
      <c r="J12" s="431"/>
      <c r="K12" s="432"/>
      <c r="L12" s="431"/>
      <c r="M12" s="432"/>
      <c r="N12" s="431"/>
      <c r="O12" s="432"/>
      <c r="P12" s="426">
        <f>SUM('PRINCIPALES MERCADOS I'!P12,D12,F12,H12,J12,L12,N12,)</f>
        <v>462195</v>
      </c>
      <c r="Q12" s="424">
        <f t="shared" ref="Q12:Q25" si="1">P12/$P$33</f>
        <v>0.18246407329592423</v>
      </c>
      <c r="R12" s="408">
        <v>2</v>
      </c>
      <c r="S12" s="408">
        <v>3</v>
      </c>
    </row>
    <row r="13" spans="1:19" s="13" customFormat="1">
      <c r="B13" s="423">
        <v>3</v>
      </c>
      <c r="C13" s="409" t="s">
        <v>83</v>
      </c>
      <c r="D13" s="338">
        <v>132262</v>
      </c>
      <c r="E13" s="424">
        <f t="shared" si="0"/>
        <v>0.30964772426645315</v>
      </c>
      <c r="F13" s="431"/>
      <c r="G13" s="432"/>
      <c r="H13" s="431"/>
      <c r="I13" s="432"/>
      <c r="J13" s="431"/>
      <c r="K13" s="432"/>
      <c r="L13" s="431"/>
      <c r="M13" s="432"/>
      <c r="N13" s="431"/>
      <c r="O13" s="432"/>
      <c r="P13" s="426">
        <f>SUM('PRINCIPALES MERCADOS I'!P13,D13,F13,H13,J13,L13,N13,)</f>
        <v>509596</v>
      </c>
      <c r="Q13" s="424">
        <f t="shared" si="1"/>
        <v>0.20117690995209772</v>
      </c>
      <c r="R13" s="408">
        <v>3</v>
      </c>
      <c r="S13" s="408">
        <v>2</v>
      </c>
    </row>
    <row r="14" spans="1:19">
      <c r="B14" s="172">
        <v>4</v>
      </c>
      <c r="C14" s="172" t="s">
        <v>21</v>
      </c>
      <c r="D14" s="268">
        <v>8347</v>
      </c>
      <c r="E14" s="170">
        <f t="shared" si="0"/>
        <v>1.954173953555885E-2</v>
      </c>
      <c r="F14" s="433"/>
      <c r="G14" s="434"/>
      <c r="H14" s="433"/>
      <c r="I14" s="434"/>
      <c r="J14" s="433"/>
      <c r="K14" s="434"/>
      <c r="L14" s="433"/>
      <c r="M14" s="434"/>
      <c r="N14" s="433"/>
      <c r="O14" s="434"/>
      <c r="P14" s="426">
        <f>SUM('PRINCIPALES MERCADOS I'!P14,D14,F14,H14,J14,L14,N14,)</f>
        <v>77558</v>
      </c>
      <c r="Q14" s="170">
        <f t="shared" si="1"/>
        <v>3.0618134330066948E-2</v>
      </c>
      <c r="R14" s="147">
        <v>7</v>
      </c>
      <c r="S14" s="407">
        <v>7</v>
      </c>
    </row>
    <row r="15" spans="1:19">
      <c r="B15" s="172">
        <v>5</v>
      </c>
      <c r="C15" s="172" t="s">
        <v>152</v>
      </c>
      <c r="D15" s="268">
        <v>1456</v>
      </c>
      <c r="E15" s="170">
        <f t="shared" si="0"/>
        <v>3.4087423941264747E-3</v>
      </c>
      <c r="F15" s="433"/>
      <c r="G15" s="434"/>
      <c r="H15" s="433"/>
      <c r="I15" s="434"/>
      <c r="J15" s="433"/>
      <c r="K15" s="434"/>
      <c r="L15" s="433"/>
      <c r="M15" s="434"/>
      <c r="N15" s="433"/>
      <c r="O15" s="434"/>
      <c r="P15" s="426">
        <f>SUM('PRINCIPALES MERCADOS I'!P15,D15,F15,H15,J15,L15,N15,)</f>
        <v>8976</v>
      </c>
      <c r="Q15" s="170">
        <f t="shared" si="1"/>
        <v>3.5435206393496597E-3</v>
      </c>
      <c r="R15" s="147">
        <v>13</v>
      </c>
      <c r="S15" s="407">
        <v>13</v>
      </c>
    </row>
    <row r="16" spans="1:19">
      <c r="B16" s="172">
        <v>6</v>
      </c>
      <c r="C16" s="409" t="s">
        <v>24</v>
      </c>
      <c r="D16" s="268">
        <v>27900</v>
      </c>
      <c r="E16" s="170">
        <f t="shared" si="0"/>
        <v>6.5318621425912535E-2</v>
      </c>
      <c r="F16" s="433"/>
      <c r="G16" s="434"/>
      <c r="H16" s="433"/>
      <c r="I16" s="434"/>
      <c r="J16" s="433"/>
      <c r="K16" s="434"/>
      <c r="L16" s="433"/>
      <c r="M16" s="434"/>
      <c r="N16" s="433"/>
      <c r="O16" s="434"/>
      <c r="P16" s="426">
        <f>SUM('PRINCIPALES MERCADOS I'!P16,D16,F16,H16,J16,L16,N16,)</f>
        <v>86237</v>
      </c>
      <c r="Q16" s="170">
        <f t="shared" si="1"/>
        <v>3.4044406124732245E-2</v>
      </c>
      <c r="R16" s="408">
        <v>5</v>
      </c>
      <c r="S16" s="407">
        <v>6</v>
      </c>
    </row>
    <row r="17" spans="2:19">
      <c r="B17" s="172">
        <v>7</v>
      </c>
      <c r="C17" s="172" t="s">
        <v>26</v>
      </c>
      <c r="D17" s="268">
        <v>4103</v>
      </c>
      <c r="E17" s="170">
        <f t="shared" si="0"/>
        <v>9.6058173372945924E-3</v>
      </c>
      <c r="F17" s="433"/>
      <c r="G17" s="434"/>
      <c r="H17" s="433"/>
      <c r="I17" s="434"/>
      <c r="J17" s="433"/>
      <c r="K17" s="434"/>
      <c r="L17" s="433"/>
      <c r="M17" s="434"/>
      <c r="N17" s="433"/>
      <c r="O17" s="434"/>
      <c r="P17" s="426">
        <f>SUM('PRINCIPALES MERCADOS I'!P17,D17,F17,H17,J17,L17,N17,)</f>
        <v>50379</v>
      </c>
      <c r="Q17" s="170">
        <f t="shared" si="1"/>
        <v>1.988848332105576E-2</v>
      </c>
      <c r="R17" s="147">
        <v>9</v>
      </c>
      <c r="S17" s="407">
        <v>8</v>
      </c>
    </row>
    <row r="18" spans="2:19" s="13" customFormat="1">
      <c r="B18" s="423">
        <v>8</v>
      </c>
      <c r="C18" s="409" t="s">
        <v>27</v>
      </c>
      <c r="D18" s="338">
        <v>31707</v>
      </c>
      <c r="E18" s="424">
        <f t="shared" si="0"/>
        <v>7.4231452672093495E-2</v>
      </c>
      <c r="F18" s="431"/>
      <c r="G18" s="432"/>
      <c r="H18" s="431"/>
      <c r="I18" s="432"/>
      <c r="J18" s="431"/>
      <c r="K18" s="432"/>
      <c r="L18" s="431"/>
      <c r="M18" s="432"/>
      <c r="N18" s="431"/>
      <c r="O18" s="432"/>
      <c r="P18" s="426">
        <f>SUM('PRINCIPALES MERCADOS I'!P18,D18,F18,H18,J18,L18,N18,)</f>
        <v>162653</v>
      </c>
      <c r="Q18" s="424">
        <f t="shared" si="1"/>
        <v>6.4211704829783889E-2</v>
      </c>
      <c r="R18" s="408">
        <v>4</v>
      </c>
      <c r="S18" s="408">
        <v>4</v>
      </c>
    </row>
    <row r="19" spans="2:19">
      <c r="B19" s="172">
        <v>9</v>
      </c>
      <c r="C19" s="172" t="s">
        <v>28</v>
      </c>
      <c r="D19" s="268">
        <v>3106</v>
      </c>
      <c r="E19" s="170">
        <f t="shared" si="0"/>
        <v>7.2716716182395814E-3</v>
      </c>
      <c r="F19" s="433"/>
      <c r="G19" s="434"/>
      <c r="H19" s="433"/>
      <c r="I19" s="434"/>
      <c r="J19" s="433"/>
      <c r="K19" s="434"/>
      <c r="L19" s="433"/>
      <c r="M19" s="434"/>
      <c r="N19" s="433"/>
      <c r="O19" s="434"/>
      <c r="P19" s="426">
        <f>SUM('PRINCIPALES MERCADOS I'!P19,D19,F19,H19,J19,L19,N19,)</f>
        <v>19541</v>
      </c>
      <c r="Q19" s="170">
        <f t="shared" si="1"/>
        <v>7.714342336623407E-3</v>
      </c>
      <c r="R19" s="147">
        <v>11</v>
      </c>
      <c r="S19" s="407">
        <v>12</v>
      </c>
    </row>
    <row r="20" spans="2:19">
      <c r="B20" s="172">
        <v>10</v>
      </c>
      <c r="C20" s="172" t="s">
        <v>29</v>
      </c>
      <c r="D20" s="268">
        <v>10213</v>
      </c>
      <c r="E20" s="170">
        <f t="shared" si="0"/>
        <v>2.3910361312646761E-2</v>
      </c>
      <c r="F20" s="433"/>
      <c r="G20" s="434"/>
      <c r="H20" s="433"/>
      <c r="I20" s="434"/>
      <c r="J20" s="433"/>
      <c r="K20" s="434"/>
      <c r="L20" s="433"/>
      <c r="M20" s="434"/>
      <c r="N20" s="433"/>
      <c r="O20" s="434"/>
      <c r="P20" s="426">
        <f>SUM('PRINCIPALES MERCADOS I'!P20,D20,F20,H20,J20,L20,N20,)</f>
        <v>49863</v>
      </c>
      <c r="Q20" s="170">
        <f t="shared" si="1"/>
        <v>1.9684778257563734E-2</v>
      </c>
      <c r="R20" s="147">
        <v>8</v>
      </c>
      <c r="S20" s="407">
        <v>9</v>
      </c>
    </row>
    <row r="21" spans="2:19">
      <c r="B21" s="172">
        <v>11</v>
      </c>
      <c r="C21" s="172" t="s">
        <v>112</v>
      </c>
      <c r="D21" s="268">
        <v>4844</v>
      </c>
      <c r="E21" s="170">
        <f t="shared" si="0"/>
        <v>1.1340623734305387E-2</v>
      </c>
      <c r="F21" s="433"/>
      <c r="G21" s="434"/>
      <c r="H21" s="433"/>
      <c r="I21" s="434"/>
      <c r="J21" s="433"/>
      <c r="K21" s="434"/>
      <c r="L21" s="433"/>
      <c r="M21" s="434"/>
      <c r="N21" s="433"/>
      <c r="O21" s="434"/>
      <c r="P21" s="426">
        <f>SUM('PRINCIPALES MERCADOS I'!P21,D21,F21,H21,J21,L21,N21,)</f>
        <v>45371</v>
      </c>
      <c r="Q21" s="170">
        <f t="shared" si="1"/>
        <v>1.7911438828869586E-2</v>
      </c>
      <c r="R21" s="147">
        <v>10</v>
      </c>
      <c r="S21" s="407">
        <v>10</v>
      </c>
    </row>
    <row r="22" spans="2:19">
      <c r="B22" s="172">
        <v>12</v>
      </c>
      <c r="C22" s="172" t="s">
        <v>33</v>
      </c>
      <c r="D22" s="268">
        <v>980</v>
      </c>
      <c r="E22" s="170">
        <f t="shared" si="0"/>
        <v>2.2943458422005117E-3</v>
      </c>
      <c r="F22" s="433"/>
      <c r="G22" s="434"/>
      <c r="H22" s="433"/>
      <c r="I22" s="434"/>
      <c r="J22" s="433"/>
      <c r="K22" s="434"/>
      <c r="L22" s="433"/>
      <c r="M22" s="434"/>
      <c r="N22" s="433"/>
      <c r="O22" s="434"/>
      <c r="P22" s="426">
        <f>SUM('PRINCIPALES MERCADOS I'!P22,D22,F22,H22,J22,L22,N22,)</f>
        <v>6993</v>
      </c>
      <c r="Q22" s="170">
        <f t="shared" si="1"/>
        <v>2.7606773430227461E-3</v>
      </c>
      <c r="R22" s="147">
        <v>15</v>
      </c>
      <c r="S22" s="407">
        <v>15</v>
      </c>
    </row>
    <row r="23" spans="2:19" s="13" customFormat="1">
      <c r="B23" s="423">
        <v>13</v>
      </c>
      <c r="C23" s="172" t="s">
        <v>105</v>
      </c>
      <c r="D23" s="338">
        <v>11848</v>
      </c>
      <c r="E23" s="424">
        <f t="shared" si="0"/>
        <v>2.7738172998358842E-2</v>
      </c>
      <c r="F23" s="431"/>
      <c r="G23" s="432"/>
      <c r="H23" s="431"/>
      <c r="I23" s="432"/>
      <c r="J23" s="431"/>
      <c r="K23" s="432"/>
      <c r="L23" s="431"/>
      <c r="M23" s="432"/>
      <c r="N23" s="431"/>
      <c r="O23" s="432"/>
      <c r="P23" s="426">
        <f>SUM('PRINCIPALES MERCADOS I'!P23,D23,F23,H23,J23,L23,N23,)</f>
        <v>99529</v>
      </c>
      <c r="Q23" s="424">
        <f t="shared" si="1"/>
        <v>3.9291785395926059E-2</v>
      </c>
      <c r="R23" s="407">
        <v>6</v>
      </c>
      <c r="S23" s="408">
        <v>5</v>
      </c>
    </row>
    <row r="24" spans="2:19">
      <c r="B24" s="172">
        <v>14</v>
      </c>
      <c r="C24" s="172" t="s">
        <v>110</v>
      </c>
      <c r="D24" s="268">
        <v>1533</v>
      </c>
      <c r="E24" s="170">
        <f t="shared" si="0"/>
        <v>3.5890124245850862E-3</v>
      </c>
      <c r="F24" s="433"/>
      <c r="G24" s="434"/>
      <c r="H24" s="433"/>
      <c r="I24" s="434"/>
      <c r="J24" s="433"/>
      <c r="K24" s="434"/>
      <c r="L24" s="433"/>
      <c r="M24" s="434"/>
      <c r="N24" s="433"/>
      <c r="O24" s="434"/>
      <c r="P24" s="426">
        <f>SUM('PRINCIPALES MERCADOS I'!P24,D24,F24,H24,J24,L24,N24,)</f>
        <v>7406</v>
      </c>
      <c r="Q24" s="170">
        <f t="shared" si="1"/>
        <v>2.9237203492673328E-3</v>
      </c>
      <c r="R24" s="147">
        <v>14</v>
      </c>
      <c r="S24" s="407">
        <v>14</v>
      </c>
    </row>
    <row r="25" spans="2:19">
      <c r="B25" s="172">
        <v>15</v>
      </c>
      <c r="C25" s="172" t="s">
        <v>113</v>
      </c>
      <c r="D25" s="268">
        <v>4180</v>
      </c>
      <c r="E25" s="170">
        <f t="shared" si="0"/>
        <v>9.7860873677532035E-3</v>
      </c>
      <c r="F25" s="433"/>
      <c r="G25" s="434"/>
      <c r="H25" s="433"/>
      <c r="I25" s="434"/>
      <c r="J25" s="433"/>
      <c r="K25" s="434"/>
      <c r="L25" s="433"/>
      <c r="M25" s="434"/>
      <c r="N25" s="433"/>
      <c r="O25" s="434"/>
      <c r="P25" s="426">
        <f>SUM('PRINCIPALES MERCADOS I'!P25,D25,F25,H25,J25,L25,N25,)</f>
        <v>21280</v>
      </c>
      <c r="Q25" s="170">
        <f t="shared" si="1"/>
        <v>8.4008599827719212E-3</v>
      </c>
      <c r="R25" s="147">
        <v>12</v>
      </c>
      <c r="S25" s="407">
        <v>11</v>
      </c>
    </row>
    <row r="26" spans="2:19">
      <c r="B26" s="59"/>
      <c r="C26" s="59"/>
      <c r="D26" s="66"/>
      <c r="E26" s="54"/>
      <c r="F26" s="66"/>
      <c r="G26" s="54"/>
      <c r="H26" s="66"/>
      <c r="I26" s="54"/>
      <c r="J26" s="66"/>
      <c r="K26" s="54"/>
      <c r="L26" s="66"/>
      <c r="M26" s="54"/>
      <c r="N26" s="58"/>
      <c r="O26" s="54"/>
      <c r="P26" s="31"/>
      <c r="Q26" s="173"/>
    </row>
    <row r="27" spans="2:19">
      <c r="B27" s="59"/>
      <c r="C27" s="59"/>
      <c r="D27" s="58"/>
      <c r="E27" s="54"/>
      <c r="F27" s="58"/>
      <c r="G27" s="54"/>
      <c r="H27" s="59"/>
      <c r="I27" s="54"/>
      <c r="J27" s="59"/>
      <c r="K27" s="54"/>
      <c r="L27" s="58"/>
      <c r="M27" s="54"/>
      <c r="N27" s="60"/>
      <c r="O27" s="61"/>
      <c r="P27" s="31"/>
      <c r="Q27" s="31"/>
    </row>
    <row r="28" spans="2:19">
      <c r="B28" s="59"/>
      <c r="C28" s="59"/>
      <c r="D28" s="58"/>
      <c r="E28" s="54"/>
      <c r="F28" s="58"/>
      <c r="G28" s="54"/>
      <c r="H28" s="59"/>
      <c r="I28" s="54"/>
      <c r="J28" s="59"/>
      <c r="K28" s="54"/>
      <c r="L28" s="58"/>
      <c r="M28" s="54"/>
      <c r="N28" s="60"/>
      <c r="O28" s="61"/>
      <c r="P28" s="31"/>
      <c r="Q28" s="31"/>
    </row>
    <row r="29" spans="2:19">
      <c r="B29" s="59"/>
      <c r="C29" s="59"/>
      <c r="D29" s="58"/>
      <c r="E29" s="54"/>
      <c r="F29" s="58"/>
      <c r="G29" s="54"/>
      <c r="H29" s="59"/>
      <c r="I29" s="54"/>
      <c r="J29" s="59"/>
      <c r="K29" s="54"/>
      <c r="L29" s="58"/>
      <c r="M29" s="54"/>
      <c r="N29" s="60"/>
      <c r="O29" s="61"/>
      <c r="P29" s="31"/>
      <c r="Q29" s="31"/>
    </row>
    <row r="30" spans="2:19">
      <c r="B30" s="59"/>
      <c r="C30" s="59"/>
      <c r="D30" s="58"/>
      <c r="E30" s="54"/>
      <c r="F30" s="58"/>
      <c r="G30" s="54"/>
      <c r="H30" s="59"/>
      <c r="I30" s="54"/>
      <c r="J30" s="59"/>
      <c r="K30" s="54"/>
      <c r="L30" s="58"/>
      <c r="M30" s="54"/>
      <c r="N30" s="60"/>
      <c r="O30" s="61"/>
      <c r="P30" s="31"/>
      <c r="Q30" s="31"/>
    </row>
    <row r="31" spans="2:19">
      <c r="B31" s="59"/>
      <c r="C31" s="59"/>
      <c r="D31" s="58"/>
      <c r="E31" s="54"/>
      <c r="F31" s="58"/>
      <c r="G31" s="54"/>
      <c r="H31" s="59"/>
      <c r="I31" s="54"/>
      <c r="J31" s="59"/>
      <c r="K31" s="54"/>
      <c r="L31" s="58"/>
      <c r="M31" s="54"/>
      <c r="N31" s="60"/>
      <c r="O31" s="61"/>
      <c r="P31" s="31"/>
      <c r="Q31" s="31"/>
    </row>
    <row r="32" spans="2:19">
      <c r="B32" s="59"/>
      <c r="C32" s="59"/>
      <c r="D32" s="58"/>
      <c r="E32" s="54"/>
      <c r="F32" s="58"/>
      <c r="G32" s="54"/>
      <c r="H32" s="59"/>
      <c r="I32" s="54"/>
      <c r="J32" s="59"/>
      <c r="K32" s="54"/>
      <c r="L32" s="58"/>
      <c r="M32" s="54"/>
      <c r="N32" s="60"/>
      <c r="O32" s="61"/>
      <c r="P32" s="31"/>
      <c r="Q32" s="31"/>
    </row>
    <row r="33" spans="2:17">
      <c r="B33" s="324"/>
      <c r="C33" s="324" t="s">
        <v>169</v>
      </c>
      <c r="D33" s="325">
        <v>427137</v>
      </c>
      <c r="E33" s="326">
        <f>SUM(E11:E25)</f>
        <v>0.96964674097537795</v>
      </c>
      <c r="F33" s="325"/>
      <c r="G33" s="326">
        <f>SUM(G11:G25)</f>
        <v>0</v>
      </c>
      <c r="H33" s="325"/>
      <c r="I33" s="326">
        <f>SUM(I11:I25)</f>
        <v>0</v>
      </c>
      <c r="J33" s="325"/>
      <c r="K33" s="326">
        <f>SUM(K11:K25)</f>
        <v>0</v>
      </c>
      <c r="L33" s="325"/>
      <c r="M33" s="326">
        <f>SUM(M11:M25)</f>
        <v>0</v>
      </c>
      <c r="N33" s="325"/>
      <c r="O33" s="326">
        <f>SUM(O11:O25)</f>
        <v>0</v>
      </c>
      <c r="P33" s="325">
        <f>SUM('PRINCIPALES MERCADOS I'!P33,D33,F33,H33,J33,L33,N33,)</f>
        <v>2533074</v>
      </c>
      <c r="Q33" s="326">
        <f>SUM(Q11:Q25)</f>
        <v>0.96178950950505204</v>
      </c>
    </row>
    <row r="34" spans="2:17">
      <c r="B34" s="5"/>
      <c r="D34" s="5"/>
      <c r="F34" s="5"/>
      <c r="G34" s="5"/>
      <c r="H34" s="5"/>
      <c r="I34" s="5"/>
      <c r="J34" s="5"/>
      <c r="K34" s="5"/>
      <c r="M34" s="5"/>
      <c r="N34" s="5"/>
      <c r="P34" s="55"/>
      <c r="Q34" s="55"/>
    </row>
    <row r="36" spans="2:17">
      <c r="C36" s="7" t="s">
        <v>294</v>
      </c>
    </row>
  </sheetData>
  <mergeCells count="10">
    <mergeCell ref="N7:O7"/>
    <mergeCell ref="P7:Q7"/>
    <mergeCell ref="R7:R8"/>
    <mergeCell ref="S7:S8"/>
    <mergeCell ref="B7:C8"/>
    <mergeCell ref="D7:E7"/>
    <mergeCell ref="F7:G7"/>
    <mergeCell ref="H7:I7"/>
    <mergeCell ref="J7:K7"/>
    <mergeCell ref="L7:M7"/>
  </mergeCells>
  <pageMargins left="0" right="0" top="0" bottom="0" header="0" footer="0"/>
  <pageSetup scale="93" orientation="landscape" horizontalDpi="0" verticalDpi="0" r:id="rId1"/>
  <headerFooter>
    <oddFooter>&amp;CBARÓMETRO TURÍSTICO DE LA RIVIERA MAYA
FIDEICOMISO DE PROMOCIÓN TURÍSTICA DE LA RIVIERA MAYA&amp;R18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5"/>
  <sheetViews>
    <sheetView topLeftCell="B10" workbookViewId="0">
      <selection activeCell="H33" sqref="H33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457" t="s">
        <v>160</v>
      </c>
      <c r="B1" s="457"/>
      <c r="C1" s="457"/>
      <c r="D1" s="457"/>
      <c r="E1" s="457"/>
      <c r="F1" s="457"/>
      <c r="G1" s="457"/>
    </row>
    <row r="2" spans="1:10" ht="18.75">
      <c r="A2" s="458" t="s">
        <v>45</v>
      </c>
      <c r="B2" s="458"/>
      <c r="C2" s="458"/>
      <c r="D2" s="458"/>
      <c r="E2" s="458"/>
      <c r="F2" s="458"/>
      <c r="G2" s="458"/>
    </row>
    <row r="3" spans="1:10" ht="15.75">
      <c r="A3" s="459" t="s">
        <v>384</v>
      </c>
      <c r="B3" s="459"/>
      <c r="C3" s="459"/>
      <c r="D3" s="459"/>
      <c r="E3" s="459"/>
      <c r="F3" s="459"/>
      <c r="G3" s="459"/>
    </row>
    <row r="4" spans="1:10" ht="8.25" customHeight="1"/>
    <row r="5" spans="1:10" ht="15.75">
      <c r="A5" s="10"/>
      <c r="B5" s="276"/>
      <c r="C5" s="460" t="s">
        <v>385</v>
      </c>
      <c r="D5" s="460"/>
      <c r="E5" s="460" t="s">
        <v>165</v>
      </c>
      <c r="F5" s="461"/>
    </row>
    <row r="6" spans="1:10" ht="15.75">
      <c r="A6" s="10"/>
      <c r="B6" s="277" t="s">
        <v>54</v>
      </c>
      <c r="C6" s="281">
        <v>2012</v>
      </c>
      <c r="D6" s="281">
        <v>2013</v>
      </c>
      <c r="E6" s="282" t="s">
        <v>53</v>
      </c>
      <c r="F6" s="278" t="s">
        <v>36</v>
      </c>
    </row>
    <row r="7" spans="1:10" ht="6" customHeight="1"/>
    <row r="8" spans="1:10">
      <c r="B8" s="188" t="s">
        <v>0</v>
      </c>
      <c r="C8" s="189"/>
      <c r="D8" s="189"/>
      <c r="E8" s="189"/>
      <c r="F8" s="190"/>
    </row>
    <row r="9" spans="1:10">
      <c r="B9" s="191" t="s">
        <v>1</v>
      </c>
      <c r="C9" s="192">
        <v>40361</v>
      </c>
      <c r="D9" s="192">
        <v>40650</v>
      </c>
      <c r="E9" s="193">
        <f>D9-C9</f>
        <v>289</v>
      </c>
      <c r="F9" s="194">
        <f>(D9/C9)-100%</f>
        <v>7.1603775922302049E-3</v>
      </c>
    </row>
    <row r="10" spans="1:10" ht="7.5" customHeight="1"/>
    <row r="11" spans="1:10">
      <c r="B11" s="195" t="s">
        <v>2</v>
      </c>
      <c r="C11" s="196">
        <v>1243403</v>
      </c>
      <c r="D11" s="196">
        <v>1248127</v>
      </c>
      <c r="E11" s="196">
        <f>D11-C11</f>
        <v>4724</v>
      </c>
      <c r="F11" s="197">
        <f>(D11/C11)-100%</f>
        <v>3.7992509266906449E-3</v>
      </c>
    </row>
    <row r="12" spans="1:10">
      <c r="B12" s="198" t="s">
        <v>3</v>
      </c>
      <c r="C12" s="108">
        <v>1015430</v>
      </c>
      <c r="D12" s="108">
        <v>1064358</v>
      </c>
      <c r="E12" s="108">
        <f>D12-C12</f>
        <v>48928</v>
      </c>
      <c r="F12" s="199">
        <f>(D12/C12)-100%</f>
        <v>4.8184512964950743E-2</v>
      </c>
    </row>
    <row r="13" spans="1:10">
      <c r="B13" s="191" t="s">
        <v>4</v>
      </c>
      <c r="C13" s="200">
        <f>C12/C11</f>
        <v>0.81665397300794673</v>
      </c>
      <c r="D13" s="201">
        <f>D12/D11</f>
        <v>0.85276418185008418</v>
      </c>
      <c r="E13" s="200">
        <f>D13-C13</f>
        <v>3.6110208842137448E-2</v>
      </c>
      <c r="F13" s="194"/>
      <c r="J13" s="16"/>
    </row>
    <row r="14" spans="1:10" ht="9" customHeight="1"/>
    <row r="15" spans="1:10" ht="20.25" customHeight="1">
      <c r="B15" s="202" t="s">
        <v>5</v>
      </c>
      <c r="C15" s="203">
        <v>0.8306</v>
      </c>
      <c r="D15" s="204">
        <v>0.86850000000000005</v>
      </c>
      <c r="E15" s="205">
        <f>D15-C15</f>
        <v>3.7900000000000045E-2</v>
      </c>
      <c r="F15" s="16"/>
    </row>
    <row r="16" spans="1:10" ht="8.25" customHeight="1"/>
    <row r="17" spans="2:8">
      <c r="B17" s="188" t="s">
        <v>14</v>
      </c>
      <c r="C17" s="189"/>
      <c r="D17" s="189"/>
      <c r="E17" s="190"/>
      <c r="F17" s="15" t="s">
        <v>147</v>
      </c>
      <c r="G17" s="15" t="s">
        <v>146</v>
      </c>
    </row>
    <row r="18" spans="2:8">
      <c r="B18" s="198" t="s">
        <v>13</v>
      </c>
      <c r="C18" s="105">
        <v>5.94</v>
      </c>
      <c r="D18" s="105">
        <v>5.78</v>
      </c>
      <c r="E18" s="206">
        <f>D18-C18</f>
        <v>-0.16000000000000014</v>
      </c>
      <c r="F18" s="16"/>
    </row>
    <row r="19" spans="2:8">
      <c r="B19" s="198" t="s">
        <v>15</v>
      </c>
      <c r="C19" s="106">
        <v>3.51</v>
      </c>
      <c r="D19" s="106">
        <v>3.58</v>
      </c>
      <c r="E19" s="206">
        <f t="shared" ref="E19:E20" si="0">D19-C19</f>
        <v>7.0000000000000284E-2</v>
      </c>
      <c r="F19" s="16"/>
    </row>
    <row r="20" spans="2:8">
      <c r="B20" s="191" t="s">
        <v>16</v>
      </c>
      <c r="C20" s="207">
        <v>7.35</v>
      </c>
      <c r="D20" s="207">
        <v>6.73</v>
      </c>
      <c r="E20" s="208">
        <f t="shared" si="0"/>
        <v>-0.61999999999999922</v>
      </c>
      <c r="F20" s="16"/>
    </row>
    <row r="21" spans="2:8" ht="8.25" customHeight="1"/>
    <row r="22" spans="2:8" ht="17.25" customHeight="1">
      <c r="B22" s="209" t="s">
        <v>55</v>
      </c>
      <c r="C22" s="210">
        <v>2333.5100000000002</v>
      </c>
      <c r="D22" s="455">
        <v>2705.01</v>
      </c>
      <c r="E22" s="211">
        <f>D22-C22</f>
        <v>371.5</v>
      </c>
      <c r="F22" s="205">
        <f>(D22/C22)-100%</f>
        <v>0.15920223183101845</v>
      </c>
    </row>
    <row r="23" spans="2:8" ht="9" customHeight="1"/>
    <row r="24" spans="2:8">
      <c r="B24" s="188" t="s">
        <v>38</v>
      </c>
      <c r="C24" s="280">
        <v>2012</v>
      </c>
      <c r="D24" s="280">
        <v>2013</v>
      </c>
      <c r="E24" s="189"/>
      <c r="F24" s="190"/>
    </row>
    <row r="25" spans="2:8">
      <c r="B25" s="198" t="s">
        <v>6</v>
      </c>
      <c r="C25" s="107">
        <v>408048</v>
      </c>
      <c r="D25" s="107">
        <v>427137</v>
      </c>
      <c r="E25" s="108">
        <f>D25-C25</f>
        <v>19089</v>
      </c>
      <c r="F25" s="199">
        <f>(D25/C25)-100%</f>
        <v>4.6781261028114418E-2</v>
      </c>
      <c r="H25" s="133"/>
    </row>
    <row r="26" spans="2:8">
      <c r="B26" s="198" t="s">
        <v>7</v>
      </c>
      <c r="C26" s="108">
        <v>129523</v>
      </c>
      <c r="D26" s="108">
        <v>132262</v>
      </c>
      <c r="E26" s="108">
        <f>D26-C26</f>
        <v>2739</v>
      </c>
      <c r="F26" s="199">
        <f>(D26/C26)-100%</f>
        <v>2.114682334411655E-2</v>
      </c>
      <c r="G26" s="17"/>
      <c r="H26" s="133"/>
    </row>
    <row r="27" spans="2:8">
      <c r="B27" s="191" t="s">
        <v>8</v>
      </c>
      <c r="C27" s="193">
        <v>278525</v>
      </c>
      <c r="D27" s="193">
        <v>294875</v>
      </c>
      <c r="E27" s="193">
        <f>D27-C27</f>
        <v>16350</v>
      </c>
      <c r="F27" s="194">
        <f>(D27/C27)-100%</f>
        <v>5.8702091374203347E-2</v>
      </c>
      <c r="G27" s="17"/>
      <c r="H27" s="133"/>
    </row>
    <row r="28" spans="2:8" ht="11.25" customHeight="1"/>
    <row r="29" spans="2:8">
      <c r="B29" s="213" t="s">
        <v>347</v>
      </c>
      <c r="C29" s="216">
        <v>2012</v>
      </c>
      <c r="D29" s="212"/>
      <c r="E29" s="212">
        <v>2013</v>
      </c>
      <c r="F29" s="214"/>
      <c r="G29" s="18"/>
    </row>
    <row r="30" spans="2:8">
      <c r="B30" s="198" t="s">
        <v>9</v>
      </c>
      <c r="C30" s="108">
        <v>96625</v>
      </c>
      <c r="D30" s="109">
        <f>C30/$C$35</f>
        <v>0.34691679382461177</v>
      </c>
      <c r="E30" s="108">
        <v>97166</v>
      </c>
      <c r="F30" s="199">
        <f>E30/$E$35</f>
        <v>0.32951589656634167</v>
      </c>
      <c r="G30" s="19"/>
    </row>
    <row r="31" spans="2:8">
      <c r="B31" s="198" t="s">
        <v>11</v>
      </c>
      <c r="C31" s="108">
        <v>121460</v>
      </c>
      <c r="D31" s="109">
        <f>C31/$C$35</f>
        <v>0.4360829368997397</v>
      </c>
      <c r="E31" s="108">
        <v>137782</v>
      </c>
      <c r="F31" s="199">
        <f>E31/$E$35</f>
        <v>0.46725561678677408</v>
      </c>
      <c r="G31" s="19"/>
    </row>
    <row r="32" spans="2:8">
      <c r="B32" s="198" t="s">
        <v>158</v>
      </c>
      <c r="C32" s="108">
        <v>37406</v>
      </c>
      <c r="D32" s="109">
        <f>C32/$C$35</f>
        <v>0.13430033210663317</v>
      </c>
      <c r="E32" s="108">
        <v>33911</v>
      </c>
      <c r="F32" s="199">
        <f>E32/$E$35</f>
        <v>0.11500127172530733</v>
      </c>
      <c r="G32" s="19"/>
    </row>
    <row r="33" spans="2:8">
      <c r="B33" s="198" t="s">
        <v>10</v>
      </c>
      <c r="C33" s="108">
        <v>20628</v>
      </c>
      <c r="D33" s="109">
        <f>C33/$C$35</f>
        <v>7.4061574364958263E-2</v>
      </c>
      <c r="E33" s="108">
        <v>22951</v>
      </c>
      <c r="F33" s="199">
        <f>E33/$E$35</f>
        <v>7.7832980076303515E-2</v>
      </c>
      <c r="G33" s="19"/>
    </row>
    <row r="34" spans="2:8">
      <c r="B34" s="198" t="s">
        <v>12</v>
      </c>
      <c r="C34" s="108">
        <v>2406</v>
      </c>
      <c r="D34" s="109">
        <f>C34/$C$35</f>
        <v>8.6383628040570867E-3</v>
      </c>
      <c r="E34" s="108">
        <v>3065</v>
      </c>
      <c r="F34" s="199">
        <f>E34/$E$35</f>
        <v>1.0394234845273421E-2</v>
      </c>
      <c r="G34" s="19"/>
    </row>
    <row r="35" spans="2:8">
      <c r="B35" s="191"/>
      <c r="C35" s="192">
        <f>SUM(C30:C34)</f>
        <v>278525</v>
      </c>
      <c r="D35" s="200">
        <f>SUM(D30:D34)</f>
        <v>1</v>
      </c>
      <c r="E35" s="192">
        <f>SUM(E30:E34)</f>
        <v>294875</v>
      </c>
      <c r="F35" s="194">
        <f>SUM(F30:F34)</f>
        <v>1</v>
      </c>
      <c r="G35" s="20"/>
    </row>
    <row r="36" spans="2:8" ht="9.75" customHeight="1"/>
    <row r="37" spans="2:8">
      <c r="B37" s="215" t="s">
        <v>161</v>
      </c>
      <c r="C37" s="279">
        <v>2012</v>
      </c>
      <c r="D37" s="279">
        <v>2013</v>
      </c>
      <c r="E37" s="189"/>
      <c r="F37" s="190"/>
    </row>
    <row r="38" spans="2:8">
      <c r="B38" s="198" t="s">
        <v>6</v>
      </c>
      <c r="C38" s="107">
        <v>1015430</v>
      </c>
      <c r="D38" s="107">
        <v>1064358</v>
      </c>
      <c r="E38" s="108">
        <f>D38-C38</f>
        <v>48928</v>
      </c>
      <c r="F38" s="199">
        <f>(D38/C38)-100%</f>
        <v>4.8184512964950743E-2</v>
      </c>
    </row>
    <row r="39" spans="2:8">
      <c r="B39" s="198" t="s">
        <v>7</v>
      </c>
      <c r="C39" s="108">
        <v>188888</v>
      </c>
      <c r="D39" s="108">
        <v>192882</v>
      </c>
      <c r="E39" s="108">
        <f>D39-C39</f>
        <v>3994</v>
      </c>
      <c r="F39" s="199">
        <f>(D39/C39)-100%</f>
        <v>2.1144805387319554E-2</v>
      </c>
      <c r="H39" s="17"/>
    </row>
    <row r="40" spans="2:8">
      <c r="B40" s="191" t="s">
        <v>299</v>
      </c>
      <c r="C40" s="193">
        <v>826542</v>
      </c>
      <c r="D40" s="193">
        <v>871476</v>
      </c>
      <c r="E40" s="193">
        <f>D40-C40</f>
        <v>44934</v>
      </c>
      <c r="F40" s="194">
        <f>(D40/C40)-100%</f>
        <v>5.4363843579636528E-2</v>
      </c>
      <c r="G40" s="17"/>
      <c r="H40" s="17"/>
    </row>
    <row r="41" spans="2:8" ht="9.75" customHeight="1"/>
    <row r="42" spans="2:8">
      <c r="B42" s="215" t="s">
        <v>230</v>
      </c>
      <c r="C42" s="216">
        <v>2012</v>
      </c>
      <c r="D42" s="217"/>
      <c r="E42" s="279">
        <v>2013</v>
      </c>
      <c r="F42" s="218"/>
      <c r="G42" s="18"/>
    </row>
    <row r="43" spans="2:8">
      <c r="B43" s="198" t="s">
        <v>277</v>
      </c>
      <c r="C43" s="108">
        <v>369664</v>
      </c>
      <c r="D43" s="110">
        <f>C43/$C$48</f>
        <v>0.44724164047320042</v>
      </c>
      <c r="E43" s="108">
        <v>387069</v>
      </c>
      <c r="F43" s="219">
        <f>E43/$E$48</f>
        <v>0.4441533673904961</v>
      </c>
      <c r="G43" s="19"/>
    </row>
    <row r="44" spans="2:8">
      <c r="B44" s="198" t="s">
        <v>11</v>
      </c>
      <c r="C44" s="108">
        <v>271767</v>
      </c>
      <c r="D44" s="110">
        <f>C44/$C$48</f>
        <v>0.32879998838534519</v>
      </c>
      <c r="E44" s="108">
        <v>314602</v>
      </c>
      <c r="F44" s="219">
        <f>E44/$E$48</f>
        <v>0.36099904070794836</v>
      </c>
      <c r="G44" s="19"/>
    </row>
    <row r="45" spans="2:8">
      <c r="B45" s="198" t="s">
        <v>158</v>
      </c>
      <c r="C45" s="108">
        <v>103646</v>
      </c>
      <c r="D45" s="110">
        <f>C45/$C$48</f>
        <v>0.12539713650365014</v>
      </c>
      <c r="E45" s="108">
        <v>86049</v>
      </c>
      <c r="F45" s="219">
        <f>E45/$E$48</f>
        <v>9.8739380086198592E-2</v>
      </c>
      <c r="G45" s="19"/>
    </row>
    <row r="46" spans="2:8">
      <c r="B46" s="198" t="s">
        <v>278</v>
      </c>
      <c r="C46" s="108">
        <v>51258</v>
      </c>
      <c r="D46" s="110">
        <f>C46/$C$48</f>
        <v>6.2014997422998465E-2</v>
      </c>
      <c r="E46" s="108">
        <v>51439</v>
      </c>
      <c r="F46" s="219">
        <f>E46/$E$48</f>
        <v>5.902514813947831E-2</v>
      </c>
      <c r="G46" s="19"/>
    </row>
    <row r="47" spans="2:8">
      <c r="B47" s="220" t="s">
        <v>337</v>
      </c>
      <c r="C47" s="108">
        <v>30207</v>
      </c>
      <c r="D47" s="117">
        <f>C47/$C$48</f>
        <v>3.654623721480578E-2</v>
      </c>
      <c r="E47" s="108">
        <v>32317</v>
      </c>
      <c r="F47" s="219">
        <f>E47/$E$48</f>
        <v>3.7083063675878623E-2</v>
      </c>
      <c r="G47" s="19"/>
    </row>
    <row r="48" spans="2:8">
      <c r="B48" s="221"/>
      <c r="C48" s="192">
        <f>SUM(C43:C47)</f>
        <v>826542</v>
      </c>
      <c r="D48" s="200">
        <f>SUM(D43:D47)</f>
        <v>1</v>
      </c>
      <c r="E48" s="192">
        <f>SUM(E43:E47)</f>
        <v>871476</v>
      </c>
      <c r="F48" s="194">
        <f>SUM(F43:F47)</f>
        <v>1</v>
      </c>
      <c r="G48" s="20"/>
    </row>
    <row r="49" spans="2:7" ht="9.75" customHeight="1"/>
    <row r="50" spans="2:7">
      <c r="B50" s="195"/>
      <c r="C50" s="456">
        <v>2012</v>
      </c>
      <c r="D50" s="456"/>
      <c r="E50" s="456">
        <v>2013</v>
      </c>
      <c r="F50" s="456"/>
      <c r="G50" s="222" t="s">
        <v>165</v>
      </c>
    </row>
    <row r="51" spans="2:7">
      <c r="B51" s="223" t="s">
        <v>17</v>
      </c>
      <c r="C51" s="111" t="s">
        <v>20</v>
      </c>
      <c r="D51" s="111" t="s">
        <v>35</v>
      </c>
      <c r="E51" s="111" t="s">
        <v>20</v>
      </c>
      <c r="F51" s="111" t="s">
        <v>35</v>
      </c>
      <c r="G51" s="224"/>
    </row>
    <row r="52" spans="2:7">
      <c r="B52" s="198" t="s">
        <v>49</v>
      </c>
      <c r="C52" s="112">
        <v>0</v>
      </c>
      <c r="D52" s="108">
        <v>0</v>
      </c>
      <c r="E52" s="112">
        <v>0</v>
      </c>
      <c r="F52" s="108">
        <v>0</v>
      </c>
      <c r="G52" s="225">
        <v>0</v>
      </c>
    </row>
    <row r="53" spans="2:7">
      <c r="B53" s="198" t="s">
        <v>50</v>
      </c>
      <c r="C53" s="112"/>
      <c r="D53" s="108"/>
      <c r="E53" s="112"/>
      <c r="F53" s="108"/>
      <c r="G53" s="224"/>
    </row>
    <row r="54" spans="2:7">
      <c r="B54" s="226" t="s">
        <v>6</v>
      </c>
      <c r="C54" s="227">
        <f>SUM(C52:C53)</f>
        <v>0</v>
      </c>
      <c r="D54" s="192">
        <f>SUM(D52:D53)</f>
        <v>0</v>
      </c>
      <c r="E54" s="227">
        <f>SUM(E52:E53)</f>
        <v>0</v>
      </c>
      <c r="F54" s="192">
        <f>SUM(F52:F53)</f>
        <v>0</v>
      </c>
      <c r="G54" s="228"/>
    </row>
    <row r="55" spans="2:7">
      <c r="B55" s="27" t="s">
        <v>386</v>
      </c>
    </row>
  </sheetData>
  <mergeCells count="7">
    <mergeCell ref="E50:F50"/>
    <mergeCell ref="C50:D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83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48 E35 C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workbookViewId="0">
      <selection activeCell="B40" sqref="B40"/>
    </sheetView>
  </sheetViews>
  <sheetFormatPr baseColWidth="10" defaultRowHeight="12.75"/>
  <sheetData>
    <row r="3" spans="2:12" ht="23.25">
      <c r="G3" s="4" t="s">
        <v>128</v>
      </c>
    </row>
    <row r="4" spans="2:12" ht="23.25">
      <c r="G4" s="4"/>
    </row>
    <row r="5" spans="2:12" ht="23.25">
      <c r="G5" s="4" t="s">
        <v>409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368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416</v>
      </c>
    </row>
    <row r="40" spans="2:2">
      <c r="B40" s="2"/>
    </row>
  </sheetData>
  <phoneticPr fontId="5" type="noConversion"/>
  <pageMargins left="0.47244094488188981" right="0" top="0.27559055118110237" bottom="0.35433070866141736" header="0" footer="0.51181102362204722"/>
  <pageSetup scale="97" orientation="landscape" r:id="rId1"/>
  <headerFooter alignWithMargins="0">
    <oddFooter>&amp;CBARÓMETRO TURÍSTICO DE LA RIVIERA MAYA
FIDEICOMISO DE PROMOCIÓN TURÍSTICA DE LA RIVIERA MAYA&amp;R19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workbookViewId="0">
      <selection activeCell="O42" sqref="O42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42578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2"/>
      <c r="F2" s="22"/>
      <c r="G2" s="22"/>
      <c r="H2" s="22"/>
      <c r="I2" s="22"/>
      <c r="J2" s="22"/>
      <c r="K2" s="174" t="s">
        <v>163</v>
      </c>
    </row>
    <row r="3" spans="1:17" ht="21">
      <c r="D3" s="22"/>
      <c r="E3" s="22"/>
      <c r="F3" s="22"/>
      <c r="G3" s="22"/>
      <c r="H3" s="22"/>
      <c r="I3" s="22"/>
      <c r="J3" s="22"/>
      <c r="K3" s="174" t="s">
        <v>127</v>
      </c>
    </row>
    <row r="4" spans="1:17" ht="21">
      <c r="D4" s="22"/>
      <c r="E4" s="22"/>
      <c r="F4" s="22"/>
      <c r="G4" s="22"/>
      <c r="H4" s="22"/>
      <c r="I4" s="22"/>
      <c r="J4" s="22"/>
      <c r="K4" s="174" t="s">
        <v>161</v>
      </c>
    </row>
    <row r="5" spans="1:17" ht="18.75">
      <c r="D5" s="10"/>
      <c r="E5" s="10"/>
      <c r="F5" s="10"/>
      <c r="G5" s="10"/>
      <c r="H5" s="10"/>
      <c r="I5" s="10"/>
      <c r="J5" s="10"/>
      <c r="K5" s="274" t="s">
        <v>366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496" t="s">
        <v>254</v>
      </c>
      <c r="C7" s="523" t="s">
        <v>359</v>
      </c>
      <c r="D7" s="523"/>
      <c r="E7" s="523" t="s">
        <v>360</v>
      </c>
      <c r="F7" s="523"/>
      <c r="G7" s="523" t="s">
        <v>361</v>
      </c>
      <c r="H7" s="523"/>
      <c r="I7" s="523" t="s">
        <v>362</v>
      </c>
      <c r="J7" s="523"/>
      <c r="K7" s="523" t="s">
        <v>363</v>
      </c>
      <c r="L7" s="523"/>
      <c r="M7" s="523" t="s">
        <v>364</v>
      </c>
      <c r="N7" s="523"/>
      <c r="O7" s="496" t="s">
        <v>286</v>
      </c>
      <c r="P7" s="496"/>
      <c r="Q7" s="5"/>
    </row>
    <row r="8" spans="1:17">
      <c r="A8" s="5"/>
      <c r="B8" s="524"/>
      <c r="C8" s="332" t="s">
        <v>162</v>
      </c>
      <c r="D8" s="333" t="s">
        <v>36</v>
      </c>
      <c r="E8" s="332" t="s">
        <v>162</v>
      </c>
      <c r="F8" s="333" t="s">
        <v>36</v>
      </c>
      <c r="G8" s="332" t="s">
        <v>162</v>
      </c>
      <c r="H8" s="333" t="s">
        <v>36</v>
      </c>
      <c r="I8" s="332" t="s">
        <v>162</v>
      </c>
      <c r="J8" s="333" t="s">
        <v>36</v>
      </c>
      <c r="K8" s="332" t="s">
        <v>162</v>
      </c>
      <c r="L8" s="333" t="s">
        <v>36</v>
      </c>
      <c r="M8" s="332" t="s">
        <v>162</v>
      </c>
      <c r="N8" s="333" t="s">
        <v>36</v>
      </c>
      <c r="O8" s="332" t="s">
        <v>162</v>
      </c>
      <c r="P8" s="333" t="s">
        <v>36</v>
      </c>
      <c r="Q8" s="5"/>
    </row>
    <row r="9" spans="1:17">
      <c r="B9" s="56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</row>
    <row r="10" spans="1:17">
      <c r="B10" s="63" t="s">
        <v>150</v>
      </c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9"/>
      <c r="P10" s="9"/>
    </row>
    <row r="11" spans="1:17">
      <c r="B11" s="334" t="s">
        <v>158</v>
      </c>
      <c r="C11" s="268">
        <v>306323</v>
      </c>
      <c r="D11" s="335">
        <f>C11/$C$39</f>
        <v>0.30351206850435719</v>
      </c>
      <c r="E11" s="268">
        <v>306164</v>
      </c>
      <c r="F11" s="335">
        <f>E11/$E$39</f>
        <v>0.32460342198953768</v>
      </c>
      <c r="G11" s="268">
        <v>322699</v>
      </c>
      <c r="H11" s="335">
        <f>G11/$G$39</f>
        <v>0.30401055891200246</v>
      </c>
      <c r="I11" s="268">
        <v>246923</v>
      </c>
      <c r="J11" s="335">
        <f>I11/$I$39</f>
        <v>0.24363778806572181</v>
      </c>
      <c r="K11" s="268">
        <v>141928</v>
      </c>
      <c r="L11" s="335">
        <f>K11/$K$39</f>
        <v>0.15205208390247874</v>
      </c>
      <c r="M11" s="268">
        <v>86756</v>
      </c>
      <c r="N11" s="335">
        <f>M11/$M$39</f>
        <v>9.7174354017251593E-2</v>
      </c>
      <c r="O11" s="268">
        <f>SUM(C11,E11,G11,I11,K11,M11,)</f>
        <v>1410793</v>
      </c>
      <c r="P11" s="336">
        <f>O11/$O$39</f>
        <v>0.24101220777818827</v>
      </c>
    </row>
    <row r="12" spans="1:17">
      <c r="B12" s="334" t="s">
        <v>11</v>
      </c>
      <c r="C12" s="268">
        <v>248959.375</v>
      </c>
      <c r="D12" s="335">
        <f>C12/$C$39</f>
        <v>0.24667483303507065</v>
      </c>
      <c r="E12" s="268">
        <v>260162</v>
      </c>
      <c r="F12" s="335">
        <f>E12/$E$39</f>
        <v>0.27583084710038441</v>
      </c>
      <c r="G12" s="268">
        <v>320931</v>
      </c>
      <c r="H12" s="335">
        <f>G12/$G$39</f>
        <v>0.30234494895301151</v>
      </c>
      <c r="I12" s="268">
        <v>301926</v>
      </c>
      <c r="J12" s="335">
        <f>I12/$I$39</f>
        <v>0.29790899510993762</v>
      </c>
      <c r="K12" s="268">
        <v>280417</v>
      </c>
      <c r="L12" s="335">
        <f>K12/$K$39</f>
        <v>0.30041985522012132</v>
      </c>
      <c r="M12" s="268">
        <v>315590</v>
      </c>
      <c r="N12" s="335">
        <f>M12/$M$39</f>
        <v>0.35348857006206408</v>
      </c>
      <c r="O12" s="268">
        <f>SUM(C12,E12,G12,I12,K12,M12,)</f>
        <v>1727985.375</v>
      </c>
      <c r="P12" s="336">
        <f>O12/$O$39</f>
        <v>0.2951996290293265</v>
      </c>
    </row>
    <row r="13" spans="1:17">
      <c r="B13" s="334" t="s">
        <v>167</v>
      </c>
      <c r="C13" s="268">
        <v>66523.975000000006</v>
      </c>
      <c r="D13" s="335">
        <f>C13/$C$39</f>
        <v>6.5913526758950999E-2</v>
      </c>
      <c r="E13" s="268">
        <v>61603</v>
      </c>
      <c r="F13" s="335">
        <f>E13/$E$39</f>
        <v>6.5313180533379131E-2</v>
      </c>
      <c r="G13" s="268">
        <v>83127</v>
      </c>
      <c r="H13" s="335">
        <f>G13/$G$39</f>
        <v>7.8312872772081821E-2</v>
      </c>
      <c r="I13" s="268">
        <v>104358</v>
      </c>
      <c r="J13" s="335">
        <f>I13/$I$39</f>
        <v>0.10296955847354275</v>
      </c>
      <c r="K13" s="268">
        <v>104900</v>
      </c>
      <c r="L13" s="335">
        <f>K13/$K$39</f>
        <v>0.11238278282911067</v>
      </c>
      <c r="M13" s="268">
        <v>115192</v>
      </c>
      <c r="N13" s="335">
        <f>M13/$M$39</f>
        <v>0.12902517621784368</v>
      </c>
      <c r="O13" s="268">
        <f>SUM(C13,E13,G13,I13,K13,M13,)</f>
        <v>535703.97499999998</v>
      </c>
      <c r="P13" s="336">
        <f>O13/$O$39</f>
        <v>9.151675527898237E-2</v>
      </c>
    </row>
    <row r="14" spans="1:17" s="5" customFormat="1">
      <c r="B14" s="337" t="s">
        <v>37</v>
      </c>
      <c r="C14" s="338">
        <f t="shared" ref="C14:I14" si="0">SUM(C11:C13)</f>
        <v>621806.35</v>
      </c>
      <c r="D14" s="339">
        <f t="shared" si="0"/>
        <v>0.61610042829837885</v>
      </c>
      <c r="E14" s="338">
        <f t="shared" si="0"/>
        <v>627929</v>
      </c>
      <c r="F14" s="339">
        <f t="shared" si="0"/>
        <v>0.66574744962330112</v>
      </c>
      <c r="G14" s="338">
        <f t="shared" si="0"/>
        <v>726757</v>
      </c>
      <c r="H14" s="339">
        <f t="shared" si="0"/>
        <v>0.6846683806370959</v>
      </c>
      <c r="I14" s="338">
        <f t="shared" si="0"/>
        <v>653207</v>
      </c>
      <c r="J14" s="339">
        <f t="shared" ref="J14:P14" si="1">SUM(J11:J13)</f>
        <v>0.64451634164920213</v>
      </c>
      <c r="K14" s="338">
        <f t="shared" si="1"/>
        <v>527245</v>
      </c>
      <c r="L14" s="339">
        <f t="shared" si="1"/>
        <v>0.56485472195171071</v>
      </c>
      <c r="M14" s="338">
        <f t="shared" si="1"/>
        <v>517538</v>
      </c>
      <c r="N14" s="339">
        <f t="shared" si="1"/>
        <v>0.57968810029715934</v>
      </c>
      <c r="O14" s="338">
        <f t="shared" si="1"/>
        <v>3674482.35</v>
      </c>
      <c r="P14" s="339">
        <f t="shared" si="1"/>
        <v>0.62772859208649723</v>
      </c>
    </row>
    <row r="15" spans="1:17" s="5" customFormat="1">
      <c r="B15" s="59"/>
      <c r="C15" s="64"/>
      <c r="D15" s="65"/>
      <c r="E15" s="66"/>
      <c r="F15" s="65"/>
      <c r="G15" s="66"/>
      <c r="H15" s="65"/>
      <c r="I15" s="66"/>
      <c r="J15" s="65"/>
      <c r="K15" s="66"/>
      <c r="L15" s="65"/>
      <c r="M15" s="66"/>
      <c r="N15" s="65"/>
      <c r="O15" s="66"/>
      <c r="P15" s="54"/>
    </row>
    <row r="16" spans="1:17">
      <c r="B16" s="36" t="s">
        <v>9</v>
      </c>
      <c r="C16" s="66"/>
      <c r="D16" s="65"/>
      <c r="E16" s="66"/>
      <c r="F16" s="65"/>
      <c r="G16" s="66"/>
      <c r="H16" s="65"/>
      <c r="I16" s="66"/>
      <c r="J16" s="65"/>
      <c r="K16" s="66"/>
      <c r="L16" s="65"/>
      <c r="M16" s="66"/>
      <c r="N16" s="65"/>
      <c r="O16" s="66"/>
      <c r="P16" s="54"/>
    </row>
    <row r="17" spans="1:17">
      <c r="B17" s="340" t="s">
        <v>21</v>
      </c>
      <c r="C17" s="268">
        <v>61181</v>
      </c>
      <c r="D17" s="335">
        <f t="shared" ref="D17:D25" si="2">C17/$C$39</f>
        <v>6.0619580844941699E-2</v>
      </c>
      <c r="E17" s="268">
        <v>54416</v>
      </c>
      <c r="F17" s="335">
        <f>E17/$E$39</f>
        <v>5.7693327141606077E-2</v>
      </c>
      <c r="G17" s="268">
        <v>65590</v>
      </c>
      <c r="H17" s="335">
        <f>G17/$G$39</f>
        <v>6.1791491634737766E-2</v>
      </c>
      <c r="I17" s="268">
        <v>65248</v>
      </c>
      <c r="J17" s="335">
        <f>I17/$I$39</f>
        <v>6.4379901409395715E-2</v>
      </c>
      <c r="K17" s="268">
        <v>62407</v>
      </c>
      <c r="L17" s="335">
        <f>K17/$K$39</f>
        <v>6.6858649456780841E-2</v>
      </c>
      <c r="M17" s="268">
        <v>37996</v>
      </c>
      <c r="N17" s="335">
        <f>M17/$M$39</f>
        <v>4.2558863424310617E-2</v>
      </c>
      <c r="O17" s="268">
        <f t="shared" ref="O17:O25" si="3">SUM(C17,E17,G17,I17,K17,M17,)</f>
        <v>346838</v>
      </c>
      <c r="P17" s="336">
        <f>O17/$O$39</f>
        <v>5.9251918687838162E-2</v>
      </c>
    </row>
    <row r="18" spans="1:17">
      <c r="B18" s="340" t="s">
        <v>152</v>
      </c>
      <c r="C18" s="268">
        <v>6324</v>
      </c>
      <c r="D18" s="335">
        <f t="shared" si="2"/>
        <v>6.2659686710483864E-3</v>
      </c>
      <c r="E18" s="268">
        <v>4667</v>
      </c>
      <c r="F18" s="335">
        <f t="shared" ref="F18:F25" si="4">E18/$E$39</f>
        <v>4.9480806705725442E-3</v>
      </c>
      <c r="G18" s="268">
        <v>4493</v>
      </c>
      <c r="H18" s="335">
        <f t="shared" ref="H18:H25" si="5">G18/$G$39</f>
        <v>4.2327972543814117E-3</v>
      </c>
      <c r="I18" s="268">
        <v>8255</v>
      </c>
      <c r="J18" s="335">
        <f t="shared" ref="J18:J25" si="6">I18/$I$39</f>
        <v>8.1451705206988956E-3</v>
      </c>
      <c r="K18" s="268">
        <v>8182</v>
      </c>
      <c r="L18" s="335">
        <f t="shared" ref="L18:L25" si="7">K18/$K$39</f>
        <v>8.7656427941638082E-3</v>
      </c>
      <c r="M18" s="268">
        <v>5227</v>
      </c>
      <c r="N18" s="335">
        <f t="shared" ref="N18:N25" si="8">M18/$M$39</f>
        <v>5.854699945227697E-3</v>
      </c>
      <c r="O18" s="268">
        <f>SUM(C18,E18,G18,I18,K18,M18,)</f>
        <v>37148</v>
      </c>
      <c r="P18" s="336">
        <f>O18/$O$39</f>
        <v>6.3461624026658328E-3</v>
      </c>
    </row>
    <row r="19" spans="1:17">
      <c r="B19" s="340" t="s">
        <v>24</v>
      </c>
      <c r="C19" s="268">
        <v>21984</v>
      </c>
      <c r="D19" s="335">
        <f t="shared" si="2"/>
        <v>2.1782266803340878E-2</v>
      </c>
      <c r="E19" s="268">
        <v>18731</v>
      </c>
      <c r="F19" s="335">
        <f t="shared" si="4"/>
        <v>1.9859117000320187E-2</v>
      </c>
      <c r="G19" s="268">
        <v>28492</v>
      </c>
      <c r="H19" s="335">
        <f t="shared" si="5"/>
        <v>2.6841945108354144E-2</v>
      </c>
      <c r="I19" s="268">
        <v>30693</v>
      </c>
      <c r="J19" s="335">
        <f t="shared" si="6"/>
        <v>3.02846418887718E-2</v>
      </c>
      <c r="K19" s="268">
        <v>29379</v>
      </c>
      <c r="L19" s="335">
        <f t="shared" si="7"/>
        <v>3.1474678519889825E-2</v>
      </c>
      <c r="M19" s="268">
        <v>46893</v>
      </c>
      <c r="N19" s="335">
        <f t="shared" si="8"/>
        <v>5.252428630793235E-2</v>
      </c>
      <c r="O19" s="268">
        <f t="shared" si="3"/>
        <v>176172</v>
      </c>
      <c r="P19" s="336">
        <f t="shared" ref="P19:P25" si="9">O19/$O$39</f>
        <v>3.0096266900033516E-2</v>
      </c>
    </row>
    <row r="20" spans="1:17">
      <c r="B20" s="340" t="s">
        <v>26</v>
      </c>
      <c r="C20" s="268">
        <v>32670</v>
      </c>
      <c r="D20" s="335">
        <f t="shared" si="2"/>
        <v>3.2370208172541236E-2</v>
      </c>
      <c r="E20" s="268">
        <v>29930</v>
      </c>
      <c r="F20" s="335">
        <f t="shared" si="4"/>
        <v>3.1732602200607724E-2</v>
      </c>
      <c r="G20" s="268">
        <v>31786</v>
      </c>
      <c r="H20" s="335">
        <f t="shared" si="5"/>
        <v>2.9945179952763752E-2</v>
      </c>
      <c r="I20" s="268">
        <v>29419</v>
      </c>
      <c r="J20" s="335">
        <f t="shared" si="6"/>
        <v>2.9027591950144253E-2</v>
      </c>
      <c r="K20" s="268">
        <v>23233</v>
      </c>
      <c r="L20" s="335">
        <f t="shared" si="7"/>
        <v>2.4890268765192833E-2</v>
      </c>
      <c r="M20" s="268">
        <v>12694</v>
      </c>
      <c r="N20" s="335">
        <f t="shared" si="8"/>
        <v>1.4218396997268106E-2</v>
      </c>
      <c r="O20" s="268">
        <f t="shared" si="3"/>
        <v>159732</v>
      </c>
      <c r="P20" s="336">
        <f t="shared" si="9"/>
        <v>2.7287746659379209E-2</v>
      </c>
    </row>
    <row r="21" spans="1:17">
      <c r="B21" s="340" t="s">
        <v>27</v>
      </c>
      <c r="C21" s="268">
        <v>101393</v>
      </c>
      <c r="D21" s="335">
        <f t="shared" si="2"/>
        <v>0.10046258087659851</v>
      </c>
      <c r="E21" s="268">
        <v>71310</v>
      </c>
      <c r="F21" s="335">
        <f t="shared" si="4"/>
        <v>7.5604806646352718E-2</v>
      </c>
      <c r="G21" s="268">
        <v>90362</v>
      </c>
      <c r="H21" s="335">
        <f t="shared" si="5"/>
        <v>8.5128872802228597E-2</v>
      </c>
      <c r="I21" s="268">
        <v>104068</v>
      </c>
      <c r="J21" s="335">
        <f t="shared" si="6"/>
        <v>0.10268341680776411</v>
      </c>
      <c r="K21" s="268">
        <v>148186</v>
      </c>
      <c r="L21" s="335">
        <f t="shared" si="7"/>
        <v>0.15875648290099709</v>
      </c>
      <c r="M21" s="268">
        <v>140429</v>
      </c>
      <c r="N21" s="335">
        <f t="shared" si="8"/>
        <v>0.15729283692526885</v>
      </c>
      <c r="O21" s="268">
        <f t="shared" si="3"/>
        <v>655748</v>
      </c>
      <c r="P21" s="336">
        <f t="shared" si="9"/>
        <v>0.11202442401268747</v>
      </c>
    </row>
    <row r="22" spans="1:17">
      <c r="B22" s="340" t="s">
        <v>28</v>
      </c>
      <c r="C22" s="268">
        <v>13462</v>
      </c>
      <c r="D22" s="335">
        <f t="shared" si="2"/>
        <v>1.3338467781412615E-2</v>
      </c>
      <c r="E22" s="268">
        <v>8996</v>
      </c>
      <c r="F22" s="335">
        <f t="shared" si="4"/>
        <v>9.5378045237777178E-3</v>
      </c>
      <c r="G22" s="268">
        <v>7627</v>
      </c>
      <c r="H22" s="335">
        <f t="shared" si="5"/>
        <v>7.1852981658506619E-3</v>
      </c>
      <c r="I22" s="268">
        <v>11723</v>
      </c>
      <c r="J22" s="335">
        <f t="shared" si="6"/>
        <v>1.1567030165251745E-2</v>
      </c>
      <c r="K22" s="268">
        <v>15949</v>
      </c>
      <c r="L22" s="335">
        <f t="shared" si="7"/>
        <v>1.7086682586668123E-2</v>
      </c>
      <c r="M22" s="268">
        <v>19826</v>
      </c>
      <c r="N22" s="335">
        <f t="shared" si="8"/>
        <v>2.220686457128072E-2</v>
      </c>
      <c r="O22" s="268">
        <f t="shared" si="3"/>
        <v>77583</v>
      </c>
      <c r="P22" s="336">
        <f t="shared" si="9"/>
        <v>1.325385801889801E-2</v>
      </c>
    </row>
    <row r="23" spans="1:17">
      <c r="B23" s="340" t="s">
        <v>29</v>
      </c>
      <c r="C23" s="268">
        <v>30880</v>
      </c>
      <c r="D23" s="335">
        <f t="shared" si="2"/>
        <v>3.05966338649548E-2</v>
      </c>
      <c r="E23" s="268">
        <v>24193</v>
      </c>
      <c r="F23" s="335">
        <f t="shared" si="4"/>
        <v>2.5650078350795278E-2</v>
      </c>
      <c r="G23" s="268">
        <v>24429</v>
      </c>
      <c r="H23" s="335">
        <f t="shared" si="5"/>
        <v>2.3014245298749944E-2</v>
      </c>
      <c r="I23" s="268">
        <v>18115</v>
      </c>
      <c r="J23" s="335">
        <f t="shared" si="6"/>
        <v>1.7873987157172682E-2</v>
      </c>
      <c r="K23" s="268">
        <v>20389</v>
      </c>
      <c r="L23" s="335">
        <f t="shared" si="7"/>
        <v>2.184339903815765E-2</v>
      </c>
      <c r="M23" s="268">
        <v>27084</v>
      </c>
      <c r="N23" s="335">
        <f t="shared" si="8"/>
        <v>3.0336463232551548E-2</v>
      </c>
      <c r="O23" s="268">
        <f t="shared" si="3"/>
        <v>145090</v>
      </c>
      <c r="P23" s="336">
        <f t="shared" si="9"/>
        <v>2.4786386965725899E-2</v>
      </c>
    </row>
    <row r="24" spans="1:17">
      <c r="B24" s="340" t="s">
        <v>112</v>
      </c>
      <c r="C24" s="268">
        <v>38519</v>
      </c>
      <c r="D24" s="335">
        <f t="shared" si="2"/>
        <v>3.816553561671613E-2</v>
      </c>
      <c r="E24" s="268">
        <v>29930</v>
      </c>
      <c r="F24" s="335">
        <f t="shared" si="4"/>
        <v>3.1732602200607724E-2</v>
      </c>
      <c r="G24" s="268">
        <v>28739</v>
      </c>
      <c r="H24" s="335">
        <f t="shared" si="5"/>
        <v>2.7074640617330822E-2</v>
      </c>
      <c r="I24" s="268">
        <v>28367</v>
      </c>
      <c r="J24" s="335">
        <f t="shared" si="6"/>
        <v>2.7989588390147254E-2</v>
      </c>
      <c r="K24" s="268">
        <v>32750</v>
      </c>
      <c r="L24" s="335">
        <f t="shared" si="7"/>
        <v>3.5086140492405861E-2</v>
      </c>
      <c r="M24" s="268">
        <v>27746</v>
      </c>
      <c r="N24" s="335">
        <f t="shared" si="8"/>
        <v>3.1077961484654235E-2</v>
      </c>
      <c r="O24" s="268">
        <f t="shared" si="3"/>
        <v>186051</v>
      </c>
      <c r="P24" s="336">
        <f t="shared" si="9"/>
        <v>3.1783941562893853E-2</v>
      </c>
    </row>
    <row r="25" spans="1:17">
      <c r="B25" s="340" t="s">
        <v>33</v>
      </c>
      <c r="C25" s="268">
        <v>7868</v>
      </c>
      <c r="D25" s="335">
        <f t="shared" si="2"/>
        <v>7.7958003642961266E-3</v>
      </c>
      <c r="E25" s="268">
        <v>5620</v>
      </c>
      <c r="F25" s="335">
        <f t="shared" si="4"/>
        <v>5.9584772591852794E-3</v>
      </c>
      <c r="G25" s="268">
        <v>4200</v>
      </c>
      <c r="H25" s="335">
        <f t="shared" si="5"/>
        <v>3.9567657396843816E-3</v>
      </c>
      <c r="I25" s="268">
        <v>5252</v>
      </c>
      <c r="J25" s="335">
        <f t="shared" si="6"/>
        <v>5.182124236791109E-3</v>
      </c>
      <c r="K25" s="268">
        <v>3514</v>
      </c>
      <c r="L25" s="335">
        <f t="shared" si="7"/>
        <v>3.7646625248950898E-3</v>
      </c>
      <c r="M25" s="268">
        <v>1574</v>
      </c>
      <c r="N25" s="335">
        <f t="shared" si="8"/>
        <v>1.7630185027335747E-3</v>
      </c>
      <c r="O25" s="268">
        <f t="shared" si="3"/>
        <v>28028</v>
      </c>
      <c r="P25" s="336">
        <f t="shared" si="9"/>
        <v>4.7881511742736606E-3</v>
      </c>
    </row>
    <row r="26" spans="1:17">
      <c r="B26" s="337" t="s">
        <v>37</v>
      </c>
      <c r="C26" s="338">
        <f t="shared" ref="C26:I26" si="10">SUM(C17:C25)</f>
        <v>314281</v>
      </c>
      <c r="D26" s="339">
        <f t="shared" si="10"/>
        <v>0.31139704299585041</v>
      </c>
      <c r="E26" s="338">
        <f t="shared" si="10"/>
        <v>247793</v>
      </c>
      <c r="F26" s="339">
        <f t="shared" si="10"/>
        <v>0.26271689599382531</v>
      </c>
      <c r="G26" s="338">
        <f t="shared" si="10"/>
        <v>285718</v>
      </c>
      <c r="H26" s="339">
        <f t="shared" si="10"/>
        <v>0.26917123657408154</v>
      </c>
      <c r="I26" s="338">
        <f t="shared" si="10"/>
        <v>301140</v>
      </c>
      <c r="J26" s="339">
        <f t="shared" ref="J26:P26" si="11">SUM(J17:J25)</f>
        <v>0.29713345252613754</v>
      </c>
      <c r="K26" s="338">
        <f t="shared" si="11"/>
        <v>343989</v>
      </c>
      <c r="L26" s="339">
        <f t="shared" si="11"/>
        <v>0.36852660707915114</v>
      </c>
      <c r="M26" s="338">
        <f t="shared" si="11"/>
        <v>319469</v>
      </c>
      <c r="N26" s="339">
        <f t="shared" si="11"/>
        <v>0.35783339139122777</v>
      </c>
      <c r="O26" s="338">
        <f t="shared" si="11"/>
        <v>1812390</v>
      </c>
      <c r="P26" s="339">
        <f t="shared" si="11"/>
        <v>0.30961885638439557</v>
      </c>
    </row>
    <row r="27" spans="1:17">
      <c r="B27" s="59"/>
      <c r="C27" s="64"/>
      <c r="D27" s="65"/>
      <c r="E27" s="66"/>
      <c r="F27" s="65"/>
      <c r="G27" s="66"/>
      <c r="H27" s="65"/>
      <c r="I27" s="59"/>
      <c r="J27" s="65"/>
      <c r="K27" s="59"/>
      <c r="L27" s="65"/>
      <c r="M27" s="66"/>
      <c r="N27" s="65"/>
      <c r="O27" s="66"/>
      <c r="P27" s="54"/>
    </row>
    <row r="28" spans="1:17">
      <c r="B28" s="36" t="s">
        <v>10</v>
      </c>
      <c r="C28" s="66"/>
      <c r="D28" s="65"/>
      <c r="E28" s="66"/>
      <c r="F28" s="65"/>
      <c r="G28" s="66"/>
      <c r="H28" s="65"/>
      <c r="I28" s="59"/>
      <c r="J28" s="65"/>
      <c r="K28" s="59"/>
      <c r="L28" s="65"/>
      <c r="M28" s="66"/>
      <c r="N28" s="65"/>
      <c r="O28" s="66"/>
      <c r="P28" s="54"/>
    </row>
    <row r="29" spans="1:17">
      <c r="A29" s="5"/>
      <c r="B29" s="334" t="s">
        <v>105</v>
      </c>
      <c r="C29" s="268">
        <v>56309</v>
      </c>
      <c r="D29" s="335">
        <f>C29/$C$39</f>
        <v>5.5792288092672927E-2</v>
      </c>
      <c r="E29" s="268">
        <v>45186</v>
      </c>
      <c r="F29" s="335">
        <f>E29/$E$39</f>
        <v>4.7907429436574021E-2</v>
      </c>
      <c r="G29" s="268">
        <v>42883</v>
      </c>
      <c r="H29" s="335">
        <f>G29/$G$39</f>
        <v>4.0399520289258417E-2</v>
      </c>
      <c r="I29" s="268">
        <v>50051</v>
      </c>
      <c r="J29" s="335">
        <f>I29/$I$39</f>
        <v>4.9385091427195695E-2</v>
      </c>
      <c r="K29" s="268">
        <v>48906</v>
      </c>
      <c r="L29" s="335">
        <f>K29/$K$39</f>
        <v>5.2394588913636672E-2</v>
      </c>
      <c r="M29" s="268">
        <v>45147</v>
      </c>
      <c r="N29" s="335">
        <f>M29/$M$39</f>
        <v>5.0568612670211371E-2</v>
      </c>
      <c r="O29" s="268">
        <f>SUM(C29,E29,G29,I29,K29,M29,)</f>
        <v>288482</v>
      </c>
      <c r="P29" s="336">
        <f>O29/$O$39</f>
        <v>4.9282696840902467E-2</v>
      </c>
    </row>
    <row r="30" spans="1:17">
      <c r="B30" s="334" t="s">
        <v>110</v>
      </c>
      <c r="C30" s="331">
        <v>4552</v>
      </c>
      <c r="D30" s="335">
        <f>C30/$C$39</f>
        <v>4.5102291889013687E-3</v>
      </c>
      <c r="E30" s="268">
        <v>2964</v>
      </c>
      <c r="F30" s="335">
        <f>E30/$E$39</f>
        <v>3.1425136292215598E-3</v>
      </c>
      <c r="G30" s="331">
        <v>1803</v>
      </c>
      <c r="H30" s="335">
        <f>G30/$G$39</f>
        <v>1.6985830068216527E-3</v>
      </c>
      <c r="I30" s="268">
        <v>3489</v>
      </c>
      <c r="J30" s="335">
        <f>I30/$I$39</f>
        <v>3.4425802479368197E-3</v>
      </c>
      <c r="K30" s="268">
        <v>3946</v>
      </c>
      <c r="L30" s="335">
        <f>K30/$K$39</f>
        <v>4.2274781796346117E-3</v>
      </c>
      <c r="M30" s="268">
        <v>2976</v>
      </c>
      <c r="N30" s="335">
        <f>M30/$M$39</f>
        <v>3.333381870479745E-3</v>
      </c>
      <c r="O30" s="268">
        <f>SUM(C30,E30,G30,I30,K30,M30,)</f>
        <v>19730</v>
      </c>
      <c r="P30" s="336">
        <f>O30/$O$39</f>
        <v>3.3705659579142048E-3</v>
      </c>
    </row>
    <row r="31" spans="1:17">
      <c r="B31" s="334" t="s">
        <v>113</v>
      </c>
      <c r="C31" s="268">
        <v>12313</v>
      </c>
      <c r="D31" s="335">
        <f>C31/$C$39</f>
        <v>1.2200011424196518E-2</v>
      </c>
      <c r="E31" s="268">
        <v>19322</v>
      </c>
      <c r="F31" s="335">
        <f>E31/$E$39</f>
        <v>2.048571131707793E-2</v>
      </c>
      <c r="G31" s="331">
        <v>4312</v>
      </c>
      <c r="H31" s="335">
        <f>G31/$G$39</f>
        <v>4.0622794927426325E-3</v>
      </c>
      <c r="I31" s="268">
        <v>5597</v>
      </c>
      <c r="J31" s="335">
        <f>I31/$I$39</f>
        <v>5.5225341495277677E-3</v>
      </c>
      <c r="K31" s="268">
        <v>9331</v>
      </c>
      <c r="L31" s="335">
        <f>K31/$K$39</f>
        <v>9.9966038758668423E-3</v>
      </c>
      <c r="M31" s="268">
        <v>7657</v>
      </c>
      <c r="N31" s="335">
        <f>M31/$M$39</f>
        <v>8.5765137709218429E-3</v>
      </c>
      <c r="O31" s="268">
        <f>SUM(C31,E31,G31,I31,K31,M31,)</f>
        <v>58532</v>
      </c>
      <c r="P31" s="336">
        <f>O31/$O$39</f>
        <v>9.9992887302906355E-3</v>
      </c>
      <c r="Q31" s="5"/>
    </row>
    <row r="32" spans="1:17">
      <c r="A32" s="5"/>
      <c r="B32" s="337" t="s">
        <v>37</v>
      </c>
      <c r="C32" s="338">
        <f t="shared" ref="C32:I32" si="12">SUM(C29:C31)</f>
        <v>73174</v>
      </c>
      <c r="D32" s="339">
        <f t="shared" si="12"/>
        <v>7.2502528705770813E-2</v>
      </c>
      <c r="E32" s="338">
        <f t="shared" si="12"/>
        <v>67472</v>
      </c>
      <c r="F32" s="339">
        <f t="shared" si="12"/>
        <v>7.1535654382873515E-2</v>
      </c>
      <c r="G32" s="338">
        <f t="shared" si="12"/>
        <v>48998</v>
      </c>
      <c r="H32" s="339">
        <f t="shared" si="12"/>
        <v>4.6160382788822701E-2</v>
      </c>
      <c r="I32" s="338">
        <f t="shared" si="12"/>
        <v>59137</v>
      </c>
      <c r="J32" s="339">
        <f t="shared" ref="J32:P32" si="13">SUM(J29:J31)</f>
        <v>5.835020582466028E-2</v>
      </c>
      <c r="K32" s="338">
        <f t="shared" si="13"/>
        <v>62183</v>
      </c>
      <c r="L32" s="339">
        <f t="shared" si="13"/>
        <v>6.6618670969138122E-2</v>
      </c>
      <c r="M32" s="338">
        <f t="shared" si="13"/>
        <v>55780</v>
      </c>
      <c r="N32" s="339">
        <f t="shared" si="13"/>
        <v>6.247850831161296E-2</v>
      </c>
      <c r="O32" s="338">
        <f t="shared" si="13"/>
        <v>366744</v>
      </c>
      <c r="P32" s="339">
        <f t="shared" si="13"/>
        <v>6.2652551529107314E-2</v>
      </c>
    </row>
    <row r="33" spans="1:16">
      <c r="A33" s="5"/>
      <c r="B33" s="59"/>
      <c r="C33" s="58"/>
      <c r="D33" s="54"/>
      <c r="E33" s="58"/>
      <c r="F33" s="54"/>
      <c r="G33" s="59"/>
      <c r="H33" s="54"/>
      <c r="I33" s="59"/>
      <c r="J33" s="54"/>
      <c r="K33" s="59"/>
      <c r="L33" s="54"/>
      <c r="M33" s="60"/>
      <c r="N33" s="61"/>
      <c r="O33" s="60"/>
      <c r="P33" s="61"/>
    </row>
    <row r="34" spans="1:16">
      <c r="A34" s="5"/>
      <c r="B34" s="59"/>
      <c r="C34" s="58"/>
      <c r="D34" s="54"/>
      <c r="E34" s="58"/>
      <c r="F34" s="54"/>
      <c r="G34" s="59"/>
      <c r="H34" s="54"/>
      <c r="I34" s="59"/>
      <c r="J34" s="54"/>
      <c r="K34" s="58"/>
      <c r="L34" s="54"/>
      <c r="M34" s="60"/>
      <c r="N34" s="61"/>
      <c r="O34" s="60"/>
      <c r="P34" s="61"/>
    </row>
    <row r="35" spans="1:16" ht="10.5" customHeight="1">
      <c r="A35" s="5"/>
      <c r="B35" s="59"/>
      <c r="C35" s="58"/>
      <c r="D35" s="54"/>
      <c r="E35" s="58"/>
      <c r="F35" s="54"/>
      <c r="G35" s="59"/>
      <c r="H35" s="54"/>
      <c r="I35" s="59"/>
      <c r="J35" s="54"/>
      <c r="K35" s="58"/>
      <c r="L35" s="54"/>
      <c r="M35" s="60"/>
      <c r="N35" s="61"/>
      <c r="O35" s="60"/>
      <c r="P35" s="61"/>
    </row>
    <row r="36" spans="1:16">
      <c r="A36" s="5"/>
      <c r="B36" s="59"/>
      <c r="C36" s="58"/>
      <c r="D36" s="54"/>
      <c r="E36" s="58"/>
      <c r="F36" s="54"/>
      <c r="G36" s="59"/>
      <c r="H36" s="54"/>
      <c r="I36" s="59"/>
      <c r="J36" s="54"/>
      <c r="K36" s="58"/>
      <c r="L36" s="54"/>
      <c r="M36" s="60"/>
      <c r="N36" s="61"/>
      <c r="O36" s="60"/>
      <c r="P36" s="61"/>
    </row>
    <row r="37" spans="1:16">
      <c r="B37" s="59"/>
      <c r="C37" s="58"/>
      <c r="D37" s="54"/>
      <c r="E37" s="58"/>
      <c r="F37" s="54"/>
      <c r="G37" s="59"/>
      <c r="H37" s="54"/>
      <c r="I37" s="59"/>
      <c r="J37" s="54"/>
      <c r="K37" s="58"/>
      <c r="L37" s="54"/>
      <c r="M37" s="60"/>
      <c r="N37" s="61"/>
      <c r="O37" s="60"/>
      <c r="P37" s="61"/>
    </row>
    <row r="38" spans="1:16">
      <c r="B38" s="59"/>
      <c r="C38" s="58"/>
      <c r="D38" s="54"/>
      <c r="E38" s="58"/>
      <c r="F38" s="54"/>
      <c r="G38" s="59"/>
      <c r="H38" s="54"/>
      <c r="I38" s="59"/>
      <c r="J38" s="54"/>
      <c r="K38" s="58"/>
      <c r="L38" s="54"/>
      <c r="M38" s="60"/>
      <c r="N38" s="61"/>
      <c r="O38" s="60"/>
      <c r="P38" s="61"/>
    </row>
    <row r="39" spans="1:16" ht="18" customHeight="1">
      <c r="B39" s="341" t="s">
        <v>6</v>
      </c>
      <c r="C39" s="342">
        <f t="shared" ref="C39:J39" si="14">SUM(C14,C26,C32,)</f>
        <v>1009261.35</v>
      </c>
      <c r="D39" s="343">
        <f t="shared" si="14"/>
        <v>1</v>
      </c>
      <c r="E39" s="342">
        <f t="shared" si="14"/>
        <v>943194</v>
      </c>
      <c r="F39" s="343">
        <f t="shared" si="14"/>
        <v>1</v>
      </c>
      <c r="G39" s="342">
        <f t="shared" si="14"/>
        <v>1061473</v>
      </c>
      <c r="H39" s="343">
        <f t="shared" si="14"/>
        <v>1</v>
      </c>
      <c r="I39" s="342">
        <f t="shared" si="14"/>
        <v>1013484</v>
      </c>
      <c r="J39" s="343">
        <f t="shared" si="14"/>
        <v>1</v>
      </c>
      <c r="K39" s="342">
        <f>SUM(K32,K26,K14,)</f>
        <v>933417</v>
      </c>
      <c r="L39" s="343">
        <f>SUM(L14,L26,L32,)</f>
        <v>1</v>
      </c>
      <c r="M39" s="342">
        <f>SUM(M32,M26,M14,)</f>
        <v>892787</v>
      </c>
      <c r="N39" s="343">
        <f>SUM(N14,N26,N32,)</f>
        <v>1.0000000000000002</v>
      </c>
      <c r="O39" s="342">
        <f>SUM(O32,O26,O14,)</f>
        <v>5853616.3499999996</v>
      </c>
      <c r="P39" s="343">
        <f>SUM(P14,P26,P32,)</f>
        <v>1</v>
      </c>
    </row>
    <row r="41" spans="1:16">
      <c r="B41" s="62" t="s">
        <v>279</v>
      </c>
    </row>
    <row r="42" spans="1:16">
      <c r="B42" s="62"/>
    </row>
  </sheetData>
  <mergeCells count="8">
    <mergeCell ref="O7:P7"/>
    <mergeCell ref="M7:N7"/>
    <mergeCell ref="B7:B8"/>
    <mergeCell ref="C7:D7"/>
    <mergeCell ref="E7:F7"/>
    <mergeCell ref="G7:H7"/>
    <mergeCell ref="I7:J7"/>
    <mergeCell ref="K7:L7"/>
  </mergeCells>
  <phoneticPr fontId="5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42"/>
  <sheetViews>
    <sheetView workbookViewId="0">
      <selection activeCell="S17" sqref="S17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15" customHeight="1">
      <c r="D2" s="274"/>
      <c r="E2" s="274"/>
      <c r="F2" s="274"/>
      <c r="G2" s="274"/>
      <c r="H2" s="274"/>
      <c r="I2" s="274"/>
      <c r="J2" s="274"/>
      <c r="K2" s="174" t="s">
        <v>163</v>
      </c>
    </row>
    <row r="3" spans="1:17" ht="15" customHeight="1">
      <c r="D3" s="274"/>
      <c r="E3" s="274"/>
      <c r="F3" s="274"/>
      <c r="G3" s="274"/>
      <c r="H3" s="274"/>
      <c r="I3" s="274"/>
      <c r="J3" s="274"/>
      <c r="K3" s="174" t="s">
        <v>127</v>
      </c>
    </row>
    <row r="4" spans="1:17" ht="15" customHeight="1">
      <c r="D4" s="274"/>
      <c r="E4" s="274"/>
      <c r="F4" s="274"/>
      <c r="G4" s="274"/>
      <c r="H4" s="274"/>
      <c r="I4" s="274"/>
      <c r="J4" s="274"/>
      <c r="K4" s="174" t="s">
        <v>161</v>
      </c>
    </row>
    <row r="5" spans="1:17" ht="18.75" customHeight="1">
      <c r="D5" s="135"/>
      <c r="E5" s="135"/>
      <c r="F5" s="135"/>
      <c r="G5" s="135"/>
      <c r="H5" s="135"/>
      <c r="I5" s="135"/>
      <c r="J5" s="135"/>
      <c r="K5" s="274" t="s">
        <v>410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2.75" customHeight="1">
      <c r="A7" s="5"/>
      <c r="B7" s="496" t="s">
        <v>254</v>
      </c>
      <c r="C7" s="518" t="s">
        <v>403</v>
      </c>
      <c r="D7" s="518"/>
      <c r="E7" s="519" t="s">
        <v>404</v>
      </c>
      <c r="F7" s="521"/>
      <c r="G7" s="519" t="s">
        <v>405</v>
      </c>
      <c r="H7" s="521"/>
      <c r="I7" s="519" t="s">
        <v>406</v>
      </c>
      <c r="J7" s="521"/>
      <c r="K7" s="519" t="s">
        <v>407</v>
      </c>
      <c r="L7" s="521"/>
      <c r="M7" s="519" t="s">
        <v>408</v>
      </c>
      <c r="N7" s="520"/>
      <c r="O7" s="496" t="s">
        <v>413</v>
      </c>
      <c r="P7" s="496"/>
      <c r="Q7" s="5"/>
    </row>
    <row r="8" spans="1:17">
      <c r="A8" s="5"/>
      <c r="B8" s="524"/>
      <c r="C8" s="332" t="s">
        <v>162</v>
      </c>
      <c r="D8" s="429" t="s">
        <v>36</v>
      </c>
      <c r="E8" s="332" t="s">
        <v>162</v>
      </c>
      <c r="F8" s="429" t="s">
        <v>36</v>
      </c>
      <c r="G8" s="332" t="s">
        <v>162</v>
      </c>
      <c r="H8" s="429" t="s">
        <v>36</v>
      </c>
      <c r="I8" s="332" t="s">
        <v>162</v>
      </c>
      <c r="J8" s="429" t="s">
        <v>36</v>
      </c>
      <c r="K8" s="332" t="s">
        <v>162</v>
      </c>
      <c r="L8" s="429" t="s">
        <v>36</v>
      </c>
      <c r="M8" s="332" t="s">
        <v>162</v>
      </c>
      <c r="N8" s="429" t="s">
        <v>36</v>
      </c>
      <c r="O8" s="332" t="s">
        <v>162</v>
      </c>
      <c r="P8" s="429" t="s">
        <v>36</v>
      </c>
      <c r="Q8" s="5"/>
    </row>
    <row r="9" spans="1:17">
      <c r="B9" s="56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</row>
    <row r="10" spans="1:17">
      <c r="B10" s="63" t="s">
        <v>150</v>
      </c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9"/>
      <c r="P10" s="9"/>
    </row>
    <row r="11" spans="1:17">
      <c r="B11" s="334" t="s">
        <v>158</v>
      </c>
      <c r="C11" s="268">
        <v>86049</v>
      </c>
      <c r="D11" s="335">
        <f>C11/$C$39</f>
        <v>8.3377501475232083E-2</v>
      </c>
      <c r="E11" s="435"/>
      <c r="F11" s="436"/>
      <c r="G11" s="435"/>
      <c r="H11" s="436"/>
      <c r="I11" s="435"/>
      <c r="J11" s="436"/>
      <c r="K11" s="435"/>
      <c r="L11" s="436"/>
      <c r="M11" s="435"/>
      <c r="N11" s="436"/>
      <c r="O11" s="268">
        <f>SUM('PRINC. MDOS. PROD.CTOS. NOCH.I'!O11,C11,E11,G11,I11,K11,M11,)</f>
        <v>1496842</v>
      </c>
      <c r="P11" s="336">
        <f>O11/$O$39</f>
        <v>0.21738549043541938</v>
      </c>
    </row>
    <row r="12" spans="1:17">
      <c r="B12" s="334" t="s">
        <v>11</v>
      </c>
      <c r="C12" s="268">
        <v>314602</v>
      </c>
      <c r="D12" s="335">
        <f>C12/$C$39</f>
        <v>0.30483478854037777</v>
      </c>
      <c r="E12" s="435"/>
      <c r="F12" s="436"/>
      <c r="G12" s="435"/>
      <c r="H12" s="436"/>
      <c r="I12" s="435"/>
      <c r="J12" s="436"/>
      <c r="K12" s="435"/>
      <c r="L12" s="436"/>
      <c r="M12" s="435"/>
      <c r="N12" s="436"/>
      <c r="O12" s="268">
        <f>SUM('PRINC. MDOS. PROD.CTOS. NOCH.I'!O12,C12,E12,G12,I12,K12,M12,)</f>
        <v>2042587.375</v>
      </c>
      <c r="P12" s="336">
        <f>O12/$O$39</f>
        <v>0.29664377287086469</v>
      </c>
    </row>
    <row r="13" spans="1:17">
      <c r="B13" s="334" t="s">
        <v>167</v>
      </c>
      <c r="C13" s="268">
        <v>192882</v>
      </c>
      <c r="D13" s="335">
        <f>C13/$C$39</f>
        <v>0.18689373774879098</v>
      </c>
      <c r="E13" s="435"/>
      <c r="F13" s="436"/>
      <c r="G13" s="435"/>
      <c r="H13" s="436"/>
      <c r="I13" s="435"/>
      <c r="J13" s="436"/>
      <c r="K13" s="435"/>
      <c r="L13" s="436"/>
      <c r="M13" s="435"/>
      <c r="N13" s="436"/>
      <c r="O13" s="268">
        <f>SUM('PRINC. MDOS. PROD.CTOS. NOCH.I'!O13,C13,E13,G13,I13,K13,M13,)</f>
        <v>728585.97499999998</v>
      </c>
      <c r="P13" s="336">
        <f>O13/$O$39</f>
        <v>0.10581211610827541</v>
      </c>
    </row>
    <row r="14" spans="1:17" s="5" customFormat="1">
      <c r="B14" s="337" t="s">
        <v>37</v>
      </c>
      <c r="C14" s="338">
        <f t="shared" ref="C14:P14" si="0">SUM(C11:C13)</f>
        <v>593533</v>
      </c>
      <c r="D14" s="339">
        <f t="shared" si="0"/>
        <v>0.5751060277644009</v>
      </c>
      <c r="E14" s="437"/>
      <c r="F14" s="438"/>
      <c r="G14" s="437"/>
      <c r="H14" s="438"/>
      <c r="I14" s="437"/>
      <c r="J14" s="438"/>
      <c r="K14" s="437"/>
      <c r="L14" s="438"/>
      <c r="M14" s="437"/>
      <c r="N14" s="438"/>
      <c r="O14" s="338">
        <f t="shared" si="0"/>
        <v>4268015.3499999996</v>
      </c>
      <c r="P14" s="339">
        <f t="shared" si="0"/>
        <v>0.61984137941455952</v>
      </c>
    </row>
    <row r="15" spans="1:17" s="5" customFormat="1">
      <c r="B15" s="59"/>
      <c r="C15" s="64"/>
      <c r="D15" s="65"/>
      <c r="E15" s="439"/>
      <c r="F15" s="440"/>
      <c r="G15" s="439"/>
      <c r="H15" s="440"/>
      <c r="I15" s="439"/>
      <c r="J15" s="440"/>
      <c r="K15" s="439"/>
      <c r="L15" s="440"/>
      <c r="M15" s="439"/>
      <c r="N15" s="440"/>
      <c r="O15" s="66"/>
      <c r="P15" s="54"/>
    </row>
    <row r="16" spans="1:17">
      <c r="B16" s="36" t="s">
        <v>9</v>
      </c>
      <c r="C16" s="66"/>
      <c r="D16" s="65"/>
      <c r="E16" s="439"/>
      <c r="F16" s="440"/>
      <c r="G16" s="439"/>
      <c r="H16" s="440"/>
      <c r="I16" s="439"/>
      <c r="J16" s="440"/>
      <c r="K16" s="439"/>
      <c r="L16" s="440"/>
      <c r="M16" s="439"/>
      <c r="N16" s="440"/>
      <c r="O16" s="66"/>
      <c r="P16" s="54"/>
    </row>
    <row r="17" spans="1:17">
      <c r="B17" s="340" t="s">
        <v>21</v>
      </c>
      <c r="C17" s="268">
        <v>35197</v>
      </c>
      <c r="D17" s="335">
        <f t="shared" ref="D17:D25" si="1">C17/$C$39</f>
        <v>3.4104265237524481E-2</v>
      </c>
      <c r="E17" s="435"/>
      <c r="F17" s="436"/>
      <c r="G17" s="435"/>
      <c r="H17" s="436"/>
      <c r="I17" s="435"/>
      <c r="J17" s="436"/>
      <c r="K17" s="435"/>
      <c r="L17" s="436"/>
      <c r="M17" s="435"/>
      <c r="N17" s="436"/>
      <c r="O17" s="268">
        <f>SUM('PRINC. MDOS. PROD.CTOS. NOCH.I'!O17,C17,E17,G17,I17,K17,M17,)</f>
        <v>382035</v>
      </c>
      <c r="P17" s="336">
        <f>O17/$O$39</f>
        <v>5.5482720179214268E-2</v>
      </c>
    </row>
    <row r="18" spans="1:17">
      <c r="B18" s="340" t="s">
        <v>152</v>
      </c>
      <c r="C18" s="268">
        <v>6673</v>
      </c>
      <c r="D18" s="335">
        <f t="shared" si="1"/>
        <v>6.4658283924766552E-3</v>
      </c>
      <c r="E18" s="435"/>
      <c r="F18" s="436"/>
      <c r="G18" s="435"/>
      <c r="H18" s="436"/>
      <c r="I18" s="435"/>
      <c r="J18" s="436"/>
      <c r="K18" s="435"/>
      <c r="L18" s="436"/>
      <c r="M18" s="435"/>
      <c r="N18" s="436"/>
      <c r="O18" s="268">
        <f>SUM('PRINC. MDOS. PROD.CTOS. NOCH.I'!O18,C18,E18,G18,I18,K18,M18,)</f>
        <v>43821</v>
      </c>
      <c r="P18" s="336">
        <f>O18/$O$39</f>
        <v>6.3640982657959307E-3</v>
      </c>
    </row>
    <row r="19" spans="1:17">
      <c r="B19" s="340" t="s">
        <v>24</v>
      </c>
      <c r="C19" s="268">
        <v>80678</v>
      </c>
      <c r="D19" s="335">
        <f t="shared" si="1"/>
        <v>7.8173250868909278E-2</v>
      </c>
      <c r="E19" s="435"/>
      <c r="F19" s="436"/>
      <c r="G19" s="435"/>
      <c r="H19" s="436"/>
      <c r="I19" s="435"/>
      <c r="J19" s="436"/>
      <c r="K19" s="435"/>
      <c r="L19" s="436"/>
      <c r="M19" s="435"/>
      <c r="N19" s="436"/>
      <c r="O19" s="268">
        <f>SUM('PRINC. MDOS. PROD.CTOS. NOCH.I'!O19,C19,E19,G19,I19,K19,M19,)</f>
        <v>256850</v>
      </c>
      <c r="P19" s="336">
        <f t="shared" ref="P19:P25" si="2">O19/$O$39</f>
        <v>3.7302175659379856E-2</v>
      </c>
    </row>
    <row r="20" spans="1:17">
      <c r="B20" s="340" t="s">
        <v>26</v>
      </c>
      <c r="C20" s="268">
        <v>18959</v>
      </c>
      <c r="D20" s="335">
        <f t="shared" si="1"/>
        <v>1.8370394199455253E-2</v>
      </c>
      <c r="E20" s="435"/>
      <c r="F20" s="436"/>
      <c r="G20" s="435"/>
      <c r="H20" s="436"/>
      <c r="I20" s="435"/>
      <c r="J20" s="436"/>
      <c r="K20" s="435"/>
      <c r="L20" s="436"/>
      <c r="M20" s="435"/>
      <c r="N20" s="436"/>
      <c r="O20" s="268">
        <f>SUM('PRINC. MDOS. PROD.CTOS. NOCH.I'!O20,C20,E20,G20,I20,K20,M20,)</f>
        <v>178691</v>
      </c>
      <c r="P20" s="336">
        <f t="shared" si="2"/>
        <v>2.595118968561513E-2</v>
      </c>
    </row>
    <row r="21" spans="1:17">
      <c r="B21" s="340" t="s">
        <v>27</v>
      </c>
      <c r="C21" s="268">
        <v>164612</v>
      </c>
      <c r="D21" s="335">
        <f t="shared" si="1"/>
        <v>0.15950141515695598</v>
      </c>
      <c r="E21" s="435"/>
      <c r="F21" s="436"/>
      <c r="G21" s="435"/>
      <c r="H21" s="436"/>
      <c r="I21" s="435"/>
      <c r="J21" s="436"/>
      <c r="K21" s="435"/>
      <c r="L21" s="436"/>
      <c r="M21" s="435"/>
      <c r="N21" s="436"/>
      <c r="O21" s="268">
        <f>SUM('PRINC. MDOS. PROD.CTOS. NOCH.I'!O21,C21,E21,G21,I21,K21,M21,)</f>
        <v>820360</v>
      </c>
      <c r="P21" s="336">
        <f t="shared" si="2"/>
        <v>0.11914040422008511</v>
      </c>
    </row>
    <row r="22" spans="1:17">
      <c r="B22" s="340" t="s">
        <v>28</v>
      </c>
      <c r="C22" s="268">
        <v>15194</v>
      </c>
      <c r="D22" s="335">
        <f t="shared" si="1"/>
        <v>1.4722283320139412E-2</v>
      </c>
      <c r="E22" s="435"/>
      <c r="F22" s="436"/>
      <c r="G22" s="435"/>
      <c r="H22" s="436"/>
      <c r="I22" s="435"/>
      <c r="J22" s="436"/>
      <c r="K22" s="435"/>
      <c r="L22" s="436"/>
      <c r="M22" s="435"/>
      <c r="N22" s="436"/>
      <c r="O22" s="268">
        <f>SUM('PRINC. MDOS. PROD.CTOS. NOCH.I'!O22,C22,E22,G22,I22,K22,M22,)</f>
        <v>92777</v>
      </c>
      <c r="P22" s="336">
        <f t="shared" si="2"/>
        <v>1.3473949585946214E-2</v>
      </c>
    </row>
    <row r="23" spans="1:17">
      <c r="B23" s="340" t="s">
        <v>29</v>
      </c>
      <c r="C23" s="268">
        <v>35533</v>
      </c>
      <c r="D23" s="335">
        <f t="shared" si="1"/>
        <v>3.4429833698467409E-2</v>
      </c>
      <c r="E23" s="435"/>
      <c r="F23" s="436"/>
      <c r="G23" s="435"/>
      <c r="H23" s="436"/>
      <c r="I23" s="435"/>
      <c r="J23" s="436"/>
      <c r="K23" s="435"/>
      <c r="L23" s="436"/>
      <c r="M23" s="435"/>
      <c r="N23" s="436"/>
      <c r="O23" s="268">
        <f>SUM('PRINC. MDOS. PROD.CTOS. NOCH.I'!O23,C23,E23,G23,I23,K23,M23,)</f>
        <v>180623</v>
      </c>
      <c r="P23" s="336">
        <f t="shared" si="2"/>
        <v>2.6231772918528979E-2</v>
      </c>
    </row>
    <row r="24" spans="1:17">
      <c r="B24" s="340" t="s">
        <v>112</v>
      </c>
      <c r="C24" s="268">
        <v>25956</v>
      </c>
      <c r="D24" s="335">
        <f t="shared" si="1"/>
        <v>2.5150163607841163E-2</v>
      </c>
      <c r="E24" s="435"/>
      <c r="F24" s="436"/>
      <c r="G24" s="435"/>
      <c r="H24" s="436"/>
      <c r="I24" s="435"/>
      <c r="J24" s="436"/>
      <c r="K24" s="435"/>
      <c r="L24" s="436"/>
      <c r="M24" s="435"/>
      <c r="N24" s="436"/>
      <c r="O24" s="268">
        <f>SUM('PRINC. MDOS. PROD.CTOS. NOCH.I'!O24,C24,E24,G24,I24,K24,M24,)</f>
        <v>212007</v>
      </c>
      <c r="P24" s="336">
        <f t="shared" si="2"/>
        <v>3.0789652929796168E-2</v>
      </c>
    </row>
    <row r="25" spans="1:17">
      <c r="B25" s="340" t="s">
        <v>33</v>
      </c>
      <c r="C25" s="268">
        <v>4267</v>
      </c>
      <c r="D25" s="335">
        <f t="shared" si="1"/>
        <v>4.1345256632246202E-3</v>
      </c>
      <c r="E25" s="435"/>
      <c r="F25" s="436"/>
      <c r="G25" s="435"/>
      <c r="H25" s="436"/>
      <c r="I25" s="435"/>
      <c r="J25" s="436"/>
      <c r="K25" s="435"/>
      <c r="L25" s="436"/>
      <c r="M25" s="435"/>
      <c r="N25" s="436"/>
      <c r="O25" s="268">
        <f>SUM('PRINC. MDOS. PROD.CTOS. NOCH.I'!O25,C25,E25,G25,I25,K25,M25,)</f>
        <v>32295</v>
      </c>
      <c r="P25" s="336">
        <f t="shared" si="2"/>
        <v>4.6901840098098986E-3</v>
      </c>
    </row>
    <row r="26" spans="1:17">
      <c r="B26" s="337" t="s">
        <v>37</v>
      </c>
      <c r="C26" s="338">
        <f t="shared" ref="C26:P26" si="3">SUM(C17:C25)</f>
        <v>387069</v>
      </c>
      <c r="D26" s="339">
        <f t="shared" si="3"/>
        <v>0.37505196014499431</v>
      </c>
      <c r="E26" s="437"/>
      <c r="F26" s="438"/>
      <c r="G26" s="437"/>
      <c r="H26" s="438"/>
      <c r="I26" s="437"/>
      <c r="J26" s="438"/>
      <c r="K26" s="437"/>
      <c r="L26" s="438"/>
      <c r="M26" s="437"/>
      <c r="N26" s="438"/>
      <c r="O26" s="338">
        <f t="shared" si="3"/>
        <v>2199459</v>
      </c>
      <c r="P26" s="339">
        <f t="shared" si="3"/>
        <v>0.31942614745417158</v>
      </c>
    </row>
    <row r="27" spans="1:17">
      <c r="B27" s="59"/>
      <c r="C27" s="64"/>
      <c r="D27" s="65"/>
      <c r="E27" s="439"/>
      <c r="F27" s="440"/>
      <c r="G27" s="439"/>
      <c r="H27" s="440"/>
      <c r="I27" s="441"/>
      <c r="J27" s="440"/>
      <c r="K27" s="441"/>
      <c r="L27" s="440"/>
      <c r="M27" s="439"/>
      <c r="N27" s="440"/>
      <c r="O27" s="66"/>
      <c r="P27" s="54"/>
    </row>
    <row r="28" spans="1:17">
      <c r="B28" s="36" t="s">
        <v>10</v>
      </c>
      <c r="C28" s="66"/>
      <c r="D28" s="65"/>
      <c r="E28" s="439"/>
      <c r="F28" s="440"/>
      <c r="G28" s="439"/>
      <c r="H28" s="440"/>
      <c r="I28" s="441"/>
      <c r="J28" s="440"/>
      <c r="K28" s="441"/>
      <c r="L28" s="440"/>
      <c r="M28" s="439"/>
      <c r="N28" s="440"/>
      <c r="O28" s="66"/>
      <c r="P28" s="54"/>
    </row>
    <row r="29" spans="1:17">
      <c r="A29" s="5"/>
      <c r="B29" s="334" t="s">
        <v>105</v>
      </c>
      <c r="C29" s="268">
        <v>34705</v>
      </c>
      <c r="D29" s="335">
        <f>C29/$C$39</f>
        <v>3.3627539991143762E-2</v>
      </c>
      <c r="E29" s="435"/>
      <c r="F29" s="436"/>
      <c r="G29" s="435"/>
      <c r="H29" s="436"/>
      <c r="I29" s="435"/>
      <c r="J29" s="436"/>
      <c r="K29" s="435"/>
      <c r="L29" s="436"/>
      <c r="M29" s="435"/>
      <c r="N29" s="436"/>
      <c r="O29" s="268">
        <f>SUM('PRINC. MDOS. PROD.CTOS. NOCH.I'!O29,C29,E29,G29,I29,K29,M29,)</f>
        <v>323187</v>
      </c>
      <c r="P29" s="336">
        <f>O29/$O$39</f>
        <v>4.6936259469838419E-2</v>
      </c>
    </row>
    <row r="30" spans="1:17">
      <c r="B30" s="334" t="s">
        <v>110</v>
      </c>
      <c r="C30" s="331">
        <v>4490</v>
      </c>
      <c r="D30" s="335">
        <f>C30/$C$39</f>
        <v>4.3506023501004324E-3</v>
      </c>
      <c r="E30" s="442"/>
      <c r="F30" s="436"/>
      <c r="G30" s="442"/>
      <c r="H30" s="436"/>
      <c r="I30" s="442"/>
      <c r="J30" s="436"/>
      <c r="K30" s="442"/>
      <c r="L30" s="436"/>
      <c r="M30" s="442"/>
      <c r="N30" s="436"/>
      <c r="O30" s="268">
        <f>SUM('PRINC. MDOS. PROD.CTOS. NOCH.I'!O30,C30,E30,G30,I30,K30,M30,)</f>
        <v>24220</v>
      </c>
      <c r="P30" s="336">
        <f>O30/$O$39</f>
        <v>3.5174564705866464E-3</v>
      </c>
    </row>
    <row r="31" spans="1:17">
      <c r="B31" s="334" t="s">
        <v>113</v>
      </c>
      <c r="C31" s="268">
        <v>12244</v>
      </c>
      <c r="D31" s="335">
        <f>C31/$C$39</f>
        <v>1.1863869749360732E-2</v>
      </c>
      <c r="E31" s="435"/>
      <c r="F31" s="436"/>
      <c r="G31" s="435"/>
      <c r="H31" s="436"/>
      <c r="I31" s="435"/>
      <c r="J31" s="436"/>
      <c r="K31" s="435"/>
      <c r="L31" s="436"/>
      <c r="M31" s="435"/>
      <c r="N31" s="436"/>
      <c r="O31" s="268">
        <f>SUM('PRINC. MDOS. PROD.CTOS. NOCH.I'!O31,C31,E31,G31,I31,K31,M31,)</f>
        <v>70776</v>
      </c>
      <c r="P31" s="336">
        <f>O31/$O$39</f>
        <v>1.0278757190843951E-2</v>
      </c>
      <c r="Q31" s="5"/>
    </row>
    <row r="32" spans="1:17">
      <c r="A32" s="5"/>
      <c r="B32" s="337" t="s">
        <v>37</v>
      </c>
      <c r="C32" s="338">
        <f t="shared" ref="C32:P32" si="4">SUM(C29:C31)</f>
        <v>51439</v>
      </c>
      <c r="D32" s="339">
        <f t="shared" si="4"/>
        <v>4.9842012090604924E-2</v>
      </c>
      <c r="E32" s="437"/>
      <c r="F32" s="438"/>
      <c r="G32" s="437"/>
      <c r="H32" s="438"/>
      <c r="I32" s="437"/>
      <c r="J32" s="438"/>
      <c r="K32" s="437"/>
      <c r="L32" s="438"/>
      <c r="M32" s="437"/>
      <c r="N32" s="438"/>
      <c r="O32" s="338">
        <f t="shared" si="4"/>
        <v>418183</v>
      </c>
      <c r="P32" s="339">
        <f t="shared" si="4"/>
        <v>6.0732473131269019E-2</v>
      </c>
    </row>
    <row r="33" spans="1:16">
      <c r="A33" s="5"/>
      <c r="B33" s="59"/>
      <c r="C33" s="58"/>
      <c r="D33" s="54"/>
      <c r="E33" s="443"/>
      <c r="F33" s="444"/>
      <c r="G33" s="441"/>
      <c r="H33" s="444"/>
      <c r="I33" s="441"/>
      <c r="J33" s="444"/>
      <c r="K33" s="441"/>
      <c r="L33" s="444"/>
      <c r="M33" s="445"/>
      <c r="N33" s="61"/>
      <c r="O33" s="60"/>
      <c r="P33" s="61"/>
    </row>
    <row r="34" spans="1:16">
      <c r="A34" s="5"/>
      <c r="B34" s="59"/>
      <c r="C34" s="58"/>
      <c r="D34" s="54"/>
      <c r="E34" s="443"/>
      <c r="F34" s="444"/>
      <c r="G34" s="441"/>
      <c r="H34" s="444"/>
      <c r="I34" s="441"/>
      <c r="J34" s="444"/>
      <c r="K34" s="443"/>
      <c r="L34" s="444"/>
      <c r="M34" s="445"/>
      <c r="N34" s="61"/>
      <c r="O34" s="60"/>
      <c r="P34" s="61"/>
    </row>
    <row r="35" spans="1:16">
      <c r="A35" s="5"/>
      <c r="B35" s="59"/>
      <c r="C35" s="58"/>
      <c r="D35" s="54"/>
      <c r="E35" s="443"/>
      <c r="F35" s="444"/>
      <c r="G35" s="441"/>
      <c r="H35" s="444"/>
      <c r="I35" s="441"/>
      <c r="J35" s="444"/>
      <c r="K35" s="443"/>
      <c r="L35" s="444"/>
      <c r="M35" s="445"/>
      <c r="N35" s="61"/>
      <c r="O35" s="60"/>
      <c r="P35" s="61"/>
    </row>
    <row r="36" spans="1:16">
      <c r="A36" s="5"/>
      <c r="B36" s="59"/>
      <c r="C36" s="58"/>
      <c r="D36" s="54"/>
      <c r="E36" s="443"/>
      <c r="F36" s="444"/>
      <c r="G36" s="441"/>
      <c r="H36" s="444"/>
      <c r="I36" s="441"/>
      <c r="J36" s="444"/>
      <c r="K36" s="443"/>
      <c r="L36" s="444"/>
      <c r="M36" s="445"/>
      <c r="N36" s="61"/>
      <c r="O36" s="60"/>
      <c r="P36" s="61"/>
    </row>
    <row r="37" spans="1:16">
      <c r="B37" s="59"/>
      <c r="C37" s="58"/>
      <c r="D37" s="54"/>
      <c r="E37" s="443"/>
      <c r="F37" s="444"/>
      <c r="G37" s="441"/>
      <c r="H37" s="444"/>
      <c r="I37" s="441"/>
      <c r="J37" s="444"/>
      <c r="K37" s="443"/>
      <c r="L37" s="444"/>
      <c r="M37" s="445"/>
      <c r="N37" s="61"/>
      <c r="O37" s="60"/>
      <c r="P37" s="61"/>
    </row>
    <row r="38" spans="1:16">
      <c r="B38" s="59"/>
      <c r="C38" s="58"/>
      <c r="D38" s="54"/>
      <c r="E38" s="443"/>
      <c r="F38" s="444"/>
      <c r="G38" s="441"/>
      <c r="H38" s="444"/>
      <c r="I38" s="441"/>
      <c r="J38" s="444"/>
      <c r="K38" s="443"/>
      <c r="L38" s="444"/>
      <c r="M38" s="445"/>
      <c r="N38" s="61"/>
      <c r="O38" s="60"/>
      <c r="P38" s="61"/>
    </row>
    <row r="39" spans="1:16">
      <c r="B39" s="341" t="s">
        <v>6</v>
      </c>
      <c r="C39" s="342">
        <f t="shared" ref="C39:D39" si="5">SUM(C14,C26,C32,)</f>
        <v>1032041</v>
      </c>
      <c r="D39" s="343">
        <f t="shared" si="5"/>
        <v>1.0000000000000002</v>
      </c>
      <c r="E39" s="446"/>
      <c r="F39" s="447"/>
      <c r="G39" s="446"/>
      <c r="H39" s="447"/>
      <c r="I39" s="446"/>
      <c r="J39" s="447"/>
      <c r="K39" s="446"/>
      <c r="L39" s="447"/>
      <c r="M39" s="446"/>
      <c r="N39" s="447"/>
      <c r="O39" s="342">
        <f>SUM(O32,O26,O14,)</f>
        <v>6885657.3499999996</v>
      </c>
      <c r="P39" s="343">
        <f>SUM(P14,P26,P32,)</f>
        <v>1.0000000000000002</v>
      </c>
    </row>
    <row r="41" spans="1:16">
      <c r="B41" s="62" t="s">
        <v>279</v>
      </c>
    </row>
    <row r="42" spans="1:16">
      <c r="B42" s="62"/>
    </row>
  </sheetData>
  <mergeCells count="8">
    <mergeCell ref="M7:N7"/>
    <mergeCell ref="O7:P7"/>
    <mergeCell ref="B7:B8"/>
    <mergeCell ref="C7:D7"/>
    <mergeCell ref="E7:F7"/>
    <mergeCell ref="G7:H7"/>
    <mergeCell ref="I7:J7"/>
    <mergeCell ref="K7:L7"/>
  </mergeCells>
  <pageMargins left="0" right="0" top="0" bottom="0" header="0" footer="0"/>
  <pageSetup scale="93" orientation="landscape" horizontalDpi="0" verticalDpi="0" r:id="rId1"/>
  <headerFooter>
    <oddFooter>&amp;CBARÓMETRO TURÍSTICO DE LA RIVIERA MAYA
FIDEICOMISO DE PROMOCIÓN TURÍSTICA DE LA RIVIERA MAYA&amp;R21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1"/>
  <dimension ref="C4:K27"/>
  <sheetViews>
    <sheetView workbookViewId="0">
      <selection activeCell="I42" sqref="I42"/>
    </sheetView>
  </sheetViews>
  <sheetFormatPr baseColWidth="10" defaultRowHeight="12.75"/>
  <cols>
    <col min="1" max="16384" width="11.42578125" style="7"/>
  </cols>
  <sheetData>
    <row r="4" spans="3:11" ht="23.25">
      <c r="C4" s="52"/>
      <c r="D4" s="52"/>
      <c r="E4" s="52"/>
      <c r="F4" s="52"/>
      <c r="G4" s="52"/>
      <c r="H4" s="4" t="s">
        <v>145</v>
      </c>
      <c r="I4" s="52"/>
      <c r="J4" s="52"/>
      <c r="K4" s="52"/>
    </row>
    <row r="5" spans="3:11" ht="23.25">
      <c r="C5" s="52"/>
      <c r="D5" s="52"/>
      <c r="E5" s="52"/>
      <c r="F5" s="52"/>
      <c r="G5" s="52"/>
      <c r="H5" s="4" t="s">
        <v>230</v>
      </c>
      <c r="I5" s="52"/>
      <c r="J5" s="52"/>
      <c r="K5" s="52"/>
    </row>
    <row r="6" spans="3:11" ht="23.25">
      <c r="C6" s="52"/>
      <c r="D6" s="52"/>
      <c r="E6" s="52"/>
      <c r="F6" s="52"/>
      <c r="G6" s="52"/>
      <c r="H6" s="4" t="s">
        <v>358</v>
      </c>
      <c r="I6" s="52"/>
      <c r="J6" s="52"/>
      <c r="K6" s="52"/>
    </row>
    <row r="27" spans="10:10">
      <c r="J27" s="67"/>
    </row>
  </sheetData>
  <phoneticPr fontId="5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B3:I64"/>
  <sheetViews>
    <sheetView topLeftCell="A46" workbookViewId="0">
      <selection activeCell="E60" sqref="E60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34"/>
      <c r="D3" s="134"/>
      <c r="E3" s="134"/>
      <c r="F3" s="135" t="s">
        <v>369</v>
      </c>
      <c r="G3" s="134"/>
      <c r="H3" s="134"/>
    </row>
    <row r="4" spans="2:9" ht="15.75">
      <c r="C4" s="134"/>
      <c r="D4" s="134"/>
      <c r="E4" s="134"/>
      <c r="F4" s="135" t="s">
        <v>385</v>
      </c>
      <c r="G4" s="134"/>
      <c r="H4" s="134"/>
    </row>
    <row r="5" spans="2:9" ht="11.25" customHeight="1"/>
    <row r="6" spans="2:9">
      <c r="B6" s="528" t="s">
        <v>287</v>
      </c>
      <c r="C6" s="530">
        <v>2012</v>
      </c>
      <c r="D6" s="531"/>
      <c r="E6" s="530">
        <v>2013</v>
      </c>
      <c r="F6" s="531"/>
      <c r="G6" s="530" t="s">
        <v>165</v>
      </c>
      <c r="H6" s="531"/>
    </row>
    <row r="7" spans="2:9">
      <c r="B7" s="529"/>
      <c r="C7" s="344"/>
      <c r="D7" s="345" t="s">
        <v>164</v>
      </c>
      <c r="E7" s="344"/>
      <c r="F7" s="345" t="s">
        <v>164</v>
      </c>
      <c r="G7" s="344"/>
      <c r="H7" s="346" t="s">
        <v>36</v>
      </c>
      <c r="I7" s="5"/>
    </row>
    <row r="8" spans="2:9" s="9" customFormat="1">
      <c r="B8" s="68"/>
      <c r="C8" s="31"/>
      <c r="D8" s="31"/>
      <c r="E8" s="31"/>
      <c r="F8" s="31"/>
      <c r="G8" s="31"/>
      <c r="H8" s="69"/>
      <c r="I8" s="31"/>
    </row>
    <row r="9" spans="2:9" ht="15">
      <c r="B9" s="532" t="s">
        <v>150</v>
      </c>
      <c r="C9" s="533"/>
      <c r="D9" s="533"/>
      <c r="E9" s="533"/>
      <c r="F9" s="533"/>
      <c r="G9" s="533"/>
      <c r="H9" s="534"/>
    </row>
    <row r="10" spans="2:9">
      <c r="B10" s="79" t="s">
        <v>153</v>
      </c>
      <c r="C10" s="70">
        <v>37406</v>
      </c>
      <c r="D10" s="80">
        <f>C10/$C$61</f>
        <v>9.1670587773987372E-2</v>
      </c>
      <c r="E10" s="70">
        <f>SUM('PROCEDENCIA JULIO'!C11)</f>
        <v>33911</v>
      </c>
      <c r="F10" s="80">
        <f>E10/$E$61</f>
        <v>7.9391389647817917E-2</v>
      </c>
      <c r="G10" s="70">
        <f>E10-C10</f>
        <v>-3495</v>
      </c>
      <c r="H10" s="80">
        <f>G10/C10</f>
        <v>-9.3434208415762179E-2</v>
      </c>
    </row>
    <row r="11" spans="2:9">
      <c r="B11" s="72" t="s">
        <v>81</v>
      </c>
      <c r="C11" s="70">
        <v>121460</v>
      </c>
      <c r="D11" s="74">
        <f>C11/$C$61</f>
        <v>0.29766105948319804</v>
      </c>
      <c r="E11" s="70">
        <f>SUM('PROCEDENCIA JULIO'!C12)</f>
        <v>137782</v>
      </c>
      <c r="F11" s="74">
        <f>E11/$E$61</f>
        <v>0.32257097839803156</v>
      </c>
      <c r="G11" s="73">
        <f>E11-C11</f>
        <v>16322</v>
      </c>
      <c r="H11" s="74">
        <f>G11/C11</f>
        <v>0.1343816894450848</v>
      </c>
    </row>
    <row r="12" spans="2:9">
      <c r="B12" s="72" t="s">
        <v>83</v>
      </c>
      <c r="C12" s="70">
        <v>129523</v>
      </c>
      <c r="D12" s="74">
        <f>C12/$C$61</f>
        <v>0.31742098968748772</v>
      </c>
      <c r="E12" s="70">
        <f>SUM('PROCEDENCIA JULIO'!C13)</f>
        <v>132262</v>
      </c>
      <c r="F12" s="74">
        <f>E12/$E$61</f>
        <v>0.30964772426645315</v>
      </c>
      <c r="G12" s="73">
        <f>E12-C12</f>
        <v>2739</v>
      </c>
      <c r="H12" s="74">
        <f>G12/C12</f>
        <v>2.1146823344116487E-2</v>
      </c>
    </row>
    <row r="13" spans="2:9">
      <c r="B13" s="75" t="s">
        <v>37</v>
      </c>
      <c r="C13" s="76">
        <f>SUM(C10:C12)</f>
        <v>288389</v>
      </c>
      <c r="D13" s="77">
        <f>C13/$C$61</f>
        <v>0.70675263694467316</v>
      </c>
      <c r="E13" s="76">
        <f>SUM(E10:E12)</f>
        <v>303955</v>
      </c>
      <c r="F13" s="77">
        <f>E13/$E$61</f>
        <v>0.71161009231230266</v>
      </c>
      <c r="G13" s="76">
        <f>E13-C13</f>
        <v>15566</v>
      </c>
      <c r="H13" s="77">
        <f>G13/C13</f>
        <v>5.3975706424308829E-2</v>
      </c>
    </row>
    <row r="14" spans="2:9" ht="6" customHeight="1">
      <c r="C14" s="44"/>
      <c r="D14" s="78"/>
      <c r="E14" s="44"/>
      <c r="H14" s="78"/>
    </row>
    <row r="15" spans="2:9" ht="15">
      <c r="B15" s="525" t="s">
        <v>10</v>
      </c>
      <c r="C15" s="526"/>
      <c r="D15" s="526"/>
      <c r="E15" s="526"/>
      <c r="F15" s="526"/>
      <c r="G15" s="526"/>
      <c r="H15" s="527"/>
    </row>
    <row r="16" spans="2:9">
      <c r="B16" s="79" t="s">
        <v>105</v>
      </c>
      <c r="C16" s="70">
        <v>10958</v>
      </c>
      <c r="D16" s="80">
        <f>C16/$C$61</f>
        <v>2.6854683762694585E-2</v>
      </c>
      <c r="E16" s="70">
        <f>SUM('PROCEDENCIA JULIO'!C30)</f>
        <v>11848</v>
      </c>
      <c r="F16" s="80">
        <f>E16/$E$61</f>
        <v>2.7738172998358842E-2</v>
      </c>
      <c r="G16" s="70">
        <f>E16-C16</f>
        <v>890</v>
      </c>
      <c r="H16" s="80">
        <f>G16/C16</f>
        <v>8.121920058404819E-2</v>
      </c>
    </row>
    <row r="17" spans="2:8">
      <c r="B17" s="72" t="s">
        <v>107</v>
      </c>
      <c r="C17" s="70">
        <v>123</v>
      </c>
      <c r="D17" s="74">
        <f>C17/$C$61</f>
        <v>3.014351252793789E-4</v>
      </c>
      <c r="E17" s="70">
        <f>SUM('PROCEDENCIA JULIO'!C31)</f>
        <v>102</v>
      </c>
      <c r="F17" s="74">
        <f t="shared" ref="F17:F27" si="0">E17/$E$61</f>
        <v>2.3879926112699203E-4</v>
      </c>
      <c r="G17" s="73">
        <f>E17-C17</f>
        <v>-21</v>
      </c>
      <c r="H17" s="74">
        <f>G17/C17</f>
        <v>-0.17073170731707318</v>
      </c>
    </row>
    <row r="18" spans="2:8">
      <c r="B18" s="72" t="s">
        <v>110</v>
      </c>
      <c r="C18" s="70">
        <v>1456</v>
      </c>
      <c r="D18" s="74">
        <f t="shared" ref="D18:D25" si="1">C18/$C$61</f>
        <v>3.5682076618437047E-3</v>
      </c>
      <c r="E18" s="70">
        <f>SUM('PROCEDENCIA JULIO'!C32)</f>
        <v>1533</v>
      </c>
      <c r="F18" s="74">
        <f t="shared" si="0"/>
        <v>3.5890124245850862E-3</v>
      </c>
      <c r="G18" s="73">
        <f t="shared" ref="G18:G26" si="2">E18-C18</f>
        <v>77</v>
      </c>
      <c r="H18" s="74">
        <f t="shared" ref="H18:H26" si="3">G18/C18</f>
        <v>5.2884615384615384E-2</v>
      </c>
    </row>
    <row r="19" spans="2:8">
      <c r="B19" s="72" t="s">
        <v>113</v>
      </c>
      <c r="C19" s="70">
        <v>4346</v>
      </c>
      <c r="D19" s="74">
        <f t="shared" si="1"/>
        <v>1.0650707759871387E-2</v>
      </c>
      <c r="E19" s="70">
        <f>SUM('PROCEDENCIA JULIO'!C33)</f>
        <v>4180</v>
      </c>
      <c r="F19" s="74">
        <f t="shared" si="0"/>
        <v>9.7860873677532035E-3</v>
      </c>
      <c r="G19" s="73">
        <f t="shared" si="2"/>
        <v>-166</v>
      </c>
      <c r="H19" s="74">
        <f t="shared" si="3"/>
        <v>-3.8196042337781871E-2</v>
      </c>
    </row>
    <row r="20" spans="2:8">
      <c r="B20" s="72" t="s">
        <v>116</v>
      </c>
      <c r="C20" s="70">
        <v>1100</v>
      </c>
      <c r="D20" s="74">
        <f t="shared" si="1"/>
        <v>2.6957612829863154E-3</v>
      </c>
      <c r="E20" s="70">
        <f>SUM('PROCEDENCIA JULIO'!C34)</f>
        <v>1551</v>
      </c>
      <c r="F20" s="74">
        <f t="shared" si="0"/>
        <v>3.63115347066632E-3</v>
      </c>
      <c r="G20" s="73">
        <f t="shared" si="2"/>
        <v>451</v>
      </c>
      <c r="H20" s="74">
        <f t="shared" si="3"/>
        <v>0.41</v>
      </c>
    </row>
    <row r="21" spans="2:8">
      <c r="B21" s="72" t="s">
        <v>118</v>
      </c>
      <c r="C21" s="70">
        <v>136</v>
      </c>
      <c r="D21" s="74">
        <f t="shared" si="1"/>
        <v>3.3329412226012627E-4</v>
      </c>
      <c r="E21" s="70">
        <f>SUM('PROCEDENCIA JULIO'!C35)</f>
        <v>78</v>
      </c>
      <c r="F21" s="74">
        <f t="shared" si="0"/>
        <v>1.8261119968534685E-4</v>
      </c>
      <c r="G21" s="73">
        <f t="shared" si="2"/>
        <v>-58</v>
      </c>
      <c r="H21" s="74">
        <f t="shared" si="3"/>
        <v>-0.4264705882352941</v>
      </c>
    </row>
    <row r="22" spans="2:8">
      <c r="B22" s="72" t="s">
        <v>119</v>
      </c>
      <c r="C22" s="70">
        <v>121</v>
      </c>
      <c r="D22" s="74">
        <f t="shared" si="1"/>
        <v>2.965337411284947E-4</v>
      </c>
      <c r="E22" s="70">
        <f>SUM('PROCEDENCIA JULIO'!C36)</f>
        <v>94</v>
      </c>
      <c r="F22" s="74">
        <f t="shared" si="0"/>
        <v>2.2006990731311031E-4</v>
      </c>
      <c r="G22" s="73">
        <f>E22-C22</f>
        <v>-27</v>
      </c>
      <c r="H22" s="74">
        <f t="shared" si="3"/>
        <v>-0.2231404958677686</v>
      </c>
    </row>
    <row r="23" spans="2:8">
      <c r="B23" s="72" t="s">
        <v>120</v>
      </c>
      <c r="C23" s="70">
        <v>1249</v>
      </c>
      <c r="D23" s="74">
        <f t="shared" si="1"/>
        <v>3.0609144022271891E-3</v>
      </c>
      <c r="E23" s="70">
        <f>SUM('PROCEDENCIA JULIO'!C37)</f>
        <v>1915</v>
      </c>
      <c r="F23" s="74">
        <f t="shared" si="0"/>
        <v>4.4833390691979384E-3</v>
      </c>
      <c r="G23" s="73">
        <f t="shared" si="2"/>
        <v>666</v>
      </c>
      <c r="H23" s="74">
        <f t="shared" si="3"/>
        <v>0.53322658126501199</v>
      </c>
    </row>
    <row r="24" spans="2:8">
      <c r="B24" s="72" t="s">
        <v>121</v>
      </c>
      <c r="C24" s="70">
        <v>668</v>
      </c>
      <c r="D24" s="74">
        <f t="shared" si="1"/>
        <v>1.6370623063953261E-3</v>
      </c>
      <c r="E24" s="70">
        <f>SUM('PROCEDENCIA JULIO'!C38)</f>
        <v>1086</v>
      </c>
      <c r="F24" s="74">
        <f t="shared" si="0"/>
        <v>2.5425097802344448E-3</v>
      </c>
      <c r="G24" s="73">
        <f t="shared" si="2"/>
        <v>418</v>
      </c>
      <c r="H24" s="74">
        <f t="shared" si="3"/>
        <v>0.62574850299401197</v>
      </c>
    </row>
    <row r="25" spans="2:8">
      <c r="B25" s="72" t="s">
        <v>122</v>
      </c>
      <c r="C25" s="70">
        <v>382</v>
      </c>
      <c r="D25" s="74">
        <f t="shared" si="1"/>
        <v>9.3616437281888402E-4</v>
      </c>
      <c r="E25" s="70">
        <f>SUM('PROCEDENCIA JULIO'!C39)</f>
        <v>421</v>
      </c>
      <c r="F25" s="74">
        <f t="shared" si="0"/>
        <v>9.8563224445552588E-4</v>
      </c>
      <c r="G25" s="73">
        <f t="shared" si="2"/>
        <v>39</v>
      </c>
      <c r="H25" s="74">
        <f t="shared" si="3"/>
        <v>0.10209424083769633</v>
      </c>
    </row>
    <row r="26" spans="2:8">
      <c r="B26" s="72" t="s">
        <v>91</v>
      </c>
      <c r="C26" s="70">
        <v>89</v>
      </c>
      <c r="D26" s="74">
        <f>C26/$C$61</f>
        <v>2.1811159471434732E-4</v>
      </c>
      <c r="E26" s="70">
        <f>SUM('PROCEDENCIA JULIO'!C40)</f>
        <v>143</v>
      </c>
      <c r="F26" s="74">
        <f t="shared" si="0"/>
        <v>3.347871994231359E-4</v>
      </c>
      <c r="G26" s="73">
        <f t="shared" si="2"/>
        <v>54</v>
      </c>
      <c r="H26" s="74">
        <f t="shared" si="3"/>
        <v>0.6067415730337079</v>
      </c>
    </row>
    <row r="27" spans="2:8">
      <c r="B27" s="75" t="s">
        <v>37</v>
      </c>
      <c r="C27" s="76">
        <f>SUM(C16:C26)</f>
        <v>20628</v>
      </c>
      <c r="D27" s="77">
        <f>C27/$C$61</f>
        <v>5.0552876132219739E-2</v>
      </c>
      <c r="E27" s="76">
        <f>SUM(E16:E26)</f>
        <v>22951</v>
      </c>
      <c r="F27" s="77">
        <f t="shared" si="0"/>
        <v>5.3732174922799948E-2</v>
      </c>
      <c r="G27" s="76">
        <f>E27-C27</f>
        <v>2323</v>
      </c>
      <c r="H27" s="77">
        <f>G27/C27</f>
        <v>0.11261392282334691</v>
      </c>
    </row>
    <row r="28" spans="2:8" ht="6" customHeight="1">
      <c r="C28" s="44"/>
      <c r="D28" s="78"/>
      <c r="E28" s="44"/>
      <c r="H28" s="78"/>
    </row>
    <row r="29" spans="2:8" ht="15">
      <c r="B29" s="525" t="s">
        <v>9</v>
      </c>
      <c r="C29" s="526"/>
      <c r="D29" s="526"/>
      <c r="E29" s="526"/>
      <c r="F29" s="526"/>
      <c r="G29" s="526"/>
      <c r="H29" s="527"/>
    </row>
    <row r="30" spans="2:8">
      <c r="B30" s="79" t="s">
        <v>21</v>
      </c>
      <c r="C30" s="70">
        <v>9252</v>
      </c>
      <c r="D30" s="80">
        <f>C30/$C$61</f>
        <v>2.2673803081990355E-2</v>
      </c>
      <c r="E30" s="70">
        <f>SUM('PROCEDENCIA JULIO'!K10)</f>
        <v>8347</v>
      </c>
      <c r="F30" s="80">
        <f>E30/$E$61</f>
        <v>1.954173953555885E-2</v>
      </c>
      <c r="G30" s="70">
        <f>E30-C30</f>
        <v>-905</v>
      </c>
      <c r="H30" s="80">
        <f>G30/C30</f>
        <v>-9.7816688283614353E-2</v>
      </c>
    </row>
    <row r="31" spans="2:8">
      <c r="B31" s="72" t="s">
        <v>22</v>
      </c>
      <c r="C31" s="70">
        <v>239</v>
      </c>
      <c r="D31" s="74">
        <f t="shared" ref="D31:D56" si="4">C31/$C$61</f>
        <v>5.8571540603066308E-4</v>
      </c>
      <c r="E31" s="70">
        <f>SUM('PROCEDENCIA JULIO'!K11)</f>
        <v>284</v>
      </c>
      <c r="F31" s="74">
        <f t="shared" ref="F31:F55" si="5">E31/$E$61</f>
        <v>6.6489206039280137E-4</v>
      </c>
      <c r="G31" s="73">
        <f>E31-C31</f>
        <v>45</v>
      </c>
      <c r="H31" s="74">
        <f t="shared" ref="H31:H53" si="6">G31/C31</f>
        <v>0.18828451882845187</v>
      </c>
    </row>
    <row r="32" spans="2:8">
      <c r="B32" s="72" t="s">
        <v>152</v>
      </c>
      <c r="C32" s="70">
        <v>1635</v>
      </c>
      <c r="D32" s="74">
        <f t="shared" si="4"/>
        <v>4.006881543347841E-3</v>
      </c>
      <c r="E32" s="70">
        <f>SUM('PROCEDENCIA JULIO'!K12)</f>
        <v>1456</v>
      </c>
      <c r="F32" s="74">
        <f t="shared" si="5"/>
        <v>3.4087423941264747E-3</v>
      </c>
      <c r="G32" s="73">
        <f t="shared" ref="G32:G57" si="7">E32-C32</f>
        <v>-179</v>
      </c>
      <c r="H32" s="74">
        <f t="shared" si="6"/>
        <v>-0.10948012232415902</v>
      </c>
    </row>
    <row r="33" spans="2:8">
      <c r="B33" s="72" t="s">
        <v>85</v>
      </c>
      <c r="C33" s="70">
        <v>14</v>
      </c>
      <c r="D33" s="74">
        <f t="shared" si="4"/>
        <v>3.4309689056189466E-5</v>
      </c>
      <c r="E33" s="70">
        <f>SUM('PROCEDENCIA JULIO'!K13)</f>
        <v>16</v>
      </c>
      <c r="F33" s="74">
        <f t="shared" si="5"/>
        <v>3.745870762776346E-5</v>
      </c>
      <c r="G33" s="73">
        <f t="shared" si="7"/>
        <v>2</v>
      </c>
      <c r="H33" s="74">
        <f t="shared" si="6"/>
        <v>0.14285714285714285</v>
      </c>
    </row>
    <row r="34" spans="2:8">
      <c r="B34" s="72" t="s">
        <v>23</v>
      </c>
      <c r="C34" s="70">
        <v>98</v>
      </c>
      <c r="D34" s="74">
        <f t="shared" si="4"/>
        <v>2.4016782339332627E-4</v>
      </c>
      <c r="E34" s="70">
        <f>SUM('PROCEDENCIA JULIO'!K14)</f>
        <v>182</v>
      </c>
      <c r="F34" s="74">
        <f t="shared" si="5"/>
        <v>4.2609279926580934E-4</v>
      </c>
      <c r="G34" s="73">
        <f t="shared" si="7"/>
        <v>84</v>
      </c>
      <c r="H34" s="74">
        <f>G34/C34</f>
        <v>0.8571428571428571</v>
      </c>
    </row>
    <row r="35" spans="2:8">
      <c r="B35" s="72" t="s">
        <v>24</v>
      </c>
      <c r="C35" s="70">
        <v>28558</v>
      </c>
      <c r="D35" s="74">
        <f t="shared" si="4"/>
        <v>6.9986864290475626E-2</v>
      </c>
      <c r="E35" s="70">
        <f>SUM('PROCEDENCIA JULIO'!K15)</f>
        <v>27900</v>
      </c>
      <c r="F35" s="74">
        <f t="shared" si="5"/>
        <v>6.5318621425912535E-2</v>
      </c>
      <c r="G35" s="73">
        <f t="shared" si="7"/>
        <v>-658</v>
      </c>
      <c r="H35" s="74">
        <f t="shared" si="6"/>
        <v>-2.304082918971917E-2</v>
      </c>
    </row>
    <row r="36" spans="2:8">
      <c r="B36" s="72" t="s">
        <v>25</v>
      </c>
      <c r="C36" s="70">
        <v>19</v>
      </c>
      <c r="D36" s="74">
        <f t="shared" si="4"/>
        <v>4.6563149433399995E-5</v>
      </c>
      <c r="E36" s="70">
        <f>SUM('PROCEDENCIA JULIO'!K16)</f>
        <v>114</v>
      </c>
      <c r="F36" s="74">
        <f t="shared" si="5"/>
        <v>2.6689329184781461E-4</v>
      </c>
      <c r="G36" s="73">
        <f t="shared" si="7"/>
        <v>95</v>
      </c>
      <c r="H36" s="74">
        <f>G36/C36</f>
        <v>5</v>
      </c>
    </row>
    <row r="37" spans="2:8">
      <c r="B37" s="72" t="s">
        <v>26</v>
      </c>
      <c r="C37" s="70">
        <v>5264</v>
      </c>
      <c r="D37" s="74">
        <f t="shared" si="4"/>
        <v>1.290044308512724E-2</v>
      </c>
      <c r="E37" s="70">
        <f>SUM('PROCEDENCIA JULIO'!K17)</f>
        <v>4103</v>
      </c>
      <c r="F37" s="74">
        <f t="shared" si="5"/>
        <v>9.6058173372945924E-3</v>
      </c>
      <c r="G37" s="73">
        <f t="shared" si="7"/>
        <v>-1161</v>
      </c>
      <c r="H37" s="74">
        <f t="shared" si="6"/>
        <v>-0.2205547112462006</v>
      </c>
    </row>
    <row r="38" spans="2:8">
      <c r="B38" s="72" t="s">
        <v>27</v>
      </c>
      <c r="C38" s="70">
        <v>24949</v>
      </c>
      <c r="D38" s="74">
        <f t="shared" si="4"/>
        <v>6.1142316590205074E-2</v>
      </c>
      <c r="E38" s="70">
        <f>SUM('PROCEDENCIA JULIO'!K18)</f>
        <v>31707</v>
      </c>
      <c r="F38" s="74">
        <f t="shared" si="5"/>
        <v>7.4231452672093495E-2</v>
      </c>
      <c r="G38" s="73">
        <f t="shared" si="7"/>
        <v>6758</v>
      </c>
      <c r="H38" s="74">
        <f t="shared" si="6"/>
        <v>0.2708725800633292</v>
      </c>
    </row>
    <row r="39" spans="2:8">
      <c r="B39" s="72" t="s">
        <v>61</v>
      </c>
      <c r="C39" s="70">
        <v>18</v>
      </c>
      <c r="D39" s="74">
        <f t="shared" si="4"/>
        <v>4.4112457357957889E-5</v>
      </c>
      <c r="E39" s="70">
        <f>SUM('PROCEDENCIA JULIO'!K19)</f>
        <v>33</v>
      </c>
      <c r="F39" s="74">
        <f>E39/$E$61</f>
        <v>7.7258584482262134E-5</v>
      </c>
      <c r="G39" s="73">
        <f t="shared" si="7"/>
        <v>15</v>
      </c>
      <c r="H39" s="74">
        <f>G39/C39</f>
        <v>0.83333333333333337</v>
      </c>
    </row>
    <row r="40" spans="2:8">
      <c r="B40" s="72" t="s">
        <v>28</v>
      </c>
      <c r="C40" s="70">
        <v>5582</v>
      </c>
      <c r="D40" s="74">
        <f t="shared" si="4"/>
        <v>1.3679763165117828E-2</v>
      </c>
      <c r="E40" s="70">
        <f>SUM('PROCEDENCIA JULIO'!K20)</f>
        <v>3106</v>
      </c>
      <c r="F40" s="74">
        <f t="shared" si="5"/>
        <v>7.2716716182395814E-3</v>
      </c>
      <c r="G40" s="73">
        <f t="shared" si="7"/>
        <v>-2476</v>
      </c>
      <c r="H40" s="74">
        <f t="shared" si="6"/>
        <v>-0.44356861340021497</v>
      </c>
    </row>
    <row r="41" spans="2:8">
      <c r="B41" s="72" t="s">
        <v>95</v>
      </c>
      <c r="C41" s="70">
        <v>15</v>
      </c>
      <c r="D41" s="74">
        <f t="shared" si="4"/>
        <v>3.6760381131631572E-5</v>
      </c>
      <c r="E41" s="70">
        <f>SUM('PROCEDENCIA JULIO'!K21)</f>
        <v>7</v>
      </c>
      <c r="F41" s="74">
        <f t="shared" si="5"/>
        <v>1.6388184587146511E-5</v>
      </c>
      <c r="G41" s="73">
        <f t="shared" si="7"/>
        <v>-8</v>
      </c>
      <c r="H41" s="74">
        <f t="shared" si="6"/>
        <v>-0.53333333333333333</v>
      </c>
    </row>
    <row r="42" spans="2:8">
      <c r="B42" s="72" t="s">
        <v>46</v>
      </c>
      <c r="C42" s="70">
        <v>296</v>
      </c>
      <c r="D42" s="74">
        <f t="shared" si="4"/>
        <v>7.2540485433086302E-4</v>
      </c>
      <c r="E42" s="70">
        <f>SUM('PROCEDENCIA JULIO'!K22)</f>
        <v>422</v>
      </c>
      <c r="F42" s="74">
        <f t="shared" si="5"/>
        <v>9.8797341368226125E-4</v>
      </c>
      <c r="G42" s="73">
        <f t="shared" si="7"/>
        <v>126</v>
      </c>
      <c r="H42" s="74">
        <f>G42/C42</f>
        <v>0.42567567567567566</v>
      </c>
    </row>
    <row r="43" spans="2:8">
      <c r="B43" s="72" t="s">
        <v>100</v>
      </c>
      <c r="C43" s="70">
        <v>6</v>
      </c>
      <c r="D43" s="74">
        <f t="shared" si="4"/>
        <v>1.4704152452652629E-5</v>
      </c>
      <c r="E43" s="70">
        <f>SUM('PROCEDENCIA JULIO'!K23)</f>
        <v>12</v>
      </c>
      <c r="F43" s="74">
        <f>E43/$E$61</f>
        <v>2.8094030720822593E-5</v>
      </c>
      <c r="G43" s="73">
        <f t="shared" si="7"/>
        <v>6</v>
      </c>
      <c r="H43" s="74">
        <f>G43/C43</f>
        <v>1</v>
      </c>
    </row>
    <row r="44" spans="2:8">
      <c r="B44" s="72" t="s">
        <v>29</v>
      </c>
      <c r="C44" s="70">
        <v>12639</v>
      </c>
      <c r="D44" s="74">
        <f t="shared" si="4"/>
        <v>3.0974297141512765E-2</v>
      </c>
      <c r="E44" s="70">
        <f>SUM('PROCEDENCIA JULIO'!K24)</f>
        <v>10213</v>
      </c>
      <c r="F44" s="74">
        <f t="shared" si="5"/>
        <v>2.3910361312646761E-2</v>
      </c>
      <c r="G44" s="73">
        <f t="shared" si="7"/>
        <v>-2426</v>
      </c>
      <c r="H44" s="74">
        <f>G44/C44</f>
        <v>-0.19194556531371154</v>
      </c>
    </row>
    <row r="45" spans="2:8">
      <c r="B45" s="72" t="s">
        <v>62</v>
      </c>
      <c r="C45" s="70">
        <v>26</v>
      </c>
      <c r="D45" s="74">
        <f t="shared" si="4"/>
        <v>6.3717993961494722E-5</v>
      </c>
      <c r="E45" s="70">
        <f>SUM('PROCEDENCIA JULIO'!K25)</f>
        <v>7</v>
      </c>
      <c r="F45" s="74">
        <f t="shared" si="5"/>
        <v>1.6388184587146511E-5</v>
      </c>
      <c r="G45" s="73">
        <f t="shared" si="7"/>
        <v>-19</v>
      </c>
      <c r="H45" s="74">
        <f t="shared" si="6"/>
        <v>-0.73076923076923073</v>
      </c>
    </row>
    <row r="46" spans="2:8">
      <c r="B46" s="72" t="s">
        <v>101</v>
      </c>
      <c r="C46" s="70">
        <v>6</v>
      </c>
      <c r="D46" s="74">
        <f t="shared" si="4"/>
        <v>1.4704152452652629E-5</v>
      </c>
      <c r="E46" s="70">
        <f>SUM('PROCEDENCIA JULIO'!K26)</f>
        <v>20</v>
      </c>
      <c r="F46" s="74">
        <f t="shared" si="5"/>
        <v>4.6823384534704319E-5</v>
      </c>
      <c r="G46" s="73">
        <f t="shared" si="7"/>
        <v>14</v>
      </c>
      <c r="H46" s="74">
        <v>0</v>
      </c>
    </row>
    <row r="47" spans="2:8">
      <c r="B47" s="72" t="s">
        <v>30</v>
      </c>
      <c r="C47" s="70">
        <v>284</v>
      </c>
      <c r="D47" s="74">
        <f t="shared" si="4"/>
        <v>6.9599654942555773E-4</v>
      </c>
      <c r="E47" s="70">
        <f>SUM('PROCEDENCIA JULIO'!K27)</f>
        <v>226</v>
      </c>
      <c r="F47" s="74">
        <f t="shared" si="5"/>
        <v>5.291042452421588E-4</v>
      </c>
      <c r="G47" s="73">
        <f t="shared" si="7"/>
        <v>-58</v>
      </c>
      <c r="H47" s="74">
        <f t="shared" si="6"/>
        <v>-0.20422535211267606</v>
      </c>
    </row>
    <row r="48" spans="2:8">
      <c r="B48" s="72" t="s">
        <v>52</v>
      </c>
      <c r="C48" s="70">
        <v>169</v>
      </c>
      <c r="D48" s="74">
        <f t="shared" si="4"/>
        <v>4.1416696074971572E-4</v>
      </c>
      <c r="E48" s="70">
        <f>SUM('PROCEDENCIA JULIO'!K28)</f>
        <v>271</v>
      </c>
      <c r="F48" s="74">
        <f t="shared" si="5"/>
        <v>6.3445686044524352E-4</v>
      </c>
      <c r="G48" s="73">
        <f t="shared" si="7"/>
        <v>102</v>
      </c>
      <c r="H48" s="74">
        <f t="shared" si="6"/>
        <v>0.60355029585798814</v>
      </c>
    </row>
    <row r="49" spans="2:8">
      <c r="B49" s="72" t="s">
        <v>31</v>
      </c>
      <c r="C49" s="70">
        <v>447</v>
      </c>
      <c r="D49" s="74">
        <f t="shared" si="4"/>
        <v>1.0954593577226209E-3</v>
      </c>
      <c r="E49" s="70">
        <f>SUM('PROCEDENCIA JULIO'!K29)</f>
        <v>272</v>
      </c>
      <c r="F49" s="74">
        <f t="shared" si="5"/>
        <v>6.3679802967197879E-4</v>
      </c>
      <c r="G49" s="73">
        <f t="shared" si="7"/>
        <v>-175</v>
      </c>
      <c r="H49" s="74">
        <f t="shared" si="6"/>
        <v>-0.39149888143176736</v>
      </c>
    </row>
    <row r="50" spans="2:8">
      <c r="B50" s="72" t="s">
        <v>51</v>
      </c>
      <c r="C50" s="70">
        <v>67</v>
      </c>
      <c r="D50" s="74">
        <f t="shared" si="4"/>
        <v>1.6419636905462104E-4</v>
      </c>
      <c r="E50" s="70">
        <f>SUM('PROCEDENCIA JULIO'!K30)</f>
        <v>48</v>
      </c>
      <c r="F50" s="74">
        <f t="shared" si="5"/>
        <v>1.1237612288329037E-4</v>
      </c>
      <c r="G50" s="73">
        <f t="shared" si="7"/>
        <v>-19</v>
      </c>
      <c r="H50" s="74">
        <f>G50/C50</f>
        <v>-0.28358208955223879</v>
      </c>
    </row>
    <row r="51" spans="2:8">
      <c r="B51" s="72" t="s">
        <v>109</v>
      </c>
      <c r="C51" s="70">
        <v>41</v>
      </c>
      <c r="D51" s="74">
        <f t="shared" si="4"/>
        <v>1.004783750931263E-4</v>
      </c>
      <c r="E51" s="70">
        <f>SUM('PROCEDENCIA JULIO'!K31)</f>
        <v>29</v>
      </c>
      <c r="F51" s="74">
        <f t="shared" si="5"/>
        <v>6.7893907575321261E-5</v>
      </c>
      <c r="G51" s="73">
        <f t="shared" si="7"/>
        <v>-12</v>
      </c>
      <c r="H51" s="74">
        <f>G51/C51</f>
        <v>-0.29268292682926828</v>
      </c>
    </row>
    <row r="52" spans="2:8">
      <c r="B52" s="72" t="s">
        <v>112</v>
      </c>
      <c r="C52" s="70">
        <v>4914</v>
      </c>
      <c r="D52" s="74">
        <f t="shared" si="4"/>
        <v>1.2042700858722503E-2</v>
      </c>
      <c r="E52" s="70">
        <f>SUM('PROCEDENCIA JULIO'!K32)</f>
        <v>4844</v>
      </c>
      <c r="F52" s="74">
        <f t="shared" si="5"/>
        <v>1.1340623734305387E-2</v>
      </c>
      <c r="G52" s="73">
        <f t="shared" si="7"/>
        <v>-70</v>
      </c>
      <c r="H52" s="74">
        <f t="shared" si="6"/>
        <v>-1.4245014245014245E-2</v>
      </c>
    </row>
    <row r="53" spans="2:8">
      <c r="B53" s="72" t="s">
        <v>115</v>
      </c>
      <c r="C53" s="70">
        <v>14</v>
      </c>
      <c r="D53" s="74">
        <f t="shared" si="4"/>
        <v>3.4309689056189466E-5</v>
      </c>
      <c r="E53" s="70">
        <f>SUM('PROCEDENCIA JULIO'!K33)</f>
        <v>11</v>
      </c>
      <c r="F53" s="74">
        <f t="shared" si="5"/>
        <v>2.5752861494087378E-5</v>
      </c>
      <c r="G53" s="73">
        <f t="shared" si="7"/>
        <v>-3</v>
      </c>
      <c r="H53" s="74">
        <f t="shared" si="6"/>
        <v>-0.21428571428571427</v>
      </c>
    </row>
    <row r="54" spans="2:8">
      <c r="B54" s="72" t="s">
        <v>32</v>
      </c>
      <c r="C54" s="70">
        <v>265</v>
      </c>
      <c r="D54" s="74">
        <f t="shared" si="4"/>
        <v>6.4943339999215782E-4</v>
      </c>
      <c r="E54" s="70">
        <f>SUM('PROCEDENCIA JULIO'!K34)</f>
        <v>222</v>
      </c>
      <c r="F54" s="74">
        <f t="shared" si="5"/>
        <v>5.1973956833521794E-4</v>
      </c>
      <c r="G54" s="73">
        <f t="shared" si="7"/>
        <v>-43</v>
      </c>
      <c r="H54" s="74">
        <f>G54/C54</f>
        <v>-0.16226415094339622</v>
      </c>
    </row>
    <row r="55" spans="2:8">
      <c r="B55" s="72" t="s">
        <v>33</v>
      </c>
      <c r="C55" s="70">
        <v>1091</v>
      </c>
      <c r="D55" s="74">
        <f t="shared" si="4"/>
        <v>2.6737050543073366E-3</v>
      </c>
      <c r="E55" s="70">
        <f>SUM('PROCEDENCIA JULIO'!K35)</f>
        <v>980</v>
      </c>
      <c r="F55" s="74">
        <f t="shared" si="5"/>
        <v>2.2943458422005117E-3</v>
      </c>
      <c r="G55" s="73">
        <f t="shared" si="7"/>
        <v>-111</v>
      </c>
      <c r="H55" s="74">
        <f>G55/C55</f>
        <v>-0.10174152153987168</v>
      </c>
    </row>
    <row r="56" spans="2:8">
      <c r="B56" s="72" t="s">
        <v>91</v>
      </c>
      <c r="C56" s="70">
        <v>717</v>
      </c>
      <c r="D56" s="74">
        <f t="shared" si="4"/>
        <v>1.7571462180919891E-3</v>
      </c>
      <c r="E56" s="70">
        <f>SUM('PROCEDENCIA JULIO'!K36)</f>
        <v>2334</v>
      </c>
      <c r="F56" s="74">
        <f>E56/$E$61</f>
        <v>5.464288975199994E-3</v>
      </c>
      <c r="G56" s="73">
        <f t="shared" si="7"/>
        <v>1617</v>
      </c>
      <c r="H56" s="74">
        <f>G56/C56</f>
        <v>2.2552301255230125</v>
      </c>
    </row>
    <row r="57" spans="2:8">
      <c r="B57" s="75" t="s">
        <v>37</v>
      </c>
      <c r="C57" s="76">
        <f>SUM(C30:C56)</f>
        <v>96625</v>
      </c>
      <c r="D57" s="77">
        <f>C57/$C$61</f>
        <v>0.23679812178959339</v>
      </c>
      <c r="E57" s="76">
        <f>SUM(E30:E56)</f>
        <v>97166</v>
      </c>
      <c r="F57" s="77">
        <f>E57/$E$61</f>
        <v>0.22748204908495401</v>
      </c>
      <c r="G57" s="76">
        <f t="shared" si="7"/>
        <v>541</v>
      </c>
      <c r="H57" s="77">
        <f>G57/C57</f>
        <v>5.5989650711513583E-3</v>
      </c>
    </row>
    <row r="58" spans="2:8">
      <c r="C58" s="44"/>
      <c r="E58" s="44"/>
      <c r="H58" s="78"/>
    </row>
    <row r="59" spans="2:8">
      <c r="B59" s="347" t="s">
        <v>151</v>
      </c>
      <c r="C59" s="348">
        <v>2406</v>
      </c>
      <c r="D59" s="349">
        <f>C59/$C$61</f>
        <v>5.8963651335137042E-3</v>
      </c>
      <c r="E59" s="348">
        <v>3065</v>
      </c>
      <c r="F59" s="349">
        <f>E59/$E$61</f>
        <v>7.175683679943437E-3</v>
      </c>
      <c r="G59" s="348">
        <f>E59-C59</f>
        <v>659</v>
      </c>
      <c r="H59" s="350">
        <f>G59/C59</f>
        <v>0.27389858686616791</v>
      </c>
    </row>
    <row r="60" spans="2:8">
      <c r="C60" s="44"/>
      <c r="E60" s="44"/>
      <c r="H60" s="78"/>
    </row>
    <row r="61" spans="2:8" ht="15.75">
      <c r="B61" s="351" t="s">
        <v>6</v>
      </c>
      <c r="C61" s="352">
        <f>C59+C57+C27+C13</f>
        <v>408048</v>
      </c>
      <c r="D61" s="353">
        <f>D59+D57+D27+D13</f>
        <v>1</v>
      </c>
      <c r="E61" s="352">
        <f>E59+E57+E27+E13</f>
        <v>427137</v>
      </c>
      <c r="F61" s="353">
        <f>F59+F57+F27+F13</f>
        <v>1</v>
      </c>
      <c r="G61" s="354">
        <f>E61-C61</f>
        <v>19089</v>
      </c>
      <c r="H61" s="353">
        <f>G61/C61</f>
        <v>4.6781261028114342E-2</v>
      </c>
    </row>
    <row r="63" spans="2:8" ht="15">
      <c r="C63" s="81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MAYA&amp;R23</oddFooter>
  </headerFooter>
  <ignoredErrors>
    <ignoredError sqref="D13 D27 D57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topLeftCell="A7" workbookViewId="0">
      <selection activeCell="C21" sqref="C21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66"/>
      <c r="D3" s="266"/>
      <c r="E3" s="266"/>
      <c r="F3" s="135" t="s">
        <v>369</v>
      </c>
      <c r="G3" s="266"/>
      <c r="H3" s="266"/>
    </row>
    <row r="4" spans="2:9" ht="15.75">
      <c r="C4" s="266"/>
      <c r="D4" s="266"/>
      <c r="E4" s="266"/>
      <c r="F4" s="135" t="s">
        <v>390</v>
      </c>
      <c r="G4" s="266"/>
      <c r="H4" s="266"/>
    </row>
    <row r="5" spans="2:9" ht="11.25" customHeight="1"/>
    <row r="6" spans="2:9">
      <c r="B6" s="528" t="s">
        <v>287</v>
      </c>
      <c r="C6" s="530">
        <v>2012</v>
      </c>
      <c r="D6" s="531"/>
      <c r="E6" s="530">
        <v>2013</v>
      </c>
      <c r="F6" s="531"/>
      <c r="G6" s="530" t="s">
        <v>165</v>
      </c>
      <c r="H6" s="531"/>
    </row>
    <row r="7" spans="2:9">
      <c r="B7" s="529"/>
      <c r="C7" s="344"/>
      <c r="D7" s="345" t="s">
        <v>164</v>
      </c>
      <c r="E7" s="344"/>
      <c r="F7" s="345" t="s">
        <v>164</v>
      </c>
      <c r="G7" s="344"/>
      <c r="H7" s="346" t="s">
        <v>36</v>
      </c>
      <c r="I7" s="5"/>
    </row>
    <row r="8" spans="2:9" s="9" customFormat="1">
      <c r="B8" s="68"/>
      <c r="C8" s="31"/>
      <c r="D8" s="31"/>
      <c r="E8" s="31"/>
      <c r="F8" s="31"/>
      <c r="G8" s="31"/>
      <c r="H8" s="69"/>
      <c r="I8" s="31"/>
    </row>
    <row r="9" spans="2:9" ht="15">
      <c r="B9" s="525" t="s">
        <v>150</v>
      </c>
      <c r="C9" s="526"/>
      <c r="D9" s="526"/>
      <c r="E9" s="526"/>
      <c r="F9" s="526"/>
      <c r="G9" s="526"/>
      <c r="H9" s="527"/>
    </row>
    <row r="10" spans="2:9">
      <c r="B10" s="269" t="s">
        <v>153</v>
      </c>
      <c r="C10" s="70">
        <v>486779</v>
      </c>
      <c r="D10" s="270">
        <f>C10/$C$61</f>
        <v>0.20399295297147746</v>
      </c>
      <c r="E10" s="70">
        <f>SUM('PROCEDENCIA ENERO - JULIO'!C11)</f>
        <v>462195</v>
      </c>
      <c r="F10" s="270">
        <f>E10/$E$61</f>
        <v>0.18246407329592423</v>
      </c>
      <c r="G10" s="71">
        <f>E10-C10</f>
        <v>-24584</v>
      </c>
      <c r="H10" s="270">
        <f>G10/C10</f>
        <v>-5.0503411198921891E-2</v>
      </c>
    </row>
    <row r="11" spans="2:9">
      <c r="B11" s="72" t="s">
        <v>81</v>
      </c>
      <c r="C11" s="73">
        <v>783826</v>
      </c>
      <c r="D11" s="74">
        <f>C11/$C$61</f>
        <v>0.32847551015105686</v>
      </c>
      <c r="E11" s="70">
        <f>SUM('PROCEDENCIA ENERO - JULIO'!C12)</f>
        <v>828707</v>
      </c>
      <c r="F11" s="74">
        <f>E11/$E$61</f>
        <v>0.32715467451799674</v>
      </c>
      <c r="G11" s="73">
        <f>E11-C11</f>
        <v>44881</v>
      </c>
      <c r="H11" s="74">
        <f>G11/C11</f>
        <v>5.7258881435420614E-2</v>
      </c>
    </row>
    <row r="12" spans="2:9">
      <c r="B12" s="72" t="s">
        <v>83</v>
      </c>
      <c r="C12" s="73">
        <v>455030</v>
      </c>
      <c r="D12" s="74">
        <f>C12/$C$61</f>
        <v>0.19068799884672796</v>
      </c>
      <c r="E12" s="70">
        <f>SUM('PROCEDENCIA ENERO - JULIO'!C13)</f>
        <v>509596</v>
      </c>
      <c r="F12" s="74">
        <f>E12/$E$61</f>
        <v>0.20117690995209772</v>
      </c>
      <c r="G12" s="73">
        <f>E12-C12</f>
        <v>54566</v>
      </c>
      <c r="H12" s="74">
        <f>G12/C12</f>
        <v>0.11991736808562073</v>
      </c>
    </row>
    <row r="13" spans="2:9">
      <c r="B13" s="75" t="s">
        <v>37</v>
      </c>
      <c r="C13" s="76">
        <f>SUM(C10:C12)</f>
        <v>1725635</v>
      </c>
      <c r="D13" s="77">
        <f>C13/$C$61</f>
        <v>0.72315646196926231</v>
      </c>
      <c r="E13" s="76">
        <f>SUM(E10:E12)</f>
        <v>1800498</v>
      </c>
      <c r="F13" s="77">
        <f>E13/$E$61</f>
        <v>0.71079565776601872</v>
      </c>
      <c r="G13" s="76">
        <f>E13-C13</f>
        <v>74863</v>
      </c>
      <c r="H13" s="77">
        <f>G13/C13</f>
        <v>4.3382870653411641E-2</v>
      </c>
    </row>
    <row r="14" spans="2:9" ht="6" customHeight="1">
      <c r="C14" s="44"/>
      <c r="D14" s="78"/>
      <c r="E14" s="44"/>
      <c r="H14" s="78"/>
    </row>
    <row r="15" spans="2:9" ht="15">
      <c r="B15" s="525" t="s">
        <v>10</v>
      </c>
      <c r="C15" s="526"/>
      <c r="D15" s="526"/>
      <c r="E15" s="526"/>
      <c r="F15" s="526"/>
      <c r="G15" s="526"/>
      <c r="H15" s="527"/>
    </row>
    <row r="16" spans="2:9">
      <c r="B16" s="79" t="s">
        <v>105</v>
      </c>
      <c r="C16" s="71">
        <v>82253</v>
      </c>
      <c r="D16" s="80">
        <f>C16/$C$61</f>
        <v>3.4469507437179782E-2</v>
      </c>
      <c r="E16" s="70">
        <f>SUM('PROCEDENCIA ENERO - JULIO'!C30)</f>
        <v>99529</v>
      </c>
      <c r="F16" s="80">
        <f>E16/$E$61</f>
        <v>3.9291785395926059E-2</v>
      </c>
      <c r="G16" s="70">
        <f>E16-C16</f>
        <v>17276</v>
      </c>
      <c r="H16" s="80">
        <f>G16/C16</f>
        <v>0.21003489234435219</v>
      </c>
    </row>
    <row r="17" spans="2:8">
      <c r="B17" s="72" t="s">
        <v>107</v>
      </c>
      <c r="C17" s="73">
        <v>259</v>
      </c>
      <c r="D17" s="80">
        <f t="shared" ref="D17:D27" si="0">C17/$C$61</f>
        <v>1.0853831989385874E-4</v>
      </c>
      <c r="E17" s="70">
        <f>SUM('PROCEDENCIA ENERO - JULIO'!C31)</f>
        <v>308</v>
      </c>
      <c r="F17" s="74">
        <f t="shared" ref="F17:F26" si="1">E17/$E$61</f>
        <v>1.2159139448748832E-4</v>
      </c>
      <c r="G17" s="73">
        <f>E17-C17</f>
        <v>49</v>
      </c>
      <c r="H17" s="74">
        <f>G17/C17</f>
        <v>0.1891891891891892</v>
      </c>
    </row>
    <row r="18" spans="2:8">
      <c r="B18" s="72" t="s">
        <v>110</v>
      </c>
      <c r="C18" s="73">
        <v>6053</v>
      </c>
      <c r="D18" s="80">
        <f t="shared" si="0"/>
        <v>2.5366117772877487E-3</v>
      </c>
      <c r="E18" s="70">
        <f>SUM('PROCEDENCIA ENERO - JULIO'!C32)</f>
        <v>7406</v>
      </c>
      <c r="F18" s="74">
        <f t="shared" si="1"/>
        <v>2.9237203492673328E-3</v>
      </c>
      <c r="G18" s="73">
        <f>E18-C18</f>
        <v>1353</v>
      </c>
      <c r="H18" s="74">
        <f>G18/C18</f>
        <v>0.22352552453328928</v>
      </c>
    </row>
    <row r="19" spans="2:8">
      <c r="B19" s="72" t="s">
        <v>113</v>
      </c>
      <c r="C19" s="73">
        <v>18436</v>
      </c>
      <c r="D19" s="80">
        <f t="shared" si="0"/>
        <v>7.7259168554562928E-3</v>
      </c>
      <c r="E19" s="70">
        <f>SUM('PROCEDENCIA ENERO - JULIO'!C33)</f>
        <v>21280</v>
      </c>
      <c r="F19" s="74">
        <f t="shared" si="1"/>
        <v>8.4008599827719212E-3</v>
      </c>
      <c r="G19" s="73">
        <f t="shared" ref="G19:G26" si="2">E19-C19</f>
        <v>2844</v>
      </c>
      <c r="H19" s="74">
        <f t="shared" ref="H19:H26" si="3">G19/C19</f>
        <v>0.15426339770015188</v>
      </c>
    </row>
    <row r="20" spans="2:8">
      <c r="B20" s="72" t="s">
        <v>116</v>
      </c>
      <c r="C20" s="73">
        <v>4800</v>
      </c>
      <c r="D20" s="80">
        <f t="shared" si="0"/>
        <v>2.011520986449892E-3</v>
      </c>
      <c r="E20" s="70">
        <f>SUM('PROCEDENCIA ENERO - JULIO'!C34)</f>
        <v>6875</v>
      </c>
      <c r="F20" s="74">
        <f t="shared" si="1"/>
        <v>2.7140936269528645E-3</v>
      </c>
      <c r="G20" s="73">
        <f t="shared" si="2"/>
        <v>2075</v>
      </c>
      <c r="H20" s="74">
        <f t="shared" si="3"/>
        <v>0.43229166666666669</v>
      </c>
    </row>
    <row r="21" spans="2:8">
      <c r="B21" s="72" t="s">
        <v>118</v>
      </c>
      <c r="C21" s="73">
        <v>1181</v>
      </c>
      <c r="D21" s="80">
        <f t="shared" si="0"/>
        <v>4.9491797604110882E-4</v>
      </c>
      <c r="E21" s="70">
        <f>SUM('PROCEDENCIA ENERO - JULIO'!C35)</f>
        <v>382</v>
      </c>
      <c r="F21" s="74">
        <f t="shared" si="1"/>
        <v>1.5080491134487187E-4</v>
      </c>
      <c r="G21" s="73">
        <f t="shared" si="2"/>
        <v>-799</v>
      </c>
      <c r="H21" s="74">
        <f t="shared" si="3"/>
        <v>-0.676545300592718</v>
      </c>
    </row>
    <row r="22" spans="2:8">
      <c r="B22" s="72" t="s">
        <v>119</v>
      </c>
      <c r="C22" s="73">
        <v>597</v>
      </c>
      <c r="D22" s="80">
        <f t="shared" si="0"/>
        <v>2.5018292268970529E-4</v>
      </c>
      <c r="E22" s="70">
        <f>SUM('PROCEDENCIA ENERO - JULIO'!C36)</f>
        <v>851</v>
      </c>
      <c r="F22" s="74">
        <f t="shared" si="1"/>
        <v>3.3595544385991093E-4</v>
      </c>
      <c r="G22" s="73">
        <f>E22-C22</f>
        <v>254</v>
      </c>
      <c r="H22" s="74">
        <f>G22/C22</f>
        <v>0.42546063651591287</v>
      </c>
    </row>
    <row r="23" spans="2:8">
      <c r="B23" s="72" t="s">
        <v>120</v>
      </c>
      <c r="C23" s="73">
        <v>4114</v>
      </c>
      <c r="D23" s="80">
        <f t="shared" si="0"/>
        <v>1.7240411121364281E-3</v>
      </c>
      <c r="E23" s="70">
        <f>SUM('PROCEDENCIA ENERO - JULIO'!C37)</f>
        <v>8626</v>
      </c>
      <c r="F23" s="74">
        <f t="shared" si="1"/>
        <v>3.4053486001593323E-3</v>
      </c>
      <c r="G23" s="73">
        <f t="shared" si="2"/>
        <v>4512</v>
      </c>
      <c r="H23" s="74">
        <f t="shared" si="3"/>
        <v>1.0967428293631503</v>
      </c>
    </row>
    <row r="24" spans="2:8">
      <c r="B24" s="72" t="s">
        <v>121</v>
      </c>
      <c r="C24" s="73">
        <v>3272</v>
      </c>
      <c r="D24" s="80">
        <f t="shared" si="0"/>
        <v>1.3711868057633429E-3</v>
      </c>
      <c r="E24" s="70">
        <f>SUM('PROCEDENCIA ENERO - JULIO'!C38)</f>
        <v>5392</v>
      </c>
      <c r="F24" s="74">
        <f t="shared" si="1"/>
        <v>2.1286389580407049E-3</v>
      </c>
      <c r="G24" s="73">
        <f t="shared" si="2"/>
        <v>2120</v>
      </c>
      <c r="H24" s="74">
        <f t="shared" si="3"/>
        <v>0.64792176039119809</v>
      </c>
    </row>
    <row r="25" spans="2:8">
      <c r="B25" s="72" t="s">
        <v>122</v>
      </c>
      <c r="C25" s="73">
        <v>1950</v>
      </c>
      <c r="D25" s="80">
        <f t="shared" si="0"/>
        <v>8.1718040074526849E-4</v>
      </c>
      <c r="E25" s="70">
        <f>SUM('PROCEDENCIA ENERO - JULIO'!C39)</f>
        <v>2895</v>
      </c>
      <c r="F25" s="74">
        <f t="shared" si="1"/>
        <v>1.1428801527314243E-3</v>
      </c>
      <c r="G25" s="73">
        <f t="shared" si="2"/>
        <v>945</v>
      </c>
      <c r="H25" s="74">
        <f t="shared" si="3"/>
        <v>0.48461538461538461</v>
      </c>
    </row>
    <row r="26" spans="2:8">
      <c r="B26" s="72" t="s">
        <v>91</v>
      </c>
      <c r="C26" s="73">
        <v>588</v>
      </c>
      <c r="D26" s="80">
        <f t="shared" si="0"/>
        <v>2.4641132084011173E-4</v>
      </c>
      <c r="E26" s="70">
        <f>SUM('PROCEDENCIA ENERO - JULIO'!C40)</f>
        <v>1212</v>
      </c>
      <c r="F26" s="74">
        <f t="shared" si="1"/>
        <v>4.7847003285336314E-4</v>
      </c>
      <c r="G26" s="73">
        <f t="shared" si="2"/>
        <v>624</v>
      </c>
      <c r="H26" s="74">
        <f t="shared" si="3"/>
        <v>1.0612244897959184</v>
      </c>
    </row>
    <row r="27" spans="2:8">
      <c r="B27" s="75" t="s">
        <v>37</v>
      </c>
      <c r="C27" s="76">
        <f>SUM(C16:C26)</f>
        <v>123503</v>
      </c>
      <c r="D27" s="271">
        <f t="shared" si="0"/>
        <v>5.175601591448354E-2</v>
      </c>
      <c r="E27" s="76">
        <f>SUM(E16:E26)</f>
        <v>154756</v>
      </c>
      <c r="F27" s="77">
        <f>E27/$E$61</f>
        <v>6.1094148848395272E-2</v>
      </c>
      <c r="G27" s="76">
        <f>E27-C27</f>
        <v>31253</v>
      </c>
      <c r="H27" s="77">
        <f>G27/C27</f>
        <v>0.25305458167008088</v>
      </c>
    </row>
    <row r="28" spans="2:8" ht="6" customHeight="1">
      <c r="C28" s="44"/>
      <c r="D28" s="78"/>
      <c r="E28" s="44"/>
      <c r="H28" s="78"/>
    </row>
    <row r="29" spans="2:8" ht="15">
      <c r="B29" s="525" t="s">
        <v>9</v>
      </c>
      <c r="C29" s="526"/>
      <c r="D29" s="526"/>
      <c r="E29" s="526"/>
      <c r="F29" s="526"/>
      <c r="G29" s="526"/>
      <c r="H29" s="527"/>
    </row>
    <row r="30" spans="2:8">
      <c r="B30" s="79" t="s">
        <v>21</v>
      </c>
      <c r="C30" s="70">
        <v>76181</v>
      </c>
      <c r="D30" s="80">
        <f>C30/$C$61</f>
        <v>3.1924933389320669E-2</v>
      </c>
      <c r="E30" s="70">
        <f>SUM('PROCEDENCIA ENERO - JULIO'!K10)</f>
        <v>77558</v>
      </c>
      <c r="F30" s="80">
        <f>E30/$E$61</f>
        <v>3.0618134330066948E-2</v>
      </c>
      <c r="G30" s="70">
        <f>E30-C30</f>
        <v>1377</v>
      </c>
      <c r="H30" s="80">
        <f>G30/C30</f>
        <v>1.8075373124532362E-2</v>
      </c>
    </row>
    <row r="31" spans="2:8">
      <c r="B31" s="72" t="s">
        <v>22</v>
      </c>
      <c r="C31" s="73">
        <v>1957</v>
      </c>
      <c r="D31" s="74">
        <f t="shared" ref="D31:D56" si="4">C31/$C$61</f>
        <v>8.2011386885050795E-4</v>
      </c>
      <c r="E31" s="70">
        <f>SUM('PROCEDENCIA ENERO - JULIO'!K11)</f>
        <v>2564</v>
      </c>
      <c r="F31" s="74">
        <f t="shared" ref="F31:F55" si="5">E31/$E$61</f>
        <v>1.0122088813828574E-3</v>
      </c>
      <c r="G31" s="73">
        <f>E31-C31</f>
        <v>607</v>
      </c>
      <c r="H31" s="74">
        <f t="shared" ref="H31:H54" si="6">G31/C31</f>
        <v>0.31016862544711293</v>
      </c>
    </row>
    <row r="32" spans="2:8">
      <c r="B32" s="72" t="s">
        <v>152</v>
      </c>
      <c r="C32" s="73">
        <v>9905</v>
      </c>
      <c r="D32" s="74">
        <f t="shared" si="4"/>
        <v>4.1508573689137867E-3</v>
      </c>
      <c r="E32" s="70">
        <f>SUM('PROCEDENCIA ENERO - JULIO'!K12)</f>
        <v>8976</v>
      </c>
      <c r="F32" s="74">
        <f t="shared" si="5"/>
        <v>3.5435206393496597E-3</v>
      </c>
      <c r="G32" s="73">
        <f t="shared" ref="G32:G57" si="7">E32-C32</f>
        <v>-929</v>
      </c>
      <c r="H32" s="74">
        <f t="shared" si="6"/>
        <v>-9.3791014639071177E-2</v>
      </c>
    </row>
    <row r="33" spans="2:8">
      <c r="B33" s="72" t="s">
        <v>85</v>
      </c>
      <c r="C33" s="73">
        <v>282</v>
      </c>
      <c r="D33" s="74">
        <f t="shared" si="4"/>
        <v>1.1817685795393114E-4</v>
      </c>
      <c r="E33" s="70">
        <f>SUM('PROCEDENCIA ENERO - JULIO'!K13)</f>
        <v>208</v>
      </c>
      <c r="F33" s="74">
        <f t="shared" si="5"/>
        <v>8.2113669004537564E-5</v>
      </c>
      <c r="G33" s="73">
        <f t="shared" si="7"/>
        <v>-74</v>
      </c>
      <c r="H33" s="74">
        <f t="shared" si="6"/>
        <v>-0.26241134751773049</v>
      </c>
    </row>
    <row r="34" spans="2:8">
      <c r="B34" s="72" t="s">
        <v>23</v>
      </c>
      <c r="C34" s="73">
        <v>767</v>
      </c>
      <c r="D34" s="74">
        <f t="shared" si="4"/>
        <v>3.2142429095980562E-4</v>
      </c>
      <c r="E34" s="70">
        <f>SUM('PROCEDENCIA ENERO - JULIO'!K14)</f>
        <v>1264</v>
      </c>
      <c r="F34" s="74">
        <f t="shared" si="5"/>
        <v>4.9899845010449757E-4</v>
      </c>
      <c r="G34" s="73">
        <f t="shared" si="7"/>
        <v>497</v>
      </c>
      <c r="H34" s="74">
        <f>G34/C34</f>
        <v>0.64797913950456321</v>
      </c>
    </row>
    <row r="35" spans="2:8">
      <c r="B35" s="72" t="s">
        <v>24</v>
      </c>
      <c r="C35" s="73">
        <v>107476</v>
      </c>
      <c r="D35" s="74">
        <f t="shared" si="4"/>
        <v>4.5039631154101784E-2</v>
      </c>
      <c r="E35" s="70">
        <f>SUM('PROCEDENCIA ENERO - JULIO'!K15)</f>
        <v>86237</v>
      </c>
      <c r="F35" s="74">
        <f t="shared" si="5"/>
        <v>3.4044406124732245E-2</v>
      </c>
      <c r="G35" s="73">
        <f t="shared" si="7"/>
        <v>-21239</v>
      </c>
      <c r="H35" s="74">
        <f t="shared" si="6"/>
        <v>-0.19761621199151438</v>
      </c>
    </row>
    <row r="36" spans="2:8">
      <c r="B36" s="72" t="s">
        <v>25</v>
      </c>
      <c r="C36" s="73">
        <v>2269</v>
      </c>
      <c r="D36" s="74">
        <f t="shared" si="4"/>
        <v>9.5086273296975088E-4</v>
      </c>
      <c r="E36" s="70">
        <f>SUM('PROCEDENCIA ENERO - JULIO'!K16)</f>
        <v>2613</v>
      </c>
      <c r="F36" s="74">
        <f t="shared" si="5"/>
        <v>1.0315529668695031E-3</v>
      </c>
      <c r="G36" s="73">
        <f t="shared" si="7"/>
        <v>344</v>
      </c>
      <c r="H36" s="74">
        <f t="shared" si="6"/>
        <v>0.1516086381665932</v>
      </c>
    </row>
    <row r="37" spans="2:8">
      <c r="B37" s="72" t="s">
        <v>26</v>
      </c>
      <c r="C37" s="73">
        <v>44466</v>
      </c>
      <c r="D37" s="74">
        <f t="shared" si="4"/>
        <v>1.8634227538225186E-2</v>
      </c>
      <c r="E37" s="70">
        <f>SUM('PROCEDENCIA ENERO - JULIO'!K17)</f>
        <v>50379</v>
      </c>
      <c r="F37" s="74">
        <f t="shared" si="5"/>
        <v>1.988848332105576E-2</v>
      </c>
      <c r="G37" s="73">
        <f t="shared" si="7"/>
        <v>5913</v>
      </c>
      <c r="H37" s="74">
        <f t="shared" si="6"/>
        <v>0.13297800566725138</v>
      </c>
    </row>
    <row r="38" spans="2:8">
      <c r="B38" s="72" t="s">
        <v>27</v>
      </c>
      <c r="C38" s="73">
        <v>130319</v>
      </c>
      <c r="D38" s="74">
        <f t="shared" si="4"/>
        <v>5.4612375715242384E-2</v>
      </c>
      <c r="E38" s="70">
        <f>SUM('PROCEDENCIA ENERO - JULIO'!K18)</f>
        <v>162653</v>
      </c>
      <c r="F38" s="74">
        <f t="shared" si="5"/>
        <v>6.4211704829783889E-2</v>
      </c>
      <c r="G38" s="73">
        <f t="shared" si="7"/>
        <v>32334</v>
      </c>
      <c r="H38" s="74">
        <f t="shared" si="6"/>
        <v>0.24811424274280802</v>
      </c>
    </row>
    <row r="39" spans="2:8">
      <c r="B39" s="72" t="s">
        <v>61</v>
      </c>
      <c r="C39" s="73">
        <v>106</v>
      </c>
      <c r="D39" s="74">
        <f t="shared" si="4"/>
        <v>4.4421088450768445E-5</v>
      </c>
      <c r="E39" s="70">
        <f>SUM('PROCEDENCIA ENERO - JULIO'!K19)</f>
        <v>181</v>
      </c>
      <c r="F39" s="74">
        <f>E39/$E$61</f>
        <v>7.145468312414087E-5</v>
      </c>
      <c r="G39" s="73">
        <f t="shared" si="7"/>
        <v>75</v>
      </c>
      <c r="H39" s="74">
        <f>G39/C39</f>
        <v>0.70754716981132071</v>
      </c>
    </row>
    <row r="40" spans="2:8">
      <c r="B40" s="72" t="s">
        <v>28</v>
      </c>
      <c r="C40" s="73">
        <v>25737</v>
      </c>
      <c r="D40" s="74">
        <f t="shared" si="4"/>
        <v>1.0785524089221014E-2</v>
      </c>
      <c r="E40" s="70">
        <f>SUM('PROCEDENCIA ENERO - JULIO'!K20)</f>
        <v>19541</v>
      </c>
      <c r="F40" s="74">
        <f t="shared" si="5"/>
        <v>7.714342336623407E-3</v>
      </c>
      <c r="G40" s="73">
        <f t="shared" si="7"/>
        <v>-6196</v>
      </c>
      <c r="H40" s="74">
        <f t="shared" si="6"/>
        <v>-0.24074289932781598</v>
      </c>
    </row>
    <row r="41" spans="2:8">
      <c r="B41" s="72" t="s">
        <v>95</v>
      </c>
      <c r="C41" s="73">
        <v>338</v>
      </c>
      <c r="D41" s="74">
        <f t="shared" si="4"/>
        <v>1.4164460279584654E-4</v>
      </c>
      <c r="E41" s="70">
        <f>SUM('PROCEDENCIA ENERO - JULIO'!K21)</f>
        <v>385</v>
      </c>
      <c r="F41" s="74">
        <f t="shared" si="5"/>
        <v>1.5198924310936041E-4</v>
      </c>
      <c r="G41" s="73">
        <f t="shared" si="7"/>
        <v>47</v>
      </c>
      <c r="H41" s="74">
        <f t="shared" si="6"/>
        <v>0.13905325443786981</v>
      </c>
    </row>
    <row r="42" spans="2:8">
      <c r="B42" s="72" t="s">
        <v>46</v>
      </c>
      <c r="C42" s="73">
        <v>1399</v>
      </c>
      <c r="D42" s="74">
        <f t="shared" si="4"/>
        <v>5.8627455417570805E-4</v>
      </c>
      <c r="E42" s="70">
        <f>SUM('PROCEDENCIA ENERO - JULIO'!K22)</f>
        <v>1890</v>
      </c>
      <c r="F42" s="74">
        <f t="shared" si="5"/>
        <v>7.4612901162776927E-4</v>
      </c>
      <c r="G42" s="73">
        <f t="shared" si="7"/>
        <v>491</v>
      </c>
      <c r="H42" s="74">
        <f>G42/C42</f>
        <v>0.35096497498213008</v>
      </c>
    </row>
    <row r="43" spans="2:8">
      <c r="B43" s="72" t="s">
        <v>100</v>
      </c>
      <c r="C43" s="73">
        <v>225</v>
      </c>
      <c r="D43" s="74">
        <f t="shared" si="4"/>
        <v>9.4290046239838679E-5</v>
      </c>
      <c r="E43" s="70">
        <f>SUM('PROCEDENCIA ENERO - JULIO'!K23)</f>
        <v>61</v>
      </c>
      <c r="F43" s="74">
        <f>E43/$E$61</f>
        <v>2.4081412544599961E-5</v>
      </c>
      <c r="G43" s="73">
        <f t="shared" si="7"/>
        <v>-164</v>
      </c>
      <c r="H43" s="74">
        <f>G43/C43</f>
        <v>-0.72888888888888892</v>
      </c>
    </row>
    <row r="44" spans="2:8">
      <c r="B44" s="72" t="s">
        <v>29</v>
      </c>
      <c r="C44" s="73">
        <v>60149</v>
      </c>
      <c r="D44" s="74">
        <f t="shared" si="4"/>
        <v>2.5206453294578029E-2</v>
      </c>
      <c r="E44" s="70">
        <f>SUM('PROCEDENCIA ENERO - JULIO'!K24)</f>
        <v>49863</v>
      </c>
      <c r="F44" s="74">
        <f t="shared" si="5"/>
        <v>1.9684778257563734E-2</v>
      </c>
      <c r="G44" s="73">
        <f t="shared" si="7"/>
        <v>-10286</v>
      </c>
      <c r="H44" s="74">
        <f>G44/C44</f>
        <v>-0.1710086618231392</v>
      </c>
    </row>
    <row r="45" spans="2:8">
      <c r="B45" s="72" t="s">
        <v>62</v>
      </c>
      <c r="C45" s="73">
        <v>87</v>
      </c>
      <c r="D45" s="74">
        <f t="shared" si="4"/>
        <v>3.6458817879404287E-5</v>
      </c>
      <c r="E45" s="70">
        <f>SUM('PROCEDENCIA ENERO - JULIO'!K25)</f>
        <v>129</v>
      </c>
      <c r="F45" s="74">
        <f t="shared" si="5"/>
        <v>5.0926265873006472E-5</v>
      </c>
      <c r="G45" s="73">
        <f t="shared" si="7"/>
        <v>42</v>
      </c>
      <c r="H45" s="74">
        <f t="shared" si="6"/>
        <v>0.48275862068965519</v>
      </c>
    </row>
    <row r="46" spans="2:8">
      <c r="B46" s="72" t="s">
        <v>101</v>
      </c>
      <c r="C46" s="73">
        <v>43</v>
      </c>
      <c r="D46" s="74">
        <f t="shared" si="4"/>
        <v>1.8019875503613615E-5</v>
      </c>
      <c r="E46" s="70">
        <f>SUM('PROCEDENCIA ENERO - JULIO'!K26)</f>
        <v>87</v>
      </c>
      <c r="F46" s="74">
        <f t="shared" si="5"/>
        <v>3.4345621170167153E-5</v>
      </c>
      <c r="G46" s="73">
        <f t="shared" si="7"/>
        <v>44</v>
      </c>
      <c r="H46" s="74">
        <f>G46/C46</f>
        <v>1.0232558139534884</v>
      </c>
    </row>
    <row r="47" spans="2:8">
      <c r="B47" s="72" t="s">
        <v>30</v>
      </c>
      <c r="C47" s="73">
        <v>2730</v>
      </c>
      <c r="D47" s="74">
        <f t="shared" si="4"/>
        <v>1.144052561043376E-3</v>
      </c>
      <c r="E47" s="70">
        <f>SUM('PROCEDENCIA ENERO - JULIO'!K27)</f>
        <v>2969</v>
      </c>
      <c r="F47" s="74">
        <f t="shared" si="5"/>
        <v>1.1720936695888079E-3</v>
      </c>
      <c r="G47" s="73">
        <f t="shared" si="7"/>
        <v>239</v>
      </c>
      <c r="H47" s="74">
        <f t="shared" si="6"/>
        <v>8.754578754578754E-2</v>
      </c>
    </row>
    <row r="48" spans="2:8">
      <c r="B48" s="72" t="s">
        <v>52</v>
      </c>
      <c r="C48" s="73">
        <v>1070</v>
      </c>
      <c r="D48" s="74">
        <f t="shared" si="4"/>
        <v>4.4840155322945505E-4</v>
      </c>
      <c r="E48" s="70">
        <f>SUM('PROCEDENCIA ENERO - JULIO'!K28)</f>
        <v>1632</v>
      </c>
      <c r="F48" s="74">
        <f t="shared" si="5"/>
        <v>6.4427647988175634E-4</v>
      </c>
      <c r="G48" s="73">
        <f t="shared" si="7"/>
        <v>562</v>
      </c>
      <c r="H48" s="74">
        <f t="shared" si="6"/>
        <v>0.52523364485981305</v>
      </c>
    </row>
    <row r="49" spans="2:8">
      <c r="B49" s="72" t="s">
        <v>31</v>
      </c>
      <c r="C49" s="73">
        <v>1380</v>
      </c>
      <c r="D49" s="74">
        <f t="shared" si="4"/>
        <v>5.7831228360434388E-4</v>
      </c>
      <c r="E49" s="70">
        <f>SUM('PROCEDENCIA ENERO - JULIO'!K29)</f>
        <v>931</v>
      </c>
      <c r="F49" s="74">
        <f t="shared" si="5"/>
        <v>3.6753762424627151E-4</v>
      </c>
      <c r="G49" s="73">
        <f t="shared" si="7"/>
        <v>-449</v>
      </c>
      <c r="H49" s="74">
        <f t="shared" si="6"/>
        <v>-0.3253623188405797</v>
      </c>
    </row>
    <row r="50" spans="2:8">
      <c r="B50" s="72" t="s">
        <v>51</v>
      </c>
      <c r="C50" s="73">
        <v>1258</v>
      </c>
      <c r="D50" s="74">
        <f t="shared" si="4"/>
        <v>5.2718612519874245E-4</v>
      </c>
      <c r="E50" s="70">
        <f>SUM('PROCEDENCIA ENERO - JULIO'!K30)</f>
        <v>1088</v>
      </c>
      <c r="F50" s="74">
        <f t="shared" si="5"/>
        <v>4.2951765325450423E-4</v>
      </c>
      <c r="G50" s="73">
        <f t="shared" si="7"/>
        <v>-170</v>
      </c>
      <c r="H50" s="74">
        <f>G50/C50</f>
        <v>-0.13513513513513514</v>
      </c>
    </row>
    <row r="51" spans="2:8">
      <c r="B51" s="72" t="s">
        <v>109</v>
      </c>
      <c r="C51" s="73">
        <v>230</v>
      </c>
      <c r="D51" s="74">
        <f t="shared" si="4"/>
        <v>9.6385380600723985E-5</v>
      </c>
      <c r="E51" s="70">
        <f>SUM('PROCEDENCIA ENERO - JULIO'!K31)</f>
        <v>394</v>
      </c>
      <c r="F51" s="74">
        <f t="shared" si="5"/>
        <v>1.5554223840282599E-4</v>
      </c>
      <c r="G51" s="73">
        <f t="shared" si="7"/>
        <v>164</v>
      </c>
      <c r="H51" s="74">
        <f>G51/C51</f>
        <v>0.71304347826086956</v>
      </c>
    </row>
    <row r="52" spans="2:8">
      <c r="B52" s="72" t="s">
        <v>112</v>
      </c>
      <c r="C52" s="73">
        <v>26478</v>
      </c>
      <c r="D52" s="74">
        <f t="shared" si="4"/>
        <v>1.1096052641504215E-2</v>
      </c>
      <c r="E52" s="70">
        <f>SUM('PROCEDENCIA ENERO - JULIO'!K32)</f>
        <v>45371</v>
      </c>
      <c r="F52" s="74">
        <f t="shared" si="5"/>
        <v>1.7911438828869586E-2</v>
      </c>
      <c r="G52" s="73">
        <f t="shared" si="7"/>
        <v>18893</v>
      </c>
      <c r="H52" s="74">
        <f t="shared" si="6"/>
        <v>0.71353576554120401</v>
      </c>
    </row>
    <row r="53" spans="2:8">
      <c r="B53" s="72" t="s">
        <v>115</v>
      </c>
      <c r="C53" s="73">
        <v>98</v>
      </c>
      <c r="D53" s="74">
        <f t="shared" si="4"/>
        <v>4.1068553473351955E-5</v>
      </c>
      <c r="E53" s="70">
        <f>SUM('PROCEDENCIA ENERO - JULIO'!K33)</f>
        <v>110</v>
      </c>
      <c r="F53" s="74">
        <f t="shared" si="5"/>
        <v>4.3425498031245833E-5</v>
      </c>
      <c r="G53" s="73">
        <f t="shared" si="7"/>
        <v>12</v>
      </c>
      <c r="H53" s="74">
        <f t="shared" si="6"/>
        <v>0.12244897959183673</v>
      </c>
    </row>
    <row r="54" spans="2:8">
      <c r="B54" s="72" t="s">
        <v>32</v>
      </c>
      <c r="C54" s="73">
        <v>16248</v>
      </c>
      <c r="D54" s="74">
        <f t="shared" si="4"/>
        <v>6.8089985391328834E-3</v>
      </c>
      <c r="E54" s="70">
        <f>SUM('PROCEDENCIA ENERO - JULIO'!K34)</f>
        <v>22822</v>
      </c>
      <c r="F54" s="74">
        <f t="shared" si="5"/>
        <v>9.0096065097190221E-3</v>
      </c>
      <c r="G54" s="73">
        <f t="shared" si="7"/>
        <v>6574</v>
      </c>
      <c r="H54" s="74">
        <f t="shared" si="6"/>
        <v>0.40460364352535699</v>
      </c>
    </row>
    <row r="55" spans="2:8">
      <c r="B55" s="72" t="s">
        <v>33</v>
      </c>
      <c r="C55" s="73">
        <v>6038</v>
      </c>
      <c r="D55" s="74">
        <f t="shared" si="4"/>
        <v>2.5303257742050932E-3</v>
      </c>
      <c r="E55" s="70">
        <f>SUM('PROCEDENCIA ENERO - JULIO'!K35)</f>
        <v>6993</v>
      </c>
      <c r="F55" s="74">
        <f t="shared" si="5"/>
        <v>2.7606773430227461E-3</v>
      </c>
      <c r="G55" s="73">
        <f t="shared" si="7"/>
        <v>955</v>
      </c>
      <c r="H55" s="74">
        <f>G55/C55</f>
        <v>0.15816495528320637</v>
      </c>
    </row>
    <row r="56" spans="2:8">
      <c r="B56" s="72" t="s">
        <v>91</v>
      </c>
      <c r="C56" s="73">
        <v>6184</v>
      </c>
      <c r="D56" s="74">
        <f t="shared" si="4"/>
        <v>2.5915095375429438E-3</v>
      </c>
      <c r="E56" s="70">
        <f>SUM('PROCEDENCIA ENERO - JULIO'!K36)</f>
        <v>12188</v>
      </c>
      <c r="F56" s="74">
        <f>E56/$E$61</f>
        <v>4.811545181862038E-3</v>
      </c>
      <c r="G56" s="73">
        <f t="shared" si="7"/>
        <v>6004</v>
      </c>
      <c r="H56" s="74">
        <f>G56/C56</f>
        <v>0.97089262613195337</v>
      </c>
    </row>
    <row r="57" spans="2:8">
      <c r="B57" s="75" t="s">
        <v>37</v>
      </c>
      <c r="C57" s="76">
        <f>SUM(C30:C56)</f>
        <v>523420</v>
      </c>
      <c r="D57" s="77">
        <f>C57/$C$61</f>
        <v>0.21934798223491717</v>
      </c>
      <c r="E57" s="76">
        <f>SUM(E30:E56)</f>
        <v>559087</v>
      </c>
      <c r="F57" s="77">
        <f>E57/$E$61</f>
        <v>0.2207148310708649</v>
      </c>
      <c r="G57" s="76">
        <f t="shared" si="7"/>
        <v>35667</v>
      </c>
      <c r="H57" s="77">
        <f>G57/C57</f>
        <v>6.8142218486110587E-2</v>
      </c>
    </row>
    <row r="58" spans="2:8">
      <c r="C58" s="44"/>
      <c r="E58" s="44"/>
      <c r="H58" s="78"/>
    </row>
    <row r="59" spans="2:8">
      <c r="B59" s="347" t="s">
        <v>151</v>
      </c>
      <c r="C59" s="348">
        <v>13696</v>
      </c>
      <c r="D59" s="349">
        <f>C59/$C$61</f>
        <v>5.7395398813370243E-3</v>
      </c>
      <c r="E59" s="348">
        <v>18733</v>
      </c>
      <c r="F59" s="349">
        <f>E59/$E$61</f>
        <v>7.3953623147211649E-3</v>
      </c>
      <c r="G59" s="348">
        <f>E59-C59</f>
        <v>5037</v>
      </c>
      <c r="H59" s="350">
        <f>G59/C59</f>
        <v>0.36777161214953269</v>
      </c>
    </row>
    <row r="60" spans="2:8">
      <c r="C60" s="44"/>
      <c r="E60" s="44"/>
      <c r="H60" s="78"/>
    </row>
    <row r="61" spans="2:8" ht="15.75">
      <c r="B61" s="351" t="s">
        <v>6</v>
      </c>
      <c r="C61" s="352">
        <f>C59+C57+C27+C13</f>
        <v>2386254</v>
      </c>
      <c r="D61" s="353">
        <f>D59+D57+D27+D13</f>
        <v>1</v>
      </c>
      <c r="E61" s="352">
        <f>E59+E57+E27+E13</f>
        <v>2533074</v>
      </c>
      <c r="F61" s="353">
        <f>F59+F57+F27+F13</f>
        <v>1</v>
      </c>
      <c r="G61" s="354">
        <f>E61-C61</f>
        <v>146820</v>
      </c>
      <c r="H61" s="353">
        <f>G61/C61</f>
        <v>6.1527398173036062E-2</v>
      </c>
    </row>
    <row r="63" spans="2:8" ht="15">
      <c r="C63" s="81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89" orientation="portrait" r:id="rId1"/>
  <headerFooter>
    <oddFooter>&amp;CBARÓMETRO TURÍSTICO DE LA RIVIERA MAYA
FIDEICOMISO DE PROMOCIÓN TURÍSTICA DE LA RIVIERA MAYA&amp;R24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89"/>
  <sheetViews>
    <sheetView workbookViewId="0">
      <selection activeCell="I36" sqref="I36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35" t="s">
        <v>206</v>
      </c>
      <c r="C2" s="535"/>
      <c r="D2" s="535"/>
      <c r="E2" s="535"/>
      <c r="F2" s="535"/>
      <c r="G2" s="535"/>
      <c r="H2" s="535"/>
      <c r="I2" s="535"/>
      <c r="J2" s="535"/>
      <c r="K2" s="535"/>
    </row>
    <row r="3" spans="2:16" ht="15.75" customHeight="1">
      <c r="B3" s="535" t="s">
        <v>209</v>
      </c>
      <c r="C3" s="535"/>
      <c r="D3" s="535"/>
      <c r="E3" s="535"/>
      <c r="F3" s="535"/>
      <c r="G3" s="535"/>
      <c r="H3" s="535"/>
      <c r="I3" s="535"/>
      <c r="J3" s="535"/>
      <c r="K3" s="535"/>
    </row>
    <row r="4" spans="2:16" ht="15" customHeight="1">
      <c r="B4" s="536" t="s">
        <v>391</v>
      </c>
      <c r="C4" s="536"/>
      <c r="D4" s="536"/>
      <c r="E4" s="536"/>
      <c r="F4" s="536"/>
      <c r="G4" s="536"/>
      <c r="H4" s="536"/>
      <c r="I4" s="536"/>
      <c r="J4" s="536"/>
      <c r="K4" s="536"/>
    </row>
    <row r="5" spans="2:16" ht="7.5" customHeight="1"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2:16" ht="15">
      <c r="B6" s="537" t="s">
        <v>234</v>
      </c>
      <c r="C6" s="537"/>
      <c r="D6" s="355" t="s">
        <v>18</v>
      </c>
      <c r="E6" s="355"/>
      <c r="F6" s="355" t="s">
        <v>194</v>
      </c>
      <c r="G6" s="31"/>
      <c r="H6" s="355" t="s">
        <v>266</v>
      </c>
      <c r="I6" s="355" t="s">
        <v>216</v>
      </c>
      <c r="J6" s="355" t="s">
        <v>215</v>
      </c>
      <c r="K6" s="355" t="s">
        <v>36</v>
      </c>
      <c r="L6" s="31"/>
      <c r="M6" s="31"/>
      <c r="N6" s="248"/>
      <c r="O6" s="248"/>
      <c r="P6" s="248"/>
    </row>
    <row r="7" spans="2:16" ht="15">
      <c r="B7" s="356">
        <v>1</v>
      </c>
      <c r="C7" s="357" t="s">
        <v>334</v>
      </c>
      <c r="D7" s="358">
        <v>94</v>
      </c>
      <c r="E7" s="359"/>
      <c r="F7" s="360" t="s">
        <v>196</v>
      </c>
      <c r="G7" s="83"/>
      <c r="H7" s="370" t="s">
        <v>207</v>
      </c>
      <c r="I7" s="371">
        <f>SUM(D80)</f>
        <v>30989</v>
      </c>
      <c r="J7" s="371">
        <v>73</v>
      </c>
      <c r="K7" s="372">
        <f>I7/$I$9</f>
        <v>0.76233702337023368</v>
      </c>
      <c r="L7" s="84"/>
      <c r="M7" s="116"/>
      <c r="N7" s="116"/>
      <c r="O7" s="85"/>
      <c r="P7" s="86"/>
    </row>
    <row r="8" spans="2:16" ht="15">
      <c r="B8" s="229">
        <v>2</v>
      </c>
      <c r="C8" s="230" t="s">
        <v>183</v>
      </c>
      <c r="D8" s="231">
        <v>241</v>
      </c>
      <c r="E8" s="232"/>
      <c r="F8" s="233" t="s">
        <v>195</v>
      </c>
      <c r="G8" s="83"/>
      <c r="H8" s="373" t="s">
        <v>208</v>
      </c>
      <c r="I8" s="374">
        <v>9661</v>
      </c>
      <c r="J8" s="374">
        <v>305</v>
      </c>
      <c r="K8" s="372">
        <f>I8/$I$9</f>
        <v>0.23766297662976629</v>
      </c>
      <c r="L8" s="84"/>
      <c r="M8" s="116"/>
      <c r="N8" s="116"/>
      <c r="O8" s="87"/>
      <c r="P8" s="86"/>
    </row>
    <row r="9" spans="2:16" ht="15">
      <c r="B9" s="229">
        <v>3</v>
      </c>
      <c r="C9" s="230" t="s">
        <v>202</v>
      </c>
      <c r="D9" s="231">
        <v>777</v>
      </c>
      <c r="E9" s="232"/>
      <c r="F9" s="233" t="s">
        <v>196</v>
      </c>
      <c r="G9" s="88"/>
      <c r="H9" s="376" t="s">
        <v>19</v>
      </c>
      <c r="I9" s="377">
        <f>SUM(I7:I8)</f>
        <v>40650</v>
      </c>
      <c r="J9" s="377">
        <f>SUM(J7:J8)</f>
        <v>378</v>
      </c>
      <c r="K9" s="378">
        <f>SUM(K7:K8)</f>
        <v>1</v>
      </c>
      <c r="L9" s="84"/>
      <c r="M9" s="31"/>
      <c r="N9" s="56"/>
      <c r="O9" s="87"/>
      <c r="P9" s="86"/>
    </row>
    <row r="10" spans="2:16" ht="15">
      <c r="B10" s="229">
        <v>4</v>
      </c>
      <c r="C10" s="230" t="s">
        <v>298</v>
      </c>
      <c r="D10" s="231">
        <v>489</v>
      </c>
      <c r="E10" s="232"/>
      <c r="F10" s="233" t="s">
        <v>196</v>
      </c>
      <c r="G10" s="88"/>
      <c r="H10" s="236"/>
      <c r="I10" s="237"/>
      <c r="J10" s="237"/>
      <c r="K10" s="238"/>
      <c r="L10" s="84"/>
      <c r="M10" s="31"/>
      <c r="N10" s="56"/>
      <c r="O10" s="87"/>
      <c r="P10" s="86"/>
    </row>
    <row r="11" spans="2:16" ht="15">
      <c r="B11" s="229">
        <v>5</v>
      </c>
      <c r="C11" s="230" t="s">
        <v>335</v>
      </c>
      <c r="D11" s="231">
        <v>360</v>
      </c>
      <c r="E11" s="232"/>
      <c r="F11" s="233" t="s">
        <v>196</v>
      </c>
      <c r="G11" s="88"/>
      <c r="H11" s="31"/>
      <c r="I11" s="89"/>
      <c r="J11" s="89"/>
      <c r="K11" s="90"/>
      <c r="L11" s="84"/>
      <c r="N11" s="56"/>
      <c r="O11" s="87"/>
      <c r="P11" s="86"/>
    </row>
    <row r="12" spans="2:16" ht="15">
      <c r="B12" s="229">
        <v>6</v>
      </c>
      <c r="C12" s="230" t="s">
        <v>184</v>
      </c>
      <c r="D12" s="231">
        <v>627</v>
      </c>
      <c r="E12" s="232"/>
      <c r="F12" s="233" t="s">
        <v>196</v>
      </c>
      <c r="G12" s="83"/>
      <c r="H12" s="31"/>
      <c r="I12" s="31"/>
      <c r="J12" s="31"/>
      <c r="K12" s="31"/>
      <c r="L12" s="84"/>
      <c r="N12" s="56"/>
      <c r="O12" s="85"/>
      <c r="P12" s="86"/>
    </row>
    <row r="13" spans="2:16" ht="15">
      <c r="B13" s="229">
        <v>7</v>
      </c>
      <c r="C13" s="230" t="s">
        <v>214</v>
      </c>
      <c r="D13" s="231">
        <v>408</v>
      </c>
      <c r="E13" s="232"/>
      <c r="F13" s="233" t="s">
        <v>196</v>
      </c>
      <c r="G13" s="31"/>
      <c r="L13" s="91"/>
      <c r="M13" s="31"/>
      <c r="N13" s="92"/>
      <c r="O13" s="93"/>
      <c r="P13" s="94"/>
    </row>
    <row r="14" spans="2:16" ht="15">
      <c r="B14" s="229">
        <v>8</v>
      </c>
      <c r="C14" s="230" t="s">
        <v>231</v>
      </c>
      <c r="D14" s="231">
        <v>481</v>
      </c>
      <c r="E14" s="232"/>
      <c r="F14" s="233" t="s">
        <v>196</v>
      </c>
      <c r="G14" s="31"/>
      <c r="L14" s="91"/>
      <c r="M14" s="31"/>
      <c r="N14" s="92"/>
      <c r="O14" s="93"/>
      <c r="P14" s="94"/>
    </row>
    <row r="15" spans="2:16" ht="15">
      <c r="B15" s="229">
        <v>9</v>
      </c>
      <c r="C15" s="230" t="s">
        <v>269</v>
      </c>
      <c r="D15" s="231">
        <v>756</v>
      </c>
      <c r="E15" s="232"/>
      <c r="F15" s="233" t="s">
        <v>196</v>
      </c>
      <c r="G15" s="95"/>
      <c r="L15" s="96"/>
    </row>
    <row r="16" spans="2:16" ht="15">
      <c r="B16" s="229">
        <v>10</v>
      </c>
      <c r="C16" s="230" t="s">
        <v>232</v>
      </c>
      <c r="D16" s="231">
        <v>479</v>
      </c>
      <c r="E16" s="232"/>
      <c r="F16" s="233" t="s">
        <v>196</v>
      </c>
      <c r="G16" s="31"/>
    </row>
    <row r="17" spans="2:11" ht="15">
      <c r="B17" s="229">
        <v>11</v>
      </c>
      <c r="C17" s="230" t="s">
        <v>339</v>
      </c>
      <c r="D17" s="231">
        <v>144</v>
      </c>
      <c r="E17" s="232"/>
      <c r="F17" s="233" t="s">
        <v>197</v>
      </c>
      <c r="G17" s="31"/>
    </row>
    <row r="18" spans="2:11" ht="15">
      <c r="B18" s="229">
        <v>12</v>
      </c>
      <c r="C18" s="230" t="s">
        <v>256</v>
      </c>
      <c r="D18" s="231">
        <v>979</v>
      </c>
      <c r="E18" s="232"/>
      <c r="F18" s="233" t="s">
        <v>197</v>
      </c>
      <c r="G18" s="31"/>
    </row>
    <row r="19" spans="2:11" ht="15">
      <c r="B19" s="229">
        <v>13</v>
      </c>
      <c r="C19" s="230" t="s">
        <v>346</v>
      </c>
      <c r="D19" s="231">
        <v>128</v>
      </c>
      <c r="E19" s="232"/>
      <c r="F19" s="233" t="s">
        <v>197</v>
      </c>
      <c r="G19" s="95"/>
    </row>
    <row r="20" spans="2:11" ht="15">
      <c r="B20" s="229">
        <v>14</v>
      </c>
      <c r="C20" s="230" t="s">
        <v>236</v>
      </c>
      <c r="D20" s="231">
        <v>404</v>
      </c>
      <c r="E20" s="232"/>
      <c r="F20" s="233" t="s">
        <v>196</v>
      </c>
      <c r="G20" s="95"/>
    </row>
    <row r="21" spans="2:11" ht="15">
      <c r="B21" s="229">
        <v>15</v>
      </c>
      <c r="C21" s="230" t="s">
        <v>319</v>
      </c>
      <c r="D21" s="231">
        <v>423</v>
      </c>
      <c r="E21" s="232"/>
      <c r="F21" s="233" t="s">
        <v>196</v>
      </c>
      <c r="G21" s="31"/>
    </row>
    <row r="22" spans="2:11" ht="15">
      <c r="B22" s="229">
        <v>16</v>
      </c>
      <c r="C22" s="230" t="s">
        <v>320</v>
      </c>
      <c r="D22" s="231">
        <v>288</v>
      </c>
      <c r="E22" s="232"/>
      <c r="F22" s="233" t="s">
        <v>196</v>
      </c>
      <c r="G22" s="31"/>
    </row>
    <row r="23" spans="2:11" ht="15">
      <c r="B23" s="229">
        <v>17</v>
      </c>
      <c r="C23" s="230" t="s">
        <v>321</v>
      </c>
      <c r="D23" s="231">
        <v>205</v>
      </c>
      <c r="E23" s="232"/>
      <c r="F23" s="233" t="s">
        <v>195</v>
      </c>
      <c r="G23" s="31"/>
    </row>
    <row r="24" spans="2:11" ht="15">
      <c r="B24" s="229">
        <v>18</v>
      </c>
      <c r="C24" s="230" t="s">
        <v>288</v>
      </c>
      <c r="D24" s="231">
        <v>305</v>
      </c>
      <c r="E24" s="232"/>
      <c r="F24" s="233" t="s">
        <v>196</v>
      </c>
      <c r="G24" s="31"/>
    </row>
    <row r="25" spans="2:11" ht="15">
      <c r="B25" s="229">
        <v>19</v>
      </c>
      <c r="C25" s="230" t="s">
        <v>322</v>
      </c>
      <c r="D25" s="231">
        <v>431</v>
      </c>
      <c r="E25" s="232"/>
      <c r="F25" s="233" t="s">
        <v>196</v>
      </c>
      <c r="G25" s="31"/>
    </row>
    <row r="26" spans="2:11" ht="15">
      <c r="B26" s="229">
        <v>20</v>
      </c>
      <c r="C26" s="230" t="s">
        <v>318</v>
      </c>
      <c r="D26" s="231">
        <v>101</v>
      </c>
      <c r="E26" s="232"/>
      <c r="F26" s="233" t="s">
        <v>196</v>
      </c>
      <c r="G26" s="31"/>
    </row>
    <row r="27" spans="2:11" ht="15">
      <c r="B27" s="229">
        <v>21</v>
      </c>
      <c r="C27" s="230" t="s">
        <v>370</v>
      </c>
      <c r="D27" s="231">
        <v>30</v>
      </c>
      <c r="E27" s="232"/>
      <c r="F27" s="233" t="s">
        <v>196</v>
      </c>
      <c r="G27" s="31"/>
    </row>
    <row r="28" spans="2:11" ht="15">
      <c r="B28" s="229">
        <v>22</v>
      </c>
      <c r="C28" s="230" t="s">
        <v>189</v>
      </c>
      <c r="D28" s="231">
        <v>680</v>
      </c>
      <c r="E28" s="232"/>
      <c r="F28" s="233" t="s">
        <v>197</v>
      </c>
      <c r="G28" s="31"/>
      <c r="K28" s="31"/>
    </row>
    <row r="29" spans="2:11" ht="15">
      <c r="B29" s="229">
        <v>23</v>
      </c>
      <c r="C29" s="230" t="s">
        <v>224</v>
      </c>
      <c r="D29" s="231">
        <v>380</v>
      </c>
      <c r="E29" s="232"/>
      <c r="F29" s="233" t="s">
        <v>196</v>
      </c>
      <c r="G29" s="31"/>
      <c r="H29" s="379" t="s">
        <v>257</v>
      </c>
      <c r="I29" s="379" t="s">
        <v>216</v>
      </c>
      <c r="J29" s="379" t="s">
        <v>215</v>
      </c>
      <c r="K29" s="379" t="s">
        <v>36</v>
      </c>
    </row>
    <row r="30" spans="2:11" ht="15">
      <c r="B30" s="229">
        <v>24</v>
      </c>
      <c r="C30" s="230" t="s">
        <v>273</v>
      </c>
      <c r="D30" s="231">
        <v>630</v>
      </c>
      <c r="E30" s="232"/>
      <c r="F30" s="233" t="s">
        <v>196</v>
      </c>
      <c r="G30" s="31"/>
      <c r="H30" s="370" t="s">
        <v>258</v>
      </c>
      <c r="I30" s="380">
        <v>64</v>
      </c>
      <c r="J30" s="380">
        <v>2</v>
      </c>
      <c r="K30" s="372">
        <f>I30/$I$38</f>
        <v>1.5744157441574416E-3</v>
      </c>
    </row>
    <row r="31" spans="2:11" ht="15">
      <c r="B31" s="229">
        <v>25</v>
      </c>
      <c r="C31" s="230" t="s">
        <v>274</v>
      </c>
      <c r="D31" s="406">
        <v>1080</v>
      </c>
      <c r="E31" s="232"/>
      <c r="F31" s="233" t="s">
        <v>196</v>
      </c>
      <c r="G31" s="31"/>
      <c r="H31" s="234" t="s">
        <v>259</v>
      </c>
      <c r="I31" s="239">
        <v>462</v>
      </c>
      <c r="J31" s="239">
        <v>22</v>
      </c>
      <c r="K31" s="235">
        <f>I31/$I$38</f>
        <v>1.1365313653136531E-2</v>
      </c>
    </row>
    <row r="32" spans="2:11" ht="15">
      <c r="B32" s="229">
        <v>26</v>
      </c>
      <c r="C32" s="230" t="s">
        <v>340</v>
      </c>
      <c r="D32" s="231">
        <v>420</v>
      </c>
      <c r="E32" s="232"/>
      <c r="F32" s="233" t="s">
        <v>196</v>
      </c>
      <c r="G32" s="31"/>
      <c r="H32" s="234" t="s">
        <v>260</v>
      </c>
      <c r="I32" s="239">
        <v>1767</v>
      </c>
      <c r="J32" s="239">
        <v>70</v>
      </c>
      <c r="K32" s="235">
        <f t="shared" ref="K32:K37" si="0">I32/$I$38</f>
        <v>4.346863468634686E-2</v>
      </c>
    </row>
    <row r="33" spans="2:12" ht="15">
      <c r="B33" s="229">
        <v>27</v>
      </c>
      <c r="C33" s="230" t="s">
        <v>275</v>
      </c>
      <c r="D33" s="231">
        <v>906</v>
      </c>
      <c r="E33" s="232"/>
      <c r="F33" s="233" t="s">
        <v>196</v>
      </c>
      <c r="G33" s="31"/>
      <c r="H33" s="234" t="s">
        <v>261</v>
      </c>
      <c r="I33" s="240">
        <v>3312</v>
      </c>
      <c r="J33" s="241">
        <v>45</v>
      </c>
      <c r="K33" s="235">
        <f t="shared" si="0"/>
        <v>8.1476014760147597E-2</v>
      </c>
    </row>
    <row r="34" spans="2:12" ht="15">
      <c r="B34" s="229">
        <v>28</v>
      </c>
      <c r="C34" s="230" t="s">
        <v>203</v>
      </c>
      <c r="D34" s="231">
        <v>287</v>
      </c>
      <c r="E34" s="232"/>
      <c r="F34" s="233" t="s">
        <v>196</v>
      </c>
      <c r="G34" s="31"/>
      <c r="H34" s="234" t="s">
        <v>262</v>
      </c>
      <c r="I34" s="240">
        <v>24227</v>
      </c>
      <c r="J34" s="241">
        <v>65</v>
      </c>
      <c r="K34" s="235">
        <f t="shared" si="0"/>
        <v>0.59599015990159898</v>
      </c>
    </row>
    <row r="35" spans="2:12" ht="15">
      <c r="B35" s="229">
        <v>29</v>
      </c>
      <c r="C35" s="230" t="s">
        <v>226</v>
      </c>
      <c r="D35" s="231">
        <v>414</v>
      </c>
      <c r="E35" s="232"/>
      <c r="F35" s="233" t="s">
        <v>196</v>
      </c>
      <c r="G35" s="31"/>
      <c r="H35" s="234" t="s">
        <v>263</v>
      </c>
      <c r="I35" s="240">
        <v>1418</v>
      </c>
      <c r="J35" s="241">
        <v>10</v>
      </c>
      <c r="K35" s="235">
        <f t="shared" si="0"/>
        <v>3.4883148831488311E-2</v>
      </c>
    </row>
    <row r="36" spans="2:12" ht="15">
      <c r="B36" s="229">
        <v>30</v>
      </c>
      <c r="C36" s="230" t="s">
        <v>227</v>
      </c>
      <c r="D36" s="231">
        <v>422</v>
      </c>
      <c r="E36" s="232"/>
      <c r="F36" s="233" t="s">
        <v>196</v>
      </c>
      <c r="G36" s="31"/>
      <c r="H36" s="234" t="s">
        <v>264</v>
      </c>
      <c r="I36" s="240">
        <v>7151</v>
      </c>
      <c r="J36" s="241">
        <v>20</v>
      </c>
      <c r="K36" s="235">
        <f t="shared" si="0"/>
        <v>0.17591635916359163</v>
      </c>
    </row>
    <row r="37" spans="2:12" ht="15">
      <c r="B37" s="229">
        <v>31</v>
      </c>
      <c r="C37" s="230" t="s">
        <v>228</v>
      </c>
      <c r="D37" s="231">
        <v>324</v>
      </c>
      <c r="E37" s="232"/>
      <c r="F37" s="233" t="s">
        <v>196</v>
      </c>
      <c r="G37" s="31"/>
      <c r="H37" s="373" t="s">
        <v>265</v>
      </c>
      <c r="I37" s="381">
        <v>2249</v>
      </c>
      <c r="J37" s="364">
        <v>144</v>
      </c>
      <c r="K37" s="375">
        <f t="shared" si="0"/>
        <v>5.5325953259532594E-2</v>
      </c>
    </row>
    <row r="38" spans="2:12" ht="15">
      <c r="B38" s="229">
        <v>32</v>
      </c>
      <c r="C38" s="230" t="s">
        <v>229</v>
      </c>
      <c r="D38" s="231">
        <v>264</v>
      </c>
      <c r="E38" s="232"/>
      <c r="F38" s="233" t="s">
        <v>196</v>
      </c>
      <c r="G38" s="31"/>
      <c r="H38" s="376" t="s">
        <v>19</v>
      </c>
      <c r="I38" s="377">
        <f>SUM(I30:I37)</f>
        <v>40650</v>
      </c>
      <c r="J38" s="377">
        <f>SUM(J30:J37)</f>
        <v>378</v>
      </c>
      <c r="K38" s="382">
        <f>SUM(K30:K37)</f>
        <v>1</v>
      </c>
    </row>
    <row r="39" spans="2:12" ht="15">
      <c r="B39" s="229">
        <v>33</v>
      </c>
      <c r="C39" s="230" t="s">
        <v>270</v>
      </c>
      <c r="D39" s="406">
        <v>1480</v>
      </c>
      <c r="E39" s="232"/>
      <c r="F39" s="233" t="s">
        <v>196</v>
      </c>
      <c r="G39" s="95"/>
      <c r="L39" s="31"/>
    </row>
    <row r="40" spans="2:12" ht="15">
      <c r="B40" s="229">
        <v>34</v>
      </c>
      <c r="C40" s="230" t="s">
        <v>271</v>
      </c>
      <c r="D40" s="231">
        <v>456</v>
      </c>
      <c r="E40" s="232"/>
      <c r="F40" s="233" t="s">
        <v>196</v>
      </c>
      <c r="G40" s="88"/>
      <c r="L40" s="97"/>
    </row>
    <row r="41" spans="2:12" ht="15">
      <c r="B41" s="229">
        <v>35</v>
      </c>
      <c r="C41" s="230" t="s">
        <v>272</v>
      </c>
      <c r="D41" s="231">
        <v>504</v>
      </c>
      <c r="E41" s="232"/>
      <c r="F41" s="233" t="s">
        <v>196</v>
      </c>
      <c r="G41" s="83"/>
      <c r="L41" s="97"/>
    </row>
    <row r="42" spans="2:12" ht="15">
      <c r="B42" s="229">
        <v>36</v>
      </c>
      <c r="C42" s="230" t="s">
        <v>290</v>
      </c>
      <c r="D42" s="231">
        <v>495</v>
      </c>
      <c r="E42" s="232"/>
      <c r="F42" s="233" t="s">
        <v>289</v>
      </c>
      <c r="G42" s="83"/>
      <c r="L42" s="97"/>
    </row>
    <row r="43" spans="2:12" ht="15">
      <c r="B43" s="229">
        <v>37</v>
      </c>
      <c r="C43" s="230" t="s">
        <v>323</v>
      </c>
      <c r="D43" s="231">
        <v>320</v>
      </c>
      <c r="E43" s="232"/>
      <c r="F43" s="233" t="s">
        <v>196</v>
      </c>
      <c r="G43" s="83"/>
      <c r="L43" s="97"/>
    </row>
    <row r="44" spans="2:12" ht="15">
      <c r="B44" s="229">
        <v>38</v>
      </c>
      <c r="C44" s="230" t="s">
        <v>291</v>
      </c>
      <c r="D44" s="231">
        <v>259</v>
      </c>
      <c r="E44" s="232"/>
      <c r="F44" s="233" t="s">
        <v>197</v>
      </c>
      <c r="G44" s="83"/>
      <c r="L44" s="97"/>
    </row>
    <row r="45" spans="2:12" ht="15">
      <c r="B45" s="229">
        <v>39</v>
      </c>
      <c r="C45" s="230" t="s">
        <v>204</v>
      </c>
      <c r="D45" s="231">
        <v>42</v>
      </c>
      <c r="E45" s="232"/>
      <c r="F45" s="233" t="s">
        <v>196</v>
      </c>
      <c r="G45" s="83"/>
      <c r="L45" s="97"/>
    </row>
    <row r="46" spans="2:12" ht="15">
      <c r="B46" s="229">
        <v>40</v>
      </c>
      <c r="C46" s="230" t="s">
        <v>255</v>
      </c>
      <c r="D46" s="231">
        <v>310</v>
      </c>
      <c r="E46" s="232"/>
      <c r="F46" s="233" t="s">
        <v>197</v>
      </c>
      <c r="G46" s="83"/>
      <c r="L46" s="31"/>
    </row>
    <row r="47" spans="2:12" ht="15">
      <c r="B47" s="229">
        <v>41</v>
      </c>
      <c r="C47" s="230" t="s">
        <v>193</v>
      </c>
      <c r="D47" s="231">
        <v>424</v>
      </c>
      <c r="E47" s="232"/>
      <c r="F47" s="233" t="s">
        <v>196</v>
      </c>
      <c r="G47" s="83"/>
      <c r="L47" s="31"/>
    </row>
    <row r="48" spans="2:12" ht="15">
      <c r="B48" s="229">
        <v>42</v>
      </c>
      <c r="C48" s="230" t="s">
        <v>192</v>
      </c>
      <c r="D48" s="231">
        <v>388</v>
      </c>
      <c r="E48" s="232"/>
      <c r="F48" s="233" t="s">
        <v>196</v>
      </c>
      <c r="G48" s="83"/>
      <c r="L48" s="31"/>
    </row>
    <row r="49" spans="1:12" ht="15">
      <c r="B49" s="229">
        <v>43</v>
      </c>
      <c r="C49" s="230" t="s">
        <v>210</v>
      </c>
      <c r="D49" s="231">
        <v>446</v>
      </c>
      <c r="E49" s="232"/>
      <c r="F49" s="233" t="s">
        <v>196</v>
      </c>
      <c r="G49" s="31"/>
      <c r="L49" s="97"/>
    </row>
    <row r="50" spans="1:12" ht="15">
      <c r="B50" s="229">
        <v>44</v>
      </c>
      <c r="C50" s="230" t="s">
        <v>221</v>
      </c>
      <c r="D50" s="231">
        <v>434</v>
      </c>
      <c r="E50" s="232"/>
      <c r="F50" s="233" t="s">
        <v>197</v>
      </c>
      <c r="G50" s="31"/>
      <c r="L50" s="97"/>
    </row>
    <row r="51" spans="1:12" ht="15">
      <c r="A51" s="31"/>
      <c r="B51" s="229">
        <v>45</v>
      </c>
      <c r="C51" s="230" t="s">
        <v>174</v>
      </c>
      <c r="D51" s="231">
        <v>350</v>
      </c>
      <c r="E51" s="232"/>
      <c r="F51" s="233" t="s">
        <v>196</v>
      </c>
      <c r="G51" s="95"/>
      <c r="L51" s="97"/>
    </row>
    <row r="52" spans="1:12" ht="15">
      <c r="A52" s="31"/>
      <c r="B52" s="229">
        <v>46</v>
      </c>
      <c r="C52" s="230" t="s">
        <v>172</v>
      </c>
      <c r="D52" s="231">
        <v>350</v>
      </c>
      <c r="E52" s="232"/>
      <c r="F52" s="233" t="s">
        <v>196</v>
      </c>
      <c r="G52" s="31"/>
      <c r="L52" s="97"/>
    </row>
    <row r="53" spans="1:12" ht="15">
      <c r="A53" s="31"/>
      <c r="B53" s="229">
        <v>47</v>
      </c>
      <c r="C53" s="230" t="s">
        <v>371</v>
      </c>
      <c r="D53" s="231">
        <v>308</v>
      </c>
      <c r="E53" s="232"/>
      <c r="F53" s="233" t="s">
        <v>196</v>
      </c>
      <c r="G53" s="31"/>
      <c r="L53" s="97"/>
    </row>
    <row r="54" spans="1:12" ht="15">
      <c r="A54" s="31"/>
      <c r="B54" s="229">
        <v>48</v>
      </c>
      <c r="C54" s="230" t="s">
        <v>378</v>
      </c>
      <c r="D54" s="231">
        <v>286</v>
      </c>
      <c r="E54" s="232"/>
      <c r="F54" s="233" t="s">
        <v>196</v>
      </c>
      <c r="G54" s="31"/>
    </row>
    <row r="55" spans="1:12" ht="15">
      <c r="A55" s="31"/>
      <c r="B55" s="229">
        <v>49</v>
      </c>
      <c r="C55" s="230" t="s">
        <v>377</v>
      </c>
      <c r="D55" s="231">
        <v>769</v>
      </c>
      <c r="E55" s="232"/>
      <c r="F55" s="233" t="s">
        <v>196</v>
      </c>
      <c r="G55" s="31"/>
    </row>
    <row r="56" spans="1:12" ht="15">
      <c r="A56" s="31"/>
      <c r="B56" s="229">
        <v>50</v>
      </c>
      <c r="C56" s="230" t="s">
        <v>276</v>
      </c>
      <c r="D56" s="231">
        <v>200</v>
      </c>
      <c r="E56" s="232"/>
      <c r="F56" s="233" t="s">
        <v>197</v>
      </c>
      <c r="G56" s="31"/>
    </row>
    <row r="57" spans="1:12" ht="15">
      <c r="A57" s="31"/>
      <c r="B57" s="229">
        <v>51</v>
      </c>
      <c r="C57" s="230" t="s">
        <v>336</v>
      </c>
      <c r="D57" s="231">
        <v>98</v>
      </c>
      <c r="E57" s="232"/>
      <c r="F57" s="233" t="s">
        <v>197</v>
      </c>
      <c r="G57" s="31"/>
    </row>
    <row r="58" spans="1:12" ht="15">
      <c r="A58" s="31"/>
      <c r="B58" s="229">
        <v>52</v>
      </c>
      <c r="C58" s="230" t="s">
        <v>372</v>
      </c>
      <c r="D58" s="231">
        <v>112</v>
      </c>
      <c r="E58" s="232"/>
      <c r="F58" s="233" t="s">
        <v>195</v>
      </c>
      <c r="G58" s="31"/>
    </row>
    <row r="59" spans="1:12" ht="15">
      <c r="A59" s="31"/>
      <c r="B59" s="229">
        <v>53</v>
      </c>
      <c r="C59" s="230" t="s">
        <v>341</v>
      </c>
      <c r="D59" s="231">
        <v>510</v>
      </c>
      <c r="E59" s="232"/>
      <c r="F59" s="233" t="s">
        <v>196</v>
      </c>
      <c r="G59" s="31"/>
    </row>
    <row r="60" spans="1:12" ht="15">
      <c r="A60" s="31"/>
      <c r="B60" s="229">
        <v>54</v>
      </c>
      <c r="C60" s="230" t="s">
        <v>342</v>
      </c>
      <c r="D60" s="231">
        <v>394</v>
      </c>
      <c r="E60" s="232"/>
      <c r="F60" s="233" t="s">
        <v>196</v>
      </c>
      <c r="G60" s="31"/>
    </row>
    <row r="61" spans="1:12" ht="15">
      <c r="A61" s="31"/>
      <c r="B61" s="229">
        <v>55</v>
      </c>
      <c r="C61" s="230" t="s">
        <v>220</v>
      </c>
      <c r="D61" s="231">
        <v>200</v>
      </c>
      <c r="E61" s="232"/>
      <c r="F61" s="233" t="s">
        <v>196</v>
      </c>
      <c r="G61" s="31"/>
    </row>
    <row r="62" spans="1:12" ht="15">
      <c r="A62" s="31"/>
      <c r="B62" s="229">
        <v>56</v>
      </c>
      <c r="C62" s="230" t="s">
        <v>219</v>
      </c>
      <c r="D62" s="231">
        <v>144</v>
      </c>
      <c r="E62" s="232"/>
      <c r="F62" s="233" t="s">
        <v>195</v>
      </c>
      <c r="G62" s="31"/>
      <c r="H62" s="379" t="s">
        <v>295</v>
      </c>
      <c r="I62" s="379" t="s">
        <v>216</v>
      </c>
      <c r="J62" s="379" t="s">
        <v>215</v>
      </c>
      <c r="K62" s="379" t="s">
        <v>36</v>
      </c>
    </row>
    <row r="63" spans="1:12" ht="15">
      <c r="A63" s="31"/>
      <c r="B63" s="229">
        <v>57</v>
      </c>
      <c r="C63" s="230" t="s">
        <v>225</v>
      </c>
      <c r="D63" s="231">
        <v>300</v>
      </c>
      <c r="E63" s="232"/>
      <c r="F63" s="233" t="s">
        <v>196</v>
      </c>
      <c r="G63" s="31"/>
      <c r="H63" s="370" t="s">
        <v>296</v>
      </c>
      <c r="I63" s="383">
        <v>6696</v>
      </c>
      <c r="J63" s="383">
        <v>296</v>
      </c>
      <c r="K63" s="372">
        <f>I63/$I$65</f>
        <v>0.16472324723247234</v>
      </c>
    </row>
    <row r="64" spans="1:12" ht="15">
      <c r="A64" s="31"/>
      <c r="B64" s="229">
        <v>58</v>
      </c>
      <c r="C64" s="230" t="s">
        <v>292</v>
      </c>
      <c r="D64" s="231">
        <v>434</v>
      </c>
      <c r="E64" s="232"/>
      <c r="F64" s="233" t="s">
        <v>197</v>
      </c>
      <c r="G64" s="31"/>
      <c r="H64" s="373" t="s">
        <v>297</v>
      </c>
      <c r="I64" s="374">
        <v>33954</v>
      </c>
      <c r="J64" s="374">
        <v>82</v>
      </c>
      <c r="K64" s="375">
        <f>I64/$I$65</f>
        <v>0.83527675276752766</v>
      </c>
    </row>
    <row r="65" spans="1:11" ht="15">
      <c r="A65" s="31"/>
      <c r="B65" s="229">
        <v>59</v>
      </c>
      <c r="C65" s="230" t="s">
        <v>233</v>
      </c>
      <c r="D65" s="231">
        <v>460</v>
      </c>
      <c r="E65" s="232"/>
      <c r="F65" s="233" t="s">
        <v>289</v>
      </c>
      <c r="G65" s="31"/>
      <c r="H65" s="376" t="s">
        <v>19</v>
      </c>
      <c r="I65" s="377">
        <f>SUM(I63:I64)</f>
        <v>40650</v>
      </c>
      <c r="J65" s="377">
        <f>SUM(J63:J64)</f>
        <v>378</v>
      </c>
      <c r="K65" s="378">
        <f>SUM(K63:K64)</f>
        <v>1</v>
      </c>
    </row>
    <row r="66" spans="1:11" ht="15">
      <c r="B66" s="229">
        <v>60</v>
      </c>
      <c r="C66" s="230" t="s">
        <v>191</v>
      </c>
      <c r="D66" s="231">
        <v>388</v>
      </c>
      <c r="E66" s="232"/>
      <c r="F66" s="233" t="s">
        <v>196</v>
      </c>
      <c r="G66" s="31"/>
    </row>
    <row r="67" spans="1:11" ht="15">
      <c r="B67" s="229">
        <v>61</v>
      </c>
      <c r="C67" s="230" t="s">
        <v>173</v>
      </c>
      <c r="D67" s="231">
        <v>664</v>
      </c>
      <c r="E67" s="232"/>
      <c r="F67" s="233" t="s">
        <v>196</v>
      </c>
      <c r="G67" s="31"/>
    </row>
    <row r="68" spans="1:11" ht="15">
      <c r="B68" s="229">
        <v>62</v>
      </c>
      <c r="C68" s="230" t="s">
        <v>171</v>
      </c>
      <c r="D68" s="231">
        <v>507</v>
      </c>
      <c r="E68" s="232"/>
      <c r="F68" s="233" t="s">
        <v>196</v>
      </c>
      <c r="G68" s="95"/>
    </row>
    <row r="69" spans="1:11" ht="15">
      <c r="B69" s="229">
        <v>63</v>
      </c>
      <c r="C69" s="230" t="s">
        <v>373</v>
      </c>
      <c r="D69" s="231">
        <v>956</v>
      </c>
      <c r="E69" s="232"/>
      <c r="F69" s="233" t="s">
        <v>196</v>
      </c>
      <c r="G69" s="95"/>
    </row>
    <row r="70" spans="1:11" ht="15">
      <c r="B70" s="229">
        <v>64</v>
      </c>
      <c r="C70" s="230" t="s">
        <v>374</v>
      </c>
      <c r="D70" s="231">
        <v>819</v>
      </c>
      <c r="E70" s="232"/>
      <c r="F70" s="233" t="s">
        <v>196</v>
      </c>
      <c r="G70" s="31"/>
    </row>
    <row r="71" spans="1:11" ht="15">
      <c r="B71" s="229">
        <v>65</v>
      </c>
      <c r="C71" s="230" t="s">
        <v>250</v>
      </c>
      <c r="D71" s="231">
        <v>291</v>
      </c>
      <c r="E71" s="232"/>
      <c r="F71" s="233" t="s">
        <v>197</v>
      </c>
      <c r="G71" s="31"/>
      <c r="H71" s="98"/>
    </row>
    <row r="72" spans="1:11" ht="15">
      <c r="B72" s="229">
        <v>66</v>
      </c>
      <c r="C72" s="230" t="s">
        <v>293</v>
      </c>
      <c r="D72" s="231">
        <v>412</v>
      </c>
      <c r="E72" s="232"/>
      <c r="F72" s="233" t="s">
        <v>196</v>
      </c>
      <c r="G72" s="31"/>
    </row>
    <row r="73" spans="1:11" ht="15">
      <c r="B73" s="229">
        <v>67</v>
      </c>
      <c r="C73" s="230" t="s">
        <v>379</v>
      </c>
      <c r="D73" s="231">
        <v>204</v>
      </c>
      <c r="E73" s="232"/>
      <c r="F73" s="233" t="s">
        <v>196</v>
      </c>
      <c r="G73" s="31"/>
    </row>
    <row r="74" spans="1:11" ht="15">
      <c r="B74" s="229">
        <v>68</v>
      </c>
      <c r="C74" s="230" t="s">
        <v>211</v>
      </c>
      <c r="D74" s="231">
        <v>196</v>
      </c>
      <c r="E74" s="232"/>
      <c r="F74" s="233" t="s">
        <v>195</v>
      </c>
      <c r="G74" s="31"/>
    </row>
    <row r="75" spans="1:11" ht="15">
      <c r="B75" s="229">
        <v>69</v>
      </c>
      <c r="C75" s="230" t="s">
        <v>375</v>
      </c>
      <c r="D75" s="231">
        <v>513</v>
      </c>
      <c r="E75" s="232"/>
      <c r="F75" s="233" t="s">
        <v>197</v>
      </c>
      <c r="G75" s="31"/>
    </row>
    <row r="76" spans="1:11" ht="15">
      <c r="B76" s="229">
        <v>70</v>
      </c>
      <c r="C76" s="230" t="s">
        <v>343</v>
      </c>
      <c r="D76" s="231">
        <v>130</v>
      </c>
      <c r="E76" s="232"/>
      <c r="F76" s="233" t="s">
        <v>196</v>
      </c>
      <c r="G76" s="31"/>
    </row>
    <row r="77" spans="1:11" ht="15">
      <c r="B77" s="229">
        <v>71</v>
      </c>
      <c r="C77" s="230" t="s">
        <v>268</v>
      </c>
      <c r="D77" s="231">
        <v>540</v>
      </c>
      <c r="E77" s="232"/>
      <c r="F77" s="233" t="s">
        <v>196</v>
      </c>
      <c r="G77" s="31"/>
    </row>
    <row r="78" spans="1:11" ht="15">
      <c r="B78" s="229">
        <v>72</v>
      </c>
      <c r="C78" s="230" t="s">
        <v>217</v>
      </c>
      <c r="D78" s="231">
        <v>335</v>
      </c>
      <c r="E78" s="232"/>
      <c r="F78" s="233" t="s">
        <v>196</v>
      </c>
      <c r="G78" s="31"/>
    </row>
    <row r="79" spans="1:11" ht="15">
      <c r="B79" s="229">
        <v>73</v>
      </c>
      <c r="C79" s="361" t="s">
        <v>218</v>
      </c>
      <c r="D79" s="362">
        <v>604</v>
      </c>
      <c r="E79" s="363"/>
      <c r="F79" s="364" t="s">
        <v>195</v>
      </c>
    </row>
    <row r="80" spans="1:11" ht="15.75">
      <c r="B80" s="365"/>
      <c r="C80" s="366" t="s">
        <v>267</v>
      </c>
      <c r="D80" s="367">
        <f>SUM(D7:D79)</f>
        <v>30989</v>
      </c>
      <c r="E80" s="368"/>
      <c r="F80" s="369"/>
      <c r="G80" s="31"/>
    </row>
    <row r="89" spans="3:3">
      <c r="C89" s="31"/>
    </row>
  </sheetData>
  <mergeCells count="4">
    <mergeCell ref="B2:K2"/>
    <mergeCell ref="B3:K3"/>
    <mergeCell ref="B4:K4"/>
    <mergeCell ref="B6:C6"/>
  </mergeCells>
  <phoneticPr fontId="0" type="noConversion"/>
  <pageMargins left="0.27559055118110237" right="0" top="0.39370078740157483" bottom="0.15748031496062992" header="0" footer="0.15748031496062992"/>
  <pageSetup scale="63" orientation="portrait" r:id="rId1"/>
  <headerFooter alignWithMargins="0">
    <oddFooter>&amp;CBARÓMETRO TURÍSTICO DE LA RIVIERA MAYA
FIDEICOMISO DE PROMOCIÓN TURÍSTICA DE LA RIVIERA MAYA&amp;R25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workbookViewId="0">
      <selection activeCell="J25" sqref="J25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38" t="s">
        <v>205</v>
      </c>
      <c r="C6" s="538"/>
      <c r="D6" s="538"/>
      <c r="E6" s="538"/>
      <c r="F6" s="538"/>
      <c r="G6" s="538"/>
    </row>
    <row r="7" spans="1:8" ht="18.75">
      <c r="B7" s="538" t="s">
        <v>212</v>
      </c>
      <c r="C7" s="538"/>
      <c r="D7" s="538"/>
      <c r="E7" s="538"/>
      <c r="F7" s="538"/>
      <c r="G7" s="538"/>
    </row>
    <row r="8" spans="1:8" ht="18.75">
      <c r="B8" s="538" t="s">
        <v>411</v>
      </c>
      <c r="C8" s="538"/>
      <c r="D8" s="538"/>
      <c r="E8" s="538"/>
      <c r="F8" s="538"/>
      <c r="G8" s="538"/>
    </row>
    <row r="9" spans="1:8" ht="4.5" customHeight="1">
      <c r="B9" s="539"/>
      <c r="C9" s="539"/>
      <c r="D9" s="539"/>
      <c r="E9" s="539"/>
      <c r="F9" s="539"/>
    </row>
    <row r="10" spans="1:8" ht="15.75">
      <c r="A10" s="31"/>
      <c r="B10" s="384" t="s">
        <v>213</v>
      </c>
      <c r="C10" s="384" t="s">
        <v>175</v>
      </c>
      <c r="D10" s="384" t="s">
        <v>36</v>
      </c>
      <c r="E10" s="384" t="s">
        <v>18</v>
      </c>
      <c r="F10" s="384" t="s">
        <v>36</v>
      </c>
      <c r="G10" s="31"/>
    </row>
    <row r="11" spans="1:8" ht="15.75">
      <c r="B11" s="242" t="s">
        <v>176</v>
      </c>
      <c r="C11" s="243">
        <v>24</v>
      </c>
      <c r="D11" s="244">
        <f>C11/$C$29</f>
        <v>6.3492063492063489E-2</v>
      </c>
      <c r="E11" s="259">
        <v>3857</v>
      </c>
      <c r="F11" s="244">
        <f>E11/$E$29</f>
        <v>9.4883148831488309E-2</v>
      </c>
      <c r="H11" s="100"/>
    </row>
    <row r="12" spans="1:8" ht="15.75">
      <c r="B12" s="242" t="s">
        <v>200</v>
      </c>
      <c r="C12" s="243">
        <v>2</v>
      </c>
      <c r="D12" s="244">
        <f t="shared" ref="D12:D28" si="0">C12/$C$29</f>
        <v>5.2910052910052907E-3</v>
      </c>
      <c r="E12" s="260">
        <v>49</v>
      </c>
      <c r="F12" s="244">
        <f t="shared" ref="F12:F28" si="1">E12/$E$29</f>
        <v>1.2054120541205413E-3</v>
      </c>
      <c r="H12" s="100"/>
    </row>
    <row r="13" spans="1:8" ht="15.75">
      <c r="A13" s="31"/>
      <c r="B13" s="242" t="s">
        <v>188</v>
      </c>
      <c r="C13" s="243">
        <v>9</v>
      </c>
      <c r="D13" s="244">
        <f t="shared" si="0"/>
        <v>2.3809523809523808E-2</v>
      </c>
      <c r="E13" s="260">
        <v>2936</v>
      </c>
      <c r="F13" s="244">
        <f t="shared" si="1"/>
        <v>7.2226322263222634E-2</v>
      </c>
      <c r="H13" s="100"/>
    </row>
    <row r="14" spans="1:8" ht="15.75">
      <c r="A14" s="31"/>
      <c r="B14" s="242" t="s">
        <v>177</v>
      </c>
      <c r="C14" s="243">
        <v>1</v>
      </c>
      <c r="D14" s="244">
        <f t="shared" si="0"/>
        <v>2.6455026455026454E-3</v>
      </c>
      <c r="E14" s="260">
        <v>20</v>
      </c>
      <c r="F14" s="244">
        <f t="shared" si="1"/>
        <v>4.9200492004920044E-4</v>
      </c>
      <c r="H14" s="100"/>
    </row>
    <row r="15" spans="1:8" ht="15.75">
      <c r="A15" s="31"/>
      <c r="B15" s="242" t="s">
        <v>178</v>
      </c>
      <c r="C15" s="243">
        <v>155</v>
      </c>
      <c r="D15" s="244">
        <f t="shared" si="0"/>
        <v>0.41005291005291006</v>
      </c>
      <c r="E15" s="260">
        <v>7345</v>
      </c>
      <c r="F15" s="244">
        <f t="shared" si="1"/>
        <v>0.18068880688806888</v>
      </c>
      <c r="H15" s="100"/>
    </row>
    <row r="16" spans="1:8" ht="15.75">
      <c r="A16" s="31"/>
      <c r="B16" s="242" t="s">
        <v>185</v>
      </c>
      <c r="C16" s="243">
        <v>1</v>
      </c>
      <c r="D16" s="244">
        <f t="shared" si="0"/>
        <v>2.6455026455026454E-3</v>
      </c>
      <c r="E16" s="260">
        <v>540</v>
      </c>
      <c r="F16" s="244">
        <f t="shared" si="1"/>
        <v>1.3284132841328414E-2</v>
      </c>
      <c r="H16" s="100"/>
    </row>
    <row r="17" spans="1:8" ht="15.75">
      <c r="A17" s="31"/>
      <c r="B17" s="242" t="s">
        <v>186</v>
      </c>
      <c r="C17" s="243">
        <v>11</v>
      </c>
      <c r="D17" s="244">
        <f t="shared" si="0"/>
        <v>2.9100529100529099E-2</v>
      </c>
      <c r="E17" s="260">
        <v>3733</v>
      </c>
      <c r="F17" s="244">
        <f t="shared" si="1"/>
        <v>9.1832718327183274E-2</v>
      </c>
      <c r="H17" s="100"/>
    </row>
    <row r="18" spans="1:8" ht="15.75">
      <c r="A18" s="31"/>
      <c r="B18" s="242" t="s">
        <v>187</v>
      </c>
      <c r="C18" s="243">
        <v>23</v>
      </c>
      <c r="D18" s="244">
        <f t="shared" si="0"/>
        <v>6.0846560846560843E-2</v>
      </c>
      <c r="E18" s="260">
        <v>6653</v>
      </c>
      <c r="F18" s="244">
        <f t="shared" si="1"/>
        <v>0.16366543665436653</v>
      </c>
      <c r="H18" s="100"/>
    </row>
    <row r="19" spans="1:8" ht="15.75">
      <c r="A19" s="31"/>
      <c r="B19" s="242" t="s">
        <v>179</v>
      </c>
      <c r="C19" s="243">
        <v>15</v>
      </c>
      <c r="D19" s="244">
        <f t="shared" si="0"/>
        <v>3.968253968253968E-2</v>
      </c>
      <c r="E19" s="260">
        <v>5229</v>
      </c>
      <c r="F19" s="244">
        <f t="shared" si="1"/>
        <v>0.12863468634686348</v>
      </c>
      <c r="H19" s="100"/>
    </row>
    <row r="20" spans="1:8" ht="15.75">
      <c r="B20" s="242" t="s">
        <v>223</v>
      </c>
      <c r="C20" s="243">
        <v>5</v>
      </c>
      <c r="D20" s="244">
        <f t="shared" si="0"/>
        <v>1.3227513227513227E-2</v>
      </c>
      <c r="E20" s="260">
        <v>47</v>
      </c>
      <c r="F20" s="244">
        <f t="shared" si="1"/>
        <v>1.1562115621156211E-3</v>
      </c>
      <c r="H20" s="100"/>
    </row>
    <row r="21" spans="1:8" ht="15.75">
      <c r="B21" s="242" t="s">
        <v>199</v>
      </c>
      <c r="C21" s="243">
        <v>14</v>
      </c>
      <c r="D21" s="244">
        <f t="shared" si="0"/>
        <v>3.7037037037037035E-2</v>
      </c>
      <c r="E21" s="260">
        <v>4103</v>
      </c>
      <c r="F21" s="244">
        <f t="shared" si="1"/>
        <v>0.10093480934809348</v>
      </c>
      <c r="H21" s="100"/>
    </row>
    <row r="22" spans="1:8" ht="15.75">
      <c r="B22" s="242" t="s">
        <v>190</v>
      </c>
      <c r="C22" s="243">
        <v>1</v>
      </c>
      <c r="D22" s="244">
        <f t="shared" si="0"/>
        <v>2.6455026455026454E-3</v>
      </c>
      <c r="E22" s="260">
        <v>680</v>
      </c>
      <c r="F22" s="244">
        <f t="shared" si="1"/>
        <v>1.6728167281672816E-2</v>
      </c>
      <c r="H22" s="100"/>
    </row>
    <row r="23" spans="1:8" ht="15.75">
      <c r="A23" s="31"/>
      <c r="B23" s="242" t="s">
        <v>180</v>
      </c>
      <c r="C23" s="243">
        <v>7</v>
      </c>
      <c r="D23" s="244">
        <f t="shared" si="0"/>
        <v>1.8518518518518517E-2</v>
      </c>
      <c r="E23" s="260">
        <v>2021</v>
      </c>
      <c r="F23" s="244">
        <f t="shared" si="1"/>
        <v>4.9717097170971711E-2</v>
      </c>
      <c r="H23" s="100"/>
    </row>
    <row r="24" spans="1:8" ht="15.75">
      <c r="B24" s="242" t="s">
        <v>222</v>
      </c>
      <c r="C24" s="243">
        <v>5</v>
      </c>
      <c r="D24" s="244">
        <f t="shared" si="0"/>
        <v>1.3227513227513227E-2</v>
      </c>
      <c r="E24" s="260">
        <v>73</v>
      </c>
      <c r="F24" s="244">
        <f t="shared" si="1"/>
        <v>1.7958179581795818E-3</v>
      </c>
      <c r="H24" s="100"/>
    </row>
    <row r="25" spans="1:8" ht="15.75">
      <c r="B25" s="242" t="s">
        <v>198</v>
      </c>
      <c r="C25" s="243">
        <v>4</v>
      </c>
      <c r="D25" s="244">
        <f t="shared" si="0"/>
        <v>1.0582010582010581E-2</v>
      </c>
      <c r="E25" s="260">
        <v>140</v>
      </c>
      <c r="F25" s="244">
        <f t="shared" si="1"/>
        <v>3.4440344403444036E-3</v>
      </c>
      <c r="H25" s="100"/>
    </row>
    <row r="26" spans="1:8" ht="15.75">
      <c r="B26" s="242" t="s">
        <v>181</v>
      </c>
      <c r="C26" s="243">
        <v>96</v>
      </c>
      <c r="D26" s="244">
        <f t="shared" si="0"/>
        <v>0.25396825396825395</v>
      </c>
      <c r="E26" s="260">
        <v>1986</v>
      </c>
      <c r="F26" s="244">
        <f t="shared" si="1"/>
        <v>4.8856088560885608E-2</v>
      </c>
      <c r="H26" s="100"/>
    </row>
    <row r="27" spans="1:8" ht="15.75">
      <c r="A27" s="31"/>
      <c r="B27" s="242" t="s">
        <v>201</v>
      </c>
      <c r="C27" s="243">
        <v>1</v>
      </c>
      <c r="D27" s="244">
        <f t="shared" si="0"/>
        <v>2.6455026455026454E-3</v>
      </c>
      <c r="E27" s="260">
        <v>769</v>
      </c>
      <c r="F27" s="244">
        <f t="shared" si="1"/>
        <v>1.8917589175891758E-2</v>
      </c>
      <c r="H27" s="100"/>
    </row>
    <row r="28" spans="1:8" ht="15.75">
      <c r="B28" s="242" t="s">
        <v>182</v>
      </c>
      <c r="C28" s="243">
        <v>4</v>
      </c>
      <c r="D28" s="244">
        <f t="shared" si="0"/>
        <v>1.0582010582010581E-2</v>
      </c>
      <c r="E28" s="261">
        <v>469</v>
      </c>
      <c r="F28" s="244">
        <f t="shared" si="1"/>
        <v>1.1537515375153752E-2</v>
      </c>
      <c r="H28" s="100"/>
    </row>
    <row r="29" spans="1:8" ht="15.75">
      <c r="A29" s="99"/>
      <c r="B29" s="385" t="s">
        <v>6</v>
      </c>
      <c r="C29" s="386">
        <f>SUM(C11:C28)</f>
        <v>378</v>
      </c>
      <c r="D29" s="387">
        <f>SUM(D11:D28)</f>
        <v>1</v>
      </c>
      <c r="E29" s="388">
        <f>SUM(E11:E28)</f>
        <v>40650</v>
      </c>
      <c r="F29" s="387">
        <f>SUM(F11:F28)</f>
        <v>1</v>
      </c>
      <c r="G29" s="31"/>
    </row>
    <row r="30" spans="1:8">
      <c r="B30" s="31"/>
      <c r="C30" s="101"/>
      <c r="D30" s="101"/>
      <c r="E30" s="101"/>
      <c r="F30" s="101"/>
    </row>
    <row r="31" spans="1:8">
      <c r="B31" s="102" t="s">
        <v>380</v>
      </c>
      <c r="C31" s="103"/>
      <c r="D31" s="103"/>
      <c r="E31" s="103"/>
      <c r="F31" s="103"/>
    </row>
    <row r="38" spans="8:9">
      <c r="I38" s="31"/>
    </row>
    <row r="39" spans="8:9">
      <c r="I39" s="31"/>
    </row>
    <row r="41" spans="8:9">
      <c r="H41" s="104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opLeftCell="B10" workbookViewId="0">
      <selection activeCell="H45" sqref="H45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457" t="s">
        <v>160</v>
      </c>
      <c r="B1" s="457"/>
      <c r="C1" s="457"/>
      <c r="D1" s="457"/>
      <c r="E1" s="457"/>
      <c r="F1" s="457"/>
      <c r="G1" s="457"/>
    </row>
    <row r="2" spans="1:10" ht="18.75">
      <c r="A2" s="458" t="s">
        <v>45</v>
      </c>
      <c r="B2" s="458"/>
      <c r="C2" s="458"/>
      <c r="D2" s="458"/>
      <c r="E2" s="458"/>
      <c r="F2" s="458"/>
      <c r="G2" s="458"/>
    </row>
    <row r="3" spans="1:10" ht="15.75">
      <c r="A3" s="459" t="s">
        <v>387</v>
      </c>
      <c r="B3" s="459"/>
      <c r="C3" s="459"/>
      <c r="D3" s="459"/>
      <c r="E3" s="459"/>
      <c r="F3" s="459"/>
      <c r="G3" s="459"/>
    </row>
    <row r="4" spans="1:10" ht="8.25" customHeight="1"/>
    <row r="5" spans="1:10" ht="15.75">
      <c r="A5" s="135"/>
      <c r="B5" s="276"/>
      <c r="C5" s="460" t="s">
        <v>388</v>
      </c>
      <c r="D5" s="460"/>
      <c r="E5" s="460" t="s">
        <v>165</v>
      </c>
      <c r="F5" s="461"/>
    </row>
    <row r="6" spans="1:10" ht="15.75">
      <c r="A6" s="135"/>
      <c r="B6" s="277" t="s">
        <v>54</v>
      </c>
      <c r="C6" s="282">
        <v>2012</v>
      </c>
      <c r="D6" s="282">
        <v>2013</v>
      </c>
      <c r="E6" s="282" t="s">
        <v>53</v>
      </c>
      <c r="F6" s="278" t="s">
        <v>36</v>
      </c>
    </row>
    <row r="7" spans="1:10" ht="6" customHeight="1"/>
    <row r="8" spans="1:10">
      <c r="B8" s="188" t="s">
        <v>0</v>
      </c>
      <c r="C8" s="189"/>
      <c r="D8" s="189"/>
      <c r="E8" s="189"/>
      <c r="F8" s="190"/>
    </row>
    <row r="9" spans="1:10">
      <c r="B9" s="191" t="s">
        <v>1</v>
      </c>
      <c r="C9" s="192">
        <v>40361</v>
      </c>
      <c r="D9" s="192">
        <v>40650</v>
      </c>
      <c r="E9" s="193">
        <f>D9-C9</f>
        <v>289</v>
      </c>
      <c r="F9" s="194">
        <f>(D9/C9)-100%</f>
        <v>7.1603775922302049E-3</v>
      </c>
    </row>
    <row r="10" spans="1:10" ht="7.5" customHeight="1"/>
    <row r="11" spans="1:10">
      <c r="B11" s="195" t="s">
        <v>2</v>
      </c>
      <c r="C11" s="196">
        <v>8519950</v>
      </c>
      <c r="D11" s="196">
        <v>8528941</v>
      </c>
      <c r="E11" s="196">
        <f>D11-C11</f>
        <v>8991</v>
      </c>
      <c r="F11" s="197">
        <f>(D11/C11)-100%</f>
        <v>1.0552878831449064E-3</v>
      </c>
    </row>
    <row r="12" spans="1:10">
      <c r="B12" s="198" t="s">
        <v>3</v>
      </c>
      <c r="C12" s="108">
        <v>6761986</v>
      </c>
      <c r="D12" s="108">
        <v>7194591</v>
      </c>
      <c r="E12" s="108">
        <f>D12-C12</f>
        <v>432605</v>
      </c>
      <c r="F12" s="199">
        <f>(D12/C12)-100%</f>
        <v>6.3976027161251059E-2</v>
      </c>
    </row>
    <row r="13" spans="1:10">
      <c r="B13" s="191" t="s">
        <v>4</v>
      </c>
      <c r="C13" s="200">
        <f>C12/C11</f>
        <v>0.79366498629686799</v>
      </c>
      <c r="D13" s="201">
        <f>D12/D11</f>
        <v>0.84355033057445228</v>
      </c>
      <c r="E13" s="200">
        <f>D13-C13</f>
        <v>4.9885344277584287E-2</v>
      </c>
      <c r="F13" s="194"/>
      <c r="J13" s="16"/>
    </row>
    <row r="14" spans="1:10" ht="9" customHeight="1"/>
    <row r="15" spans="1:10" ht="20.25" customHeight="1">
      <c r="B15" s="202" t="s">
        <v>5</v>
      </c>
      <c r="C15" s="203">
        <v>0.81130000000000002</v>
      </c>
      <c r="D15" s="204">
        <v>0.86070000000000002</v>
      </c>
      <c r="E15" s="205">
        <f>D15-C15</f>
        <v>4.9399999999999999E-2</v>
      </c>
      <c r="F15" s="16"/>
    </row>
    <row r="16" spans="1:10" ht="8.25" customHeight="1"/>
    <row r="17" spans="2:8">
      <c r="B17" s="188" t="s">
        <v>14</v>
      </c>
      <c r="C17" s="189"/>
      <c r="D17" s="189"/>
      <c r="E17" s="190"/>
      <c r="F17" s="15" t="s">
        <v>147</v>
      </c>
      <c r="G17" s="15" t="s">
        <v>146</v>
      </c>
    </row>
    <row r="18" spans="2:8">
      <c r="B18" s="198" t="s">
        <v>13</v>
      </c>
      <c r="C18" s="105">
        <v>6.18</v>
      </c>
      <c r="D18" s="105">
        <v>6.13</v>
      </c>
      <c r="E18" s="206">
        <f>D18-C18</f>
        <v>-4.9999999999999822E-2</v>
      </c>
      <c r="F18" s="16"/>
    </row>
    <row r="19" spans="2:8">
      <c r="B19" s="198" t="s">
        <v>15</v>
      </c>
      <c r="C19" s="106">
        <v>3.36</v>
      </c>
      <c r="D19" s="106">
        <v>3.4</v>
      </c>
      <c r="E19" s="206">
        <f>D19-C19</f>
        <v>4.0000000000000036E-2</v>
      </c>
      <c r="F19" s="16"/>
    </row>
    <row r="20" spans="2:8">
      <c r="B20" s="191" t="s">
        <v>16</v>
      </c>
      <c r="C20" s="207">
        <v>7.13</v>
      </c>
      <c r="D20" s="207">
        <v>6.99</v>
      </c>
      <c r="E20" s="208">
        <f>D20-C20</f>
        <v>-0.13999999999999968</v>
      </c>
      <c r="F20" s="16"/>
    </row>
    <row r="22" spans="2:8">
      <c r="B22" s="209" t="s">
        <v>55</v>
      </c>
      <c r="C22" s="210">
        <v>2562.09</v>
      </c>
      <c r="D22" s="455">
        <v>2621.27</v>
      </c>
      <c r="E22" s="211">
        <f>D22-C22</f>
        <v>59.179999999999836</v>
      </c>
      <c r="F22" s="205">
        <f>(D22/C22)-100%</f>
        <v>2.3098329879122081E-2</v>
      </c>
    </row>
    <row r="24" spans="2:8">
      <c r="B24" s="188" t="s">
        <v>38</v>
      </c>
      <c r="C24" s="279">
        <v>2012</v>
      </c>
      <c r="D24" s="279">
        <v>2013</v>
      </c>
      <c r="E24" s="189"/>
      <c r="F24" s="190"/>
    </row>
    <row r="25" spans="2:8">
      <c r="B25" s="198" t="s">
        <v>6</v>
      </c>
      <c r="C25" s="107">
        <v>2386254</v>
      </c>
      <c r="D25" s="107">
        <v>2533074</v>
      </c>
      <c r="E25" s="108">
        <f>D25-C25</f>
        <v>146820</v>
      </c>
      <c r="F25" s="199">
        <f>(D25/C25)-100%</f>
        <v>6.1527398173035985E-2</v>
      </c>
    </row>
    <row r="26" spans="2:8">
      <c r="B26" s="198" t="s">
        <v>7</v>
      </c>
      <c r="C26" s="108">
        <v>455030</v>
      </c>
      <c r="D26" s="108">
        <v>509596</v>
      </c>
      <c r="E26" s="108">
        <f>D26-C26</f>
        <v>54566</v>
      </c>
      <c r="F26" s="199">
        <f>(D26/C26)-100%</f>
        <v>0.1199173680856207</v>
      </c>
      <c r="G26" s="17"/>
    </row>
    <row r="27" spans="2:8">
      <c r="B27" s="191" t="s">
        <v>8</v>
      </c>
      <c r="C27" s="193">
        <v>1931224</v>
      </c>
      <c r="D27" s="193">
        <v>2023478</v>
      </c>
      <c r="E27" s="193">
        <f>D27-C27</f>
        <v>92254</v>
      </c>
      <c r="F27" s="194">
        <f>(D27/C27)-100%</f>
        <v>4.7769704601848373E-2</v>
      </c>
      <c r="G27" s="17"/>
      <c r="H27" s="17"/>
    </row>
    <row r="29" spans="2:8">
      <c r="B29" s="213" t="s">
        <v>39</v>
      </c>
      <c r="C29" s="279">
        <v>2012</v>
      </c>
      <c r="D29" s="283"/>
      <c r="E29" s="279">
        <v>2013</v>
      </c>
      <c r="F29" s="214"/>
      <c r="G29" s="18"/>
    </row>
    <row r="30" spans="2:8">
      <c r="B30" s="198" t="s">
        <v>9</v>
      </c>
      <c r="C30" s="108">
        <v>523420</v>
      </c>
      <c r="D30" s="109">
        <f>C30/$C$35</f>
        <v>0.27103018603745604</v>
      </c>
      <c r="E30" s="108">
        <v>559087</v>
      </c>
      <c r="F30" s="199">
        <f>E30/$E$35</f>
        <v>0.27630001413408001</v>
      </c>
      <c r="G30" s="19"/>
    </row>
    <row r="31" spans="2:8">
      <c r="B31" s="198" t="s">
        <v>11</v>
      </c>
      <c r="C31" s="108">
        <v>783826</v>
      </c>
      <c r="D31" s="109">
        <f>C31/$C$35</f>
        <v>0.405870059609864</v>
      </c>
      <c r="E31" s="108">
        <v>828707</v>
      </c>
      <c r="F31" s="199">
        <f>E31/$E$35</f>
        <v>0.40954584136817895</v>
      </c>
      <c r="G31" s="19"/>
    </row>
    <row r="32" spans="2:8">
      <c r="B32" s="198" t="s">
        <v>158</v>
      </c>
      <c r="C32" s="108">
        <v>486779</v>
      </c>
      <c r="D32" s="109">
        <f>C32/$C$35</f>
        <v>0.25205724452471595</v>
      </c>
      <c r="E32" s="108">
        <v>462195</v>
      </c>
      <c r="F32" s="199">
        <f>E32/$E$35</f>
        <v>0.22841612313057025</v>
      </c>
      <c r="G32" s="19"/>
    </row>
    <row r="33" spans="2:8">
      <c r="B33" s="198" t="s">
        <v>10</v>
      </c>
      <c r="C33" s="108">
        <v>123503</v>
      </c>
      <c r="D33" s="109">
        <f>C33/$C$35</f>
        <v>6.3950634416307994E-2</v>
      </c>
      <c r="E33" s="108">
        <v>154756</v>
      </c>
      <c r="F33" s="199">
        <f>E33/$E$35</f>
        <v>7.6480198944589461E-2</v>
      </c>
      <c r="G33" s="19"/>
    </row>
    <row r="34" spans="2:8">
      <c r="B34" s="198" t="s">
        <v>12</v>
      </c>
      <c r="C34" s="108">
        <v>13696</v>
      </c>
      <c r="D34" s="109">
        <f>C34/$C$35</f>
        <v>7.0918754116560271E-3</v>
      </c>
      <c r="E34" s="108">
        <v>18733</v>
      </c>
      <c r="F34" s="199">
        <f>E34/$E$35</f>
        <v>9.2578224225813178E-3</v>
      </c>
      <c r="G34" s="19"/>
    </row>
    <row r="35" spans="2:8">
      <c r="B35" s="191"/>
      <c r="C35" s="192">
        <f>SUM(C30:C34)</f>
        <v>1931224</v>
      </c>
      <c r="D35" s="200">
        <f>SUM(D30:D34)</f>
        <v>1.0000000000000002</v>
      </c>
      <c r="E35" s="192">
        <f>SUM(E30:E34)</f>
        <v>2023478</v>
      </c>
      <c r="F35" s="194">
        <f>SUM(F30:F34)</f>
        <v>1</v>
      </c>
      <c r="G35" s="20"/>
    </row>
    <row r="37" spans="2:8">
      <c r="B37" s="215" t="s">
        <v>161</v>
      </c>
      <c r="C37" s="279">
        <v>2012</v>
      </c>
      <c r="D37" s="279">
        <v>2013</v>
      </c>
      <c r="E37" s="189"/>
      <c r="F37" s="190"/>
    </row>
    <row r="38" spans="2:8">
      <c r="B38" s="198" t="s">
        <v>6</v>
      </c>
      <c r="C38" s="107">
        <v>6761986</v>
      </c>
      <c r="D38" s="107">
        <v>7194591</v>
      </c>
      <c r="E38" s="108">
        <f>D38-C38</f>
        <v>432605</v>
      </c>
      <c r="F38" s="199">
        <f>(D38/C38)-100%</f>
        <v>6.3976027161251059E-2</v>
      </c>
    </row>
    <row r="39" spans="2:8">
      <c r="B39" s="198" t="s">
        <v>7</v>
      </c>
      <c r="C39" s="108">
        <v>648582</v>
      </c>
      <c r="D39" s="108">
        <v>728586</v>
      </c>
      <c r="E39" s="108">
        <f>D39-C39</f>
        <v>80004</v>
      </c>
      <c r="F39" s="199">
        <f>(D39/C39)-100%</f>
        <v>0.12335217443592339</v>
      </c>
      <c r="H39" s="17"/>
    </row>
    <row r="40" spans="2:8">
      <c r="B40" s="191" t="s">
        <v>299</v>
      </c>
      <c r="C40" s="193">
        <v>6113404</v>
      </c>
      <c r="D40" s="193">
        <v>6466005</v>
      </c>
      <c r="E40" s="193">
        <f>D40-C40</f>
        <v>352601</v>
      </c>
      <c r="F40" s="194">
        <f>(D40/C40)-100%</f>
        <v>5.7676705154771302E-2</v>
      </c>
      <c r="G40" s="17"/>
      <c r="H40" s="17"/>
    </row>
    <row r="42" spans="2:8">
      <c r="B42" s="215" t="s">
        <v>230</v>
      </c>
      <c r="C42" s="279">
        <v>2012</v>
      </c>
      <c r="D42" s="283"/>
      <c r="E42" s="279">
        <v>2013</v>
      </c>
      <c r="F42" s="218"/>
      <c r="G42" s="18"/>
    </row>
    <row r="43" spans="2:8">
      <c r="B43" s="198" t="s">
        <v>277</v>
      </c>
      <c r="C43" s="108">
        <v>2026091</v>
      </c>
      <c r="D43" s="110">
        <f>C43/$C$48</f>
        <v>0.33141781567192352</v>
      </c>
      <c r="E43" s="108">
        <v>2199459</v>
      </c>
      <c r="F43" s="219">
        <f>E43/$E$48</f>
        <v>0.34015733053098474</v>
      </c>
      <c r="G43" s="19"/>
    </row>
    <row r="44" spans="2:8">
      <c r="B44" s="198" t="s">
        <v>11</v>
      </c>
      <c r="C44" s="108">
        <v>1919742</v>
      </c>
      <c r="D44" s="110">
        <f>C44/$C$48</f>
        <v>0.31402177902850853</v>
      </c>
      <c r="E44" s="108">
        <v>2042587</v>
      </c>
      <c r="F44" s="219">
        <f>E44/$E$48</f>
        <v>0.31589629145043963</v>
      </c>
      <c r="G44" s="19"/>
    </row>
    <row r="45" spans="2:8">
      <c r="B45" s="198" t="s">
        <v>158</v>
      </c>
      <c r="C45" s="108">
        <v>1538763</v>
      </c>
      <c r="D45" s="110">
        <f>C45/$C$48</f>
        <v>0.25170314279900363</v>
      </c>
      <c r="E45" s="108">
        <v>1496842</v>
      </c>
      <c r="F45" s="219">
        <f>E45/$E$48</f>
        <v>0.23149409875185684</v>
      </c>
      <c r="G45" s="19"/>
    </row>
    <row r="46" spans="2:8">
      <c r="B46" s="198" t="s">
        <v>278</v>
      </c>
      <c r="C46" s="108">
        <v>352637</v>
      </c>
      <c r="D46" s="110">
        <f>C46/$C$48</f>
        <v>5.7682593854422183E-2</v>
      </c>
      <c r="E46" s="108">
        <v>418183</v>
      </c>
      <c r="F46" s="219">
        <f>E46/$E$48</f>
        <v>6.467409165319235E-2</v>
      </c>
      <c r="G46" s="19"/>
    </row>
    <row r="47" spans="2:8">
      <c r="B47" s="220" t="s">
        <v>12</v>
      </c>
      <c r="C47" s="108">
        <v>276171</v>
      </c>
      <c r="D47" s="117">
        <f>C47/$C$48</f>
        <v>4.5174668646142148E-2</v>
      </c>
      <c r="E47" s="108">
        <v>308934</v>
      </c>
      <c r="F47" s="219">
        <f>E47/$E$48</f>
        <v>4.7778187613526438E-2</v>
      </c>
      <c r="G47" s="19"/>
    </row>
    <row r="48" spans="2:8">
      <c r="B48" s="221"/>
      <c r="C48" s="192">
        <f>SUM(C43:C47)</f>
        <v>6113404</v>
      </c>
      <c r="D48" s="200">
        <f>SUM(D43:D47)</f>
        <v>1</v>
      </c>
      <c r="E48" s="192">
        <f>SUM(E43:E47)</f>
        <v>6466005</v>
      </c>
      <c r="F48" s="194">
        <f>SUM(F43:F47)</f>
        <v>1</v>
      </c>
      <c r="G48" s="20"/>
    </row>
    <row r="50" spans="2:7">
      <c r="B50" s="195"/>
      <c r="C50" s="456">
        <v>2012</v>
      </c>
      <c r="D50" s="456"/>
      <c r="E50" s="456">
        <v>2013</v>
      </c>
      <c r="F50" s="456"/>
      <c r="G50" s="222" t="s">
        <v>165</v>
      </c>
    </row>
    <row r="51" spans="2:7">
      <c r="B51" s="223" t="s">
        <v>17</v>
      </c>
      <c r="C51" s="111" t="s">
        <v>20</v>
      </c>
      <c r="D51" s="111" t="s">
        <v>35</v>
      </c>
      <c r="E51" s="111" t="s">
        <v>20</v>
      </c>
      <c r="F51" s="111" t="s">
        <v>35</v>
      </c>
      <c r="G51" s="224"/>
    </row>
    <row r="52" spans="2:7">
      <c r="B52" s="198" t="s">
        <v>49</v>
      </c>
      <c r="C52" s="112">
        <v>1</v>
      </c>
      <c r="D52" s="108">
        <v>335</v>
      </c>
      <c r="E52" s="112">
        <v>0</v>
      </c>
      <c r="F52" s="108">
        <v>0</v>
      </c>
      <c r="G52" s="225">
        <f>(F54/D54)-100%</f>
        <v>-1</v>
      </c>
    </row>
    <row r="53" spans="2:7">
      <c r="B53" s="198" t="s">
        <v>50</v>
      </c>
      <c r="C53" s="112"/>
      <c r="D53" s="108"/>
      <c r="E53" s="112"/>
      <c r="F53" s="108"/>
      <c r="G53" s="224"/>
    </row>
    <row r="54" spans="2:7">
      <c r="B54" s="226" t="s">
        <v>6</v>
      </c>
      <c r="C54" s="227">
        <f>SUM(C52:C53)</f>
        <v>1</v>
      </c>
      <c r="D54" s="192">
        <f>SUM(D52:D53)</f>
        <v>335</v>
      </c>
      <c r="E54" s="227">
        <f>SUM(E52:E53)</f>
        <v>0</v>
      </c>
      <c r="F54" s="192">
        <f>SUM(F52:F53)</f>
        <v>0</v>
      </c>
      <c r="G54" s="228"/>
    </row>
  </sheetData>
  <mergeCells count="7">
    <mergeCell ref="C50:D50"/>
    <mergeCell ref="E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85" orientation="portrait" r:id="rId1"/>
  <headerFooter>
    <oddFooter>&amp;CBARÓMETRO TURÍSTICO DE LA RIVIERA MAYA
FIDEICOMISO DE PROMOCIÓN TURÍSTICA DE LA RIVIERA MAYA&amp;R2</oddFooter>
  </headerFooter>
  <ignoredErrors>
    <ignoredError sqref="C35 E35 C48:E4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B4:AN31"/>
  <sheetViews>
    <sheetView workbookViewId="0">
      <selection activeCell="S28" sqref="S28"/>
    </sheetView>
  </sheetViews>
  <sheetFormatPr baseColWidth="10" defaultRowHeight="12.75"/>
  <cols>
    <col min="1" max="1" width="2.7109375" style="7" customWidth="1"/>
    <col min="2" max="2" width="5.42578125" style="12" bestFit="1" customWidth="1"/>
    <col min="3" max="7" width="7.5703125" style="7" customWidth="1"/>
    <col min="8" max="10" width="7.7109375" style="7" bestFit="1" customWidth="1"/>
    <col min="11" max="11" width="8" style="7" customWidth="1"/>
    <col min="12" max="15" width="9.140625" style="7" customWidth="1"/>
    <col min="16" max="16" width="9.140625" style="7" bestFit="1" customWidth="1"/>
    <col min="17" max="20" width="7.71093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348</v>
      </c>
      <c r="L4" s="30"/>
      <c r="M4" s="30"/>
      <c r="N4" s="30"/>
      <c r="O4" s="30"/>
      <c r="P4" s="30"/>
      <c r="Q4" s="30"/>
      <c r="R4" s="30"/>
      <c r="S4" s="274"/>
    </row>
    <row r="5" spans="2:20" ht="18.75">
      <c r="B5" s="24"/>
      <c r="C5" s="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4"/>
      <c r="S5" s="274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63" t="s">
        <v>66</v>
      </c>
      <c r="C8" s="462" t="s">
        <v>168</v>
      </c>
      <c r="D8" s="462"/>
      <c r="E8" s="462"/>
      <c r="F8" s="462"/>
      <c r="G8" s="462"/>
      <c r="H8" s="462" t="s">
        <v>170</v>
      </c>
      <c r="I8" s="462"/>
      <c r="J8" s="462"/>
      <c r="K8" s="462"/>
      <c r="L8" s="462" t="s">
        <v>169</v>
      </c>
      <c r="M8" s="462"/>
      <c r="N8" s="462"/>
      <c r="O8" s="462"/>
      <c r="P8" s="462"/>
      <c r="Q8" s="462" t="s">
        <v>170</v>
      </c>
      <c r="R8" s="462"/>
      <c r="S8" s="462"/>
      <c r="T8" s="462"/>
    </row>
    <row r="9" spans="2:20" s="23" customFormat="1" ht="15">
      <c r="B9" s="463"/>
      <c r="C9" s="284">
        <v>2008</v>
      </c>
      <c r="D9" s="284">
        <v>2010</v>
      </c>
      <c r="E9" s="284">
        <v>2011</v>
      </c>
      <c r="F9" s="284">
        <v>2012</v>
      </c>
      <c r="G9" s="284">
        <v>2013</v>
      </c>
      <c r="H9" s="284" t="s">
        <v>349</v>
      </c>
      <c r="I9" s="284" t="s">
        <v>350</v>
      </c>
      <c r="J9" s="284" t="s">
        <v>351</v>
      </c>
      <c r="K9" s="284" t="s">
        <v>352</v>
      </c>
      <c r="L9" s="284">
        <v>2008</v>
      </c>
      <c r="M9" s="284">
        <v>2010</v>
      </c>
      <c r="N9" s="284">
        <v>2011</v>
      </c>
      <c r="O9" s="284">
        <v>2012</v>
      </c>
      <c r="P9" s="284">
        <v>2013</v>
      </c>
      <c r="Q9" s="284" t="s">
        <v>349</v>
      </c>
      <c r="R9" s="284" t="s">
        <v>350</v>
      </c>
      <c r="S9" s="284" t="s">
        <v>351</v>
      </c>
      <c r="T9" s="284" t="s">
        <v>352</v>
      </c>
    </row>
    <row r="10" spans="2:20" ht="15">
      <c r="B10" s="286" t="s">
        <v>237</v>
      </c>
      <c r="C10" s="150">
        <v>0.83199999999999996</v>
      </c>
      <c r="D10" s="150">
        <v>0.7167</v>
      </c>
      <c r="E10" s="150">
        <v>0.79779999999999995</v>
      </c>
      <c r="F10" s="150">
        <v>0.82599999999999996</v>
      </c>
      <c r="G10" s="150">
        <v>0.85929999999999995</v>
      </c>
      <c r="H10" s="152">
        <f t="shared" ref="H10:H15" si="0">G10-C10</f>
        <v>2.7299999999999991E-2</v>
      </c>
      <c r="I10" s="152">
        <f t="shared" ref="I10:I15" si="1">G10-D10</f>
        <v>0.14259999999999995</v>
      </c>
      <c r="J10" s="152">
        <f t="shared" ref="J10:J15" si="2">G10-E10</f>
        <v>6.1499999999999999E-2</v>
      </c>
      <c r="K10" s="152">
        <f t="shared" ref="K10:K15" si="3">G10-F10</f>
        <v>3.3299999999999996E-2</v>
      </c>
      <c r="L10" s="153">
        <v>275976</v>
      </c>
      <c r="M10" s="167">
        <v>280194</v>
      </c>
      <c r="N10" s="167">
        <v>299698</v>
      </c>
      <c r="O10" s="167">
        <v>330133</v>
      </c>
      <c r="P10" s="167">
        <v>332698</v>
      </c>
      <c r="Q10" s="154">
        <f t="shared" ref="Q10:Q15" si="4">(P10/L10)-100%</f>
        <v>0.20553236513319995</v>
      </c>
      <c r="R10" s="154">
        <f t="shared" ref="R10:R15" si="5">(P10/M10)-100%</f>
        <v>0.18738445505613965</v>
      </c>
      <c r="S10" s="154">
        <f t="shared" ref="S10:S15" si="6">(P10/N10)-100%</f>
        <v>0.11011084491721657</v>
      </c>
      <c r="T10" s="154">
        <f t="shared" ref="T10:T15" si="7">(P10/O10)-100%</f>
        <v>7.7695958901411455E-3</v>
      </c>
    </row>
    <row r="11" spans="2:20" ht="15">
      <c r="B11" s="286" t="s">
        <v>238</v>
      </c>
      <c r="C11" s="155">
        <v>0.90139999999999998</v>
      </c>
      <c r="D11" s="155">
        <v>0.82840000000000003</v>
      </c>
      <c r="E11" s="155">
        <v>0.85750000000000004</v>
      </c>
      <c r="F11" s="156">
        <v>0.85109999999999997</v>
      </c>
      <c r="G11" s="156">
        <v>0.90210000000000001</v>
      </c>
      <c r="H11" s="152">
        <f t="shared" si="0"/>
        <v>7.0000000000003393E-4</v>
      </c>
      <c r="I11" s="152">
        <f t="shared" si="1"/>
        <v>7.3699999999999988E-2</v>
      </c>
      <c r="J11" s="152">
        <f t="shared" si="2"/>
        <v>4.4599999999999973E-2</v>
      </c>
      <c r="K11" s="152">
        <f t="shared" si="3"/>
        <v>5.1000000000000045E-2</v>
      </c>
      <c r="L11" s="153">
        <v>293392</v>
      </c>
      <c r="M11" s="153">
        <v>293284</v>
      </c>
      <c r="N11" s="153">
        <v>299938</v>
      </c>
      <c r="O11" s="153">
        <v>315725</v>
      </c>
      <c r="P11" s="153">
        <v>326017</v>
      </c>
      <c r="Q11" s="154">
        <f t="shared" si="4"/>
        <v>0.11119935103888312</v>
      </c>
      <c r="R11" s="154">
        <f t="shared" si="5"/>
        <v>0.11160854325500202</v>
      </c>
      <c r="S11" s="154">
        <f t="shared" si="6"/>
        <v>8.6947969246977674E-2</v>
      </c>
      <c r="T11" s="154">
        <f t="shared" si="7"/>
        <v>3.2597988756037699E-2</v>
      </c>
    </row>
    <row r="12" spans="2:20" ht="15">
      <c r="B12" s="286" t="s">
        <v>239</v>
      </c>
      <c r="C12" s="156">
        <v>0.86319999999999997</v>
      </c>
      <c r="D12" s="156">
        <v>0.81030000000000002</v>
      </c>
      <c r="E12" s="156">
        <v>0.84309999999999996</v>
      </c>
      <c r="F12" s="156">
        <v>0.82479999999999998</v>
      </c>
      <c r="G12" s="156">
        <v>0.88880000000000003</v>
      </c>
      <c r="H12" s="152">
        <f t="shared" si="0"/>
        <v>2.5600000000000067E-2</v>
      </c>
      <c r="I12" s="152">
        <f t="shared" si="1"/>
        <v>7.8500000000000014E-2</v>
      </c>
      <c r="J12" s="152">
        <f t="shared" si="2"/>
        <v>4.5700000000000074E-2</v>
      </c>
      <c r="K12" s="152">
        <f t="shared" si="3"/>
        <v>6.4000000000000057E-2</v>
      </c>
      <c r="L12" s="153">
        <v>329235</v>
      </c>
      <c r="M12" s="153">
        <v>327551</v>
      </c>
      <c r="N12" s="153">
        <v>332838</v>
      </c>
      <c r="O12" s="153">
        <v>349647</v>
      </c>
      <c r="P12" s="153">
        <v>392852</v>
      </c>
      <c r="Q12" s="154">
        <f t="shared" si="4"/>
        <v>0.19322672255379891</v>
      </c>
      <c r="R12" s="154">
        <f t="shared" si="5"/>
        <v>0.19936132083248115</v>
      </c>
      <c r="S12" s="154">
        <f t="shared" si="6"/>
        <v>0.18030994057168948</v>
      </c>
      <c r="T12" s="154">
        <f t="shared" si="7"/>
        <v>0.12356748377649462</v>
      </c>
    </row>
    <row r="13" spans="2:20" ht="15">
      <c r="B13" s="286" t="s">
        <v>240</v>
      </c>
      <c r="C13" s="156">
        <v>0.81240000000000001</v>
      </c>
      <c r="D13" s="156">
        <v>0.77959999999999996</v>
      </c>
      <c r="E13" s="156">
        <v>0.80689999999999995</v>
      </c>
      <c r="F13" s="156">
        <v>0.83489999999999998</v>
      </c>
      <c r="G13" s="156">
        <v>0.86360000000000003</v>
      </c>
      <c r="H13" s="152">
        <f t="shared" si="0"/>
        <v>5.1200000000000023E-2</v>
      </c>
      <c r="I13" s="152">
        <f t="shared" si="1"/>
        <v>8.4000000000000075E-2</v>
      </c>
      <c r="J13" s="152">
        <f t="shared" si="2"/>
        <v>5.6700000000000084E-2</v>
      </c>
      <c r="K13" s="152">
        <f t="shared" si="3"/>
        <v>2.8700000000000059E-2</v>
      </c>
      <c r="L13" s="153">
        <v>284815</v>
      </c>
      <c r="M13" s="153">
        <v>312999</v>
      </c>
      <c r="N13" s="153">
        <v>333700</v>
      </c>
      <c r="O13" s="153">
        <v>350370</v>
      </c>
      <c r="P13" s="153">
        <v>350572</v>
      </c>
      <c r="Q13" s="154">
        <f t="shared" si="4"/>
        <v>0.23087618278531674</v>
      </c>
      <c r="R13" s="154">
        <f t="shared" si="5"/>
        <v>0.12004191706682765</v>
      </c>
      <c r="S13" s="154">
        <f t="shared" si="6"/>
        <v>5.0560383578064139E-2</v>
      </c>
      <c r="T13" s="154">
        <f t="shared" si="7"/>
        <v>5.7653337899932211E-4</v>
      </c>
    </row>
    <row r="14" spans="2:20" ht="15">
      <c r="B14" s="286" t="s">
        <v>241</v>
      </c>
      <c r="C14" s="156">
        <v>0.72170000000000001</v>
      </c>
      <c r="D14" s="156">
        <v>0.67259999999999998</v>
      </c>
      <c r="E14" s="156">
        <v>0.68440000000000001</v>
      </c>
      <c r="F14" s="156">
        <v>0.69799999999999995</v>
      </c>
      <c r="G14" s="156">
        <v>0.77900000000000003</v>
      </c>
      <c r="H14" s="152">
        <f t="shared" si="0"/>
        <v>5.7300000000000018E-2</v>
      </c>
      <c r="I14" s="152">
        <f t="shared" si="1"/>
        <v>0.10640000000000005</v>
      </c>
      <c r="J14" s="152">
        <f t="shared" si="2"/>
        <v>9.4600000000000017E-2</v>
      </c>
      <c r="K14" s="152">
        <f t="shared" si="3"/>
        <v>8.1000000000000072E-2</v>
      </c>
      <c r="L14" s="153">
        <v>277981</v>
      </c>
      <c r="M14" s="153">
        <v>292151</v>
      </c>
      <c r="N14" s="153">
        <v>291353</v>
      </c>
      <c r="O14" s="153">
        <v>309775</v>
      </c>
      <c r="P14" s="153">
        <v>349764</v>
      </c>
      <c r="Q14" s="154">
        <f t="shared" si="4"/>
        <v>0.25822987902050865</v>
      </c>
      <c r="R14" s="154">
        <f t="shared" si="5"/>
        <v>0.19720281635181802</v>
      </c>
      <c r="S14" s="154">
        <f t="shared" si="6"/>
        <v>0.20048188966648706</v>
      </c>
      <c r="T14" s="154">
        <f t="shared" si="7"/>
        <v>0.12909046888870956</v>
      </c>
    </row>
    <row r="15" spans="2:20" ht="15">
      <c r="B15" s="286" t="s">
        <v>243</v>
      </c>
      <c r="C15" s="156">
        <v>0.76190000000000002</v>
      </c>
      <c r="D15" s="156">
        <v>0.66080000000000005</v>
      </c>
      <c r="E15" s="156">
        <v>0.68669999999999998</v>
      </c>
      <c r="F15" s="156">
        <v>0.70650000000000002</v>
      </c>
      <c r="G15" s="156">
        <v>0.7631</v>
      </c>
      <c r="H15" s="152">
        <f t="shared" si="0"/>
        <v>1.1999999999999789E-3</v>
      </c>
      <c r="I15" s="152">
        <f t="shared" si="1"/>
        <v>0.10229999999999995</v>
      </c>
      <c r="J15" s="152">
        <f t="shared" si="2"/>
        <v>7.6400000000000023E-2</v>
      </c>
      <c r="K15" s="152">
        <f t="shared" si="3"/>
        <v>5.6599999999999984E-2</v>
      </c>
      <c r="L15" s="153">
        <v>281810</v>
      </c>
      <c r="M15" s="153">
        <v>281702</v>
      </c>
      <c r="N15" s="153">
        <v>286250</v>
      </c>
      <c r="O15" s="153">
        <v>322556</v>
      </c>
      <c r="P15" s="153">
        <v>354034</v>
      </c>
      <c r="Q15" s="154">
        <f t="shared" si="4"/>
        <v>0.25628615024307155</v>
      </c>
      <c r="R15" s="154">
        <f t="shared" si="5"/>
        <v>0.25676779007603789</v>
      </c>
      <c r="S15" s="154">
        <f t="shared" si="6"/>
        <v>0.2367999999999999</v>
      </c>
      <c r="T15" s="154">
        <f t="shared" si="7"/>
        <v>9.7589255819144682E-2</v>
      </c>
    </row>
    <row r="16" spans="2:20" ht="15">
      <c r="B16" s="286" t="s">
        <v>242</v>
      </c>
      <c r="C16" s="156">
        <v>0.80489999999999995</v>
      </c>
      <c r="D16" s="156">
        <v>0.74390000000000001</v>
      </c>
      <c r="E16" s="156">
        <v>0.79590000000000005</v>
      </c>
      <c r="F16" s="156">
        <v>0.81669999999999998</v>
      </c>
      <c r="G16" s="156">
        <v>0.8528</v>
      </c>
      <c r="H16" s="152">
        <f t="shared" ref="H16" si="8">G16-C16</f>
        <v>4.7900000000000054E-2</v>
      </c>
      <c r="I16" s="152">
        <f t="shared" ref="I16" si="9">G16-D16</f>
        <v>0.1089</v>
      </c>
      <c r="J16" s="152">
        <f t="shared" ref="J16" si="10">G16-E16</f>
        <v>5.6899999999999951E-2</v>
      </c>
      <c r="K16" s="152">
        <f t="shared" ref="K16" si="11">G16-F16</f>
        <v>3.6100000000000021E-2</v>
      </c>
      <c r="L16" s="153">
        <v>289604</v>
      </c>
      <c r="M16" s="153">
        <v>328953</v>
      </c>
      <c r="N16" s="153">
        <v>374896</v>
      </c>
      <c r="O16" s="153">
        <v>408048</v>
      </c>
      <c r="P16" s="153">
        <v>427137</v>
      </c>
      <c r="Q16" s="154">
        <f t="shared" ref="Q16" si="12">(P16/L16)-100%</f>
        <v>0.47490020856065529</v>
      </c>
      <c r="R16" s="154">
        <f t="shared" ref="R16" si="13">(P16/M16)-100%</f>
        <v>0.29847425012083795</v>
      </c>
      <c r="S16" s="154">
        <f t="shared" ref="S16" si="14">(P16/N16)-100%</f>
        <v>0.13934797917289066</v>
      </c>
      <c r="T16" s="154">
        <f t="shared" ref="T16" si="15">(P16/O16)-100%</f>
        <v>4.6781261028114418E-2</v>
      </c>
    </row>
    <row r="17" spans="2:40" ht="15">
      <c r="B17" s="286" t="s">
        <v>244</v>
      </c>
      <c r="C17" s="150"/>
      <c r="D17" s="150"/>
      <c r="E17" s="150"/>
      <c r="F17" s="150"/>
      <c r="G17" s="150"/>
      <c r="H17" s="150"/>
      <c r="I17" s="150"/>
      <c r="J17" s="152"/>
      <c r="K17" s="152"/>
      <c r="L17" s="153"/>
      <c r="M17" s="153"/>
      <c r="N17" s="153"/>
      <c r="O17" s="153"/>
      <c r="P17" s="153"/>
      <c r="Q17" s="154"/>
      <c r="R17" s="154"/>
      <c r="S17" s="154"/>
      <c r="T17" s="154"/>
    </row>
    <row r="18" spans="2:40" ht="15">
      <c r="B18" s="286" t="s">
        <v>245</v>
      </c>
      <c r="C18" s="150"/>
      <c r="D18" s="150"/>
      <c r="E18" s="150"/>
      <c r="F18" s="150"/>
      <c r="G18" s="150"/>
      <c r="H18" s="150"/>
      <c r="I18" s="150"/>
      <c r="J18" s="152"/>
      <c r="K18" s="152"/>
      <c r="L18" s="153"/>
      <c r="M18" s="153"/>
      <c r="N18" s="153"/>
      <c r="O18" s="153"/>
      <c r="P18" s="153"/>
      <c r="Q18" s="154"/>
      <c r="R18" s="154"/>
      <c r="S18" s="154"/>
      <c r="T18" s="154"/>
    </row>
    <row r="19" spans="2:40" ht="15">
      <c r="B19" s="286" t="s">
        <v>246</v>
      </c>
      <c r="C19" s="150"/>
      <c r="D19" s="150"/>
      <c r="E19" s="150"/>
      <c r="F19" s="150"/>
      <c r="G19" s="150"/>
      <c r="H19" s="150"/>
      <c r="I19" s="150"/>
      <c r="J19" s="152"/>
      <c r="K19" s="152"/>
      <c r="L19" s="153"/>
      <c r="M19" s="153"/>
      <c r="N19" s="153"/>
      <c r="O19" s="153"/>
      <c r="P19" s="153"/>
      <c r="Q19" s="157"/>
      <c r="R19" s="157"/>
      <c r="S19" s="157"/>
      <c r="T19" s="157"/>
    </row>
    <row r="20" spans="2:40" ht="15">
      <c r="B20" s="286" t="s">
        <v>247</v>
      </c>
      <c r="C20" s="150"/>
      <c r="D20" s="150"/>
      <c r="E20" s="150"/>
      <c r="F20" s="150"/>
      <c r="G20" s="150"/>
      <c r="H20" s="150"/>
      <c r="I20" s="150"/>
      <c r="J20" s="152"/>
      <c r="K20" s="152"/>
      <c r="L20" s="153"/>
      <c r="M20" s="153"/>
      <c r="N20" s="153"/>
      <c r="O20" s="153"/>
      <c r="P20" s="153"/>
      <c r="Q20" s="157"/>
      <c r="R20" s="157"/>
      <c r="S20" s="157"/>
      <c r="T20" s="157"/>
    </row>
    <row r="21" spans="2:40" ht="15">
      <c r="B21" s="286" t="s">
        <v>248</v>
      </c>
      <c r="C21" s="150"/>
      <c r="D21" s="150"/>
      <c r="E21" s="150"/>
      <c r="F21" s="150"/>
      <c r="G21" s="150"/>
      <c r="H21" s="150"/>
      <c r="I21" s="150"/>
      <c r="J21" s="152"/>
      <c r="K21" s="152"/>
      <c r="L21" s="153"/>
      <c r="M21" s="153"/>
      <c r="N21" s="153"/>
      <c r="O21" s="153"/>
      <c r="P21" s="153"/>
      <c r="Q21" s="157"/>
      <c r="R21" s="157"/>
      <c r="S21" s="157"/>
      <c r="T21" s="157"/>
    </row>
    <row r="22" spans="2:40" s="27" customFormat="1" ht="15">
      <c r="B22" s="287" t="s">
        <v>249</v>
      </c>
      <c r="C22" s="288">
        <v>0.81340000000000001</v>
      </c>
      <c r="D22" s="288">
        <v>0.74360000000000004</v>
      </c>
      <c r="E22" s="288">
        <v>0.78110000000000002</v>
      </c>
      <c r="F22" s="288">
        <v>0.79369999999999996</v>
      </c>
      <c r="G22" s="288">
        <f>SUM('RESUMEN ENERO-JULIO'!D13)</f>
        <v>0.84355033057445228</v>
      </c>
      <c r="H22" s="289">
        <f>G22-C22</f>
        <v>3.0150330574452266E-2</v>
      </c>
      <c r="I22" s="289">
        <f>G22-D22</f>
        <v>9.995033057445224E-2</v>
      </c>
      <c r="J22" s="289">
        <f>G22-E22</f>
        <v>6.2450330574452262E-2</v>
      </c>
      <c r="K22" s="289">
        <f>G22-F22</f>
        <v>4.9850330574452317E-2</v>
      </c>
      <c r="L22" s="290">
        <f>SUM(L10:L21)</f>
        <v>2032813</v>
      </c>
      <c r="M22" s="290">
        <f>SUM(M10:M21)</f>
        <v>2116834</v>
      </c>
      <c r="N22" s="290">
        <f>SUM(N10:N21)</f>
        <v>2218673</v>
      </c>
      <c r="O22" s="290">
        <f>SUM(O10:O21)</f>
        <v>2386254</v>
      </c>
      <c r="P22" s="290">
        <f>SUM(P10:P21)</f>
        <v>2533074</v>
      </c>
      <c r="Q22" s="289">
        <f>(P22/L22)-100%</f>
        <v>0.24609297559588605</v>
      </c>
      <c r="R22" s="289">
        <f>(P22/M22)-100%</f>
        <v>0.19663327403093489</v>
      </c>
      <c r="S22" s="289">
        <f>(P22/N22)-100%</f>
        <v>0.14170677697885181</v>
      </c>
      <c r="T22" s="289">
        <f>(P22/O22)-100%</f>
        <v>6.1527398173035985E-2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5">
    <mergeCell ref="L8:P8"/>
    <mergeCell ref="C8:G8"/>
    <mergeCell ref="B8:B9"/>
    <mergeCell ref="Q8:T8"/>
    <mergeCell ref="H8:K8"/>
  </mergeCells>
  <phoneticPr fontId="5" type="noConversion"/>
  <pageMargins left="0" right="0" top="0" bottom="0.43307086614173229" header="0" footer="0.47244094488188981"/>
  <pageSetup scale="83" orientation="landscape" r:id="rId1"/>
  <headerFooter alignWithMargins="0">
    <oddFooter>&amp;CBRÓMETRO TURÍSTICO DE LA RIVIERA MAYA 
FIDEICOMISO DE PROMOCIÓN TURÍSTICA DE LA RIVIERA MAYA&amp;R3</oddFooter>
  </headerFooter>
  <ignoredErrors>
    <ignoredError sqref="L22:P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workbookViewId="0">
      <selection activeCell="R28" sqref="R28"/>
    </sheetView>
  </sheetViews>
  <sheetFormatPr baseColWidth="10" defaultRowHeight="12.75"/>
  <cols>
    <col min="1" max="1" width="2.7109375" style="7" customWidth="1"/>
    <col min="2" max="2" width="9.7109375" style="12" customWidth="1"/>
    <col min="3" max="7" width="9.2851562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85"/>
      <c r="F4" s="185"/>
      <c r="G4" s="186" t="s">
        <v>327</v>
      </c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</row>
    <row r="5" spans="2:18" ht="18.75">
      <c r="B5" s="24"/>
      <c r="C5" s="5"/>
      <c r="D5" s="25"/>
      <c r="E5" s="25"/>
      <c r="H5" s="187"/>
      <c r="I5" s="467" t="s">
        <v>354</v>
      </c>
      <c r="J5" s="467"/>
      <c r="K5" s="25"/>
      <c r="L5" s="25"/>
      <c r="M5" s="25"/>
      <c r="N5" s="25"/>
      <c r="O5" s="25"/>
      <c r="P5" s="25"/>
      <c r="Q5" s="25"/>
      <c r="R5" s="175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64" t="s">
        <v>66</v>
      </c>
      <c r="C8" s="465" t="s">
        <v>326</v>
      </c>
      <c r="D8" s="466"/>
      <c r="E8" s="466"/>
      <c r="F8" s="466"/>
      <c r="G8" s="466"/>
      <c r="H8" s="468" t="s">
        <v>170</v>
      </c>
      <c r="I8" s="469"/>
      <c r="J8" s="469"/>
      <c r="K8" s="470"/>
      <c r="R8" s="26"/>
    </row>
    <row r="9" spans="2:18" s="23" customFormat="1" ht="15">
      <c r="B9" s="464"/>
      <c r="C9" s="285">
        <v>2008</v>
      </c>
      <c r="D9" s="285">
        <v>2010</v>
      </c>
      <c r="E9" s="291">
        <v>2011</v>
      </c>
      <c r="F9" s="291">
        <v>2012</v>
      </c>
      <c r="G9" s="291">
        <v>2013</v>
      </c>
      <c r="H9" s="285" t="s">
        <v>349</v>
      </c>
      <c r="I9" s="285" t="s">
        <v>350</v>
      </c>
      <c r="J9" s="285" t="s">
        <v>351</v>
      </c>
      <c r="K9" s="285" t="s">
        <v>352</v>
      </c>
      <c r="R9" s="26"/>
    </row>
    <row r="10" spans="2:18" ht="15">
      <c r="B10" s="176" t="s">
        <v>237</v>
      </c>
      <c r="C10" s="177">
        <v>899663</v>
      </c>
      <c r="D10" s="43">
        <v>825562</v>
      </c>
      <c r="E10" s="43">
        <v>943600</v>
      </c>
      <c r="F10" s="145">
        <v>1022135</v>
      </c>
      <c r="G10" s="145">
        <v>1070536</v>
      </c>
      <c r="H10" s="183">
        <f t="shared" ref="H10:H15" si="0">(G10/C10)-100%</f>
        <v>0.18993000712489017</v>
      </c>
      <c r="I10" s="183">
        <f t="shared" ref="I10:I15" si="1">(G10/D10)-100%</f>
        <v>0.29673604162982303</v>
      </c>
      <c r="J10" s="183">
        <f t="shared" ref="J10:J15" si="2">(G10/E10)-100%</f>
        <v>0.13452310300974979</v>
      </c>
      <c r="K10" s="183">
        <f t="shared" ref="K10:K15" si="3">(G10/F10)-100%</f>
        <v>4.7352844780777392E-2</v>
      </c>
    </row>
    <row r="11" spans="2:18" ht="15">
      <c r="B11" s="176" t="s">
        <v>238</v>
      </c>
      <c r="C11" s="177">
        <v>913335</v>
      </c>
      <c r="D11" s="177">
        <v>865317</v>
      </c>
      <c r="E11" s="177">
        <v>918797</v>
      </c>
      <c r="F11" s="182">
        <v>986078</v>
      </c>
      <c r="G11" s="145">
        <v>1014572</v>
      </c>
      <c r="H11" s="183">
        <f t="shared" si="0"/>
        <v>0.11084322838826943</v>
      </c>
      <c r="I11" s="183">
        <f t="shared" si="1"/>
        <v>0.17248592134443208</v>
      </c>
      <c r="J11" s="183">
        <f t="shared" si="2"/>
        <v>0.10423956543175472</v>
      </c>
      <c r="K11" s="183">
        <f t="shared" si="3"/>
        <v>2.8896294207963358E-2</v>
      </c>
    </row>
    <row r="12" spans="2:18" ht="15">
      <c r="B12" s="176" t="s">
        <v>239</v>
      </c>
      <c r="C12" s="177">
        <v>943656</v>
      </c>
      <c r="D12" s="177">
        <v>934882</v>
      </c>
      <c r="E12" s="177">
        <v>996709</v>
      </c>
      <c r="F12" s="182">
        <v>1024269</v>
      </c>
      <c r="G12" s="145">
        <v>1108163</v>
      </c>
      <c r="H12" s="183">
        <f t="shared" si="0"/>
        <v>0.17432941665183077</v>
      </c>
      <c r="I12" s="183">
        <f t="shared" si="1"/>
        <v>0.18535066457585025</v>
      </c>
      <c r="J12" s="183">
        <f t="shared" si="2"/>
        <v>0.11182200622247818</v>
      </c>
      <c r="K12" s="183">
        <f t="shared" si="3"/>
        <v>8.1906217995467934E-2</v>
      </c>
    </row>
    <row r="13" spans="2:18" ht="15">
      <c r="B13" s="176" t="s">
        <v>240</v>
      </c>
      <c r="C13" s="177">
        <v>857582</v>
      </c>
      <c r="D13" s="177">
        <v>874634</v>
      </c>
      <c r="E13" s="177">
        <v>924224</v>
      </c>
      <c r="F13" s="182">
        <v>1001231</v>
      </c>
      <c r="G13" s="145">
        <v>1042957</v>
      </c>
      <c r="H13" s="183">
        <f t="shared" si="0"/>
        <v>0.21616008731526537</v>
      </c>
      <c r="I13" s="183">
        <f t="shared" si="1"/>
        <v>0.19244964179302437</v>
      </c>
      <c r="J13" s="183">
        <f t="shared" si="2"/>
        <v>0.12846777404611864</v>
      </c>
      <c r="K13" s="183">
        <f t="shared" si="3"/>
        <v>4.1674698446212632E-2</v>
      </c>
    </row>
    <row r="14" spans="2:18" ht="15">
      <c r="B14" s="176" t="s">
        <v>241</v>
      </c>
      <c r="C14" s="177">
        <v>783338</v>
      </c>
      <c r="D14" s="177">
        <v>777934</v>
      </c>
      <c r="E14" s="177">
        <v>808932</v>
      </c>
      <c r="F14" s="182">
        <v>863027</v>
      </c>
      <c r="G14" s="145">
        <v>970720</v>
      </c>
      <c r="H14" s="183">
        <f t="shared" si="0"/>
        <v>0.23920963875108825</v>
      </c>
      <c r="I14" s="183">
        <f t="shared" si="1"/>
        <v>0.24781793828268217</v>
      </c>
      <c r="J14" s="183">
        <f t="shared" si="2"/>
        <v>0.2000019779165616</v>
      </c>
      <c r="K14" s="183">
        <f t="shared" si="3"/>
        <v>0.12478520370741597</v>
      </c>
    </row>
    <row r="15" spans="2:18" ht="15">
      <c r="B15" s="176" t="s">
        <v>243</v>
      </c>
      <c r="C15" s="177">
        <v>799403</v>
      </c>
      <c r="D15" s="177">
        <v>744878</v>
      </c>
      <c r="E15" s="177">
        <v>783006</v>
      </c>
      <c r="F15" s="182">
        <v>849816</v>
      </c>
      <c r="G15" s="145">
        <v>923285</v>
      </c>
      <c r="H15" s="183">
        <f t="shared" si="0"/>
        <v>0.15496814497818989</v>
      </c>
      <c r="I15" s="183">
        <f t="shared" si="1"/>
        <v>0.23951170527254129</v>
      </c>
      <c r="J15" s="183">
        <f t="shared" si="2"/>
        <v>0.17915443815245347</v>
      </c>
      <c r="K15" s="183">
        <f t="shared" si="3"/>
        <v>8.6452832142487335E-2</v>
      </c>
    </row>
    <row r="16" spans="2:18" ht="15">
      <c r="B16" s="176" t="s">
        <v>242</v>
      </c>
      <c r="C16" s="177">
        <v>867533</v>
      </c>
      <c r="D16" s="177">
        <v>865493</v>
      </c>
      <c r="E16" s="177">
        <v>939142</v>
      </c>
      <c r="F16" s="182">
        <v>1015430</v>
      </c>
      <c r="G16" s="145">
        <v>1064358</v>
      </c>
      <c r="H16" s="183">
        <f t="shared" ref="H16" si="4">(G16/C16)-100%</f>
        <v>0.2268789775144</v>
      </c>
      <c r="I16" s="183">
        <f t="shared" ref="I16" si="5">(G16/D16)-100%</f>
        <v>0.2297707780421101</v>
      </c>
      <c r="J16" s="183">
        <f t="shared" ref="J16" si="6">(G16/E16)-100%</f>
        <v>0.13333020991500755</v>
      </c>
      <c r="K16" s="183">
        <f t="shared" ref="K16" si="7">(G16/F16)-100%</f>
        <v>4.8184512964950743E-2</v>
      </c>
    </row>
    <row r="17" spans="2:39" ht="15">
      <c r="B17" s="176" t="s">
        <v>244</v>
      </c>
      <c r="C17" s="177"/>
      <c r="D17" s="177"/>
      <c r="E17" s="177"/>
      <c r="F17" s="182"/>
      <c r="G17" s="145"/>
      <c r="H17" s="245"/>
      <c r="I17" s="183"/>
      <c r="J17" s="178"/>
      <c r="K17" s="178"/>
    </row>
    <row r="18" spans="2:39" ht="15">
      <c r="B18" s="176" t="s">
        <v>245</v>
      </c>
      <c r="C18" s="179"/>
      <c r="D18" s="180"/>
      <c r="E18" s="179"/>
      <c r="F18" s="179"/>
      <c r="G18" s="404"/>
      <c r="H18" s="184"/>
      <c r="I18" s="179"/>
      <c r="J18" s="181"/>
      <c r="K18" s="181"/>
    </row>
    <row r="19" spans="2:39" ht="15">
      <c r="B19" s="176" t="s">
        <v>246</v>
      </c>
      <c r="C19" s="179"/>
      <c r="D19" s="180"/>
      <c r="E19" s="179"/>
      <c r="F19" s="179"/>
      <c r="G19" s="405"/>
      <c r="H19" s="179"/>
      <c r="I19" s="179"/>
      <c r="J19" s="181"/>
      <c r="K19" s="181"/>
    </row>
    <row r="20" spans="2:39" ht="15">
      <c r="B20" s="176" t="s">
        <v>247</v>
      </c>
      <c r="C20" s="179"/>
      <c r="D20" s="180"/>
      <c r="E20" s="179"/>
      <c r="F20" s="179"/>
      <c r="G20" s="405"/>
      <c r="H20" s="179"/>
      <c r="I20" s="179"/>
      <c r="J20" s="181"/>
      <c r="K20" s="181"/>
    </row>
    <row r="21" spans="2:39" ht="15">
      <c r="B21" s="176" t="s">
        <v>248</v>
      </c>
      <c r="C21" s="179"/>
      <c r="D21" s="180"/>
      <c r="E21" s="179"/>
      <c r="F21" s="179"/>
      <c r="G21" s="405"/>
      <c r="H21" s="179"/>
      <c r="I21" s="179"/>
      <c r="J21" s="181"/>
      <c r="K21" s="181"/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64" t="s">
        <v>66</v>
      </c>
      <c r="C23" s="465" t="s">
        <v>353</v>
      </c>
      <c r="D23" s="466"/>
      <c r="E23" s="466"/>
      <c r="F23" s="466"/>
      <c r="G23" s="466"/>
      <c r="H23" s="468" t="s">
        <v>170</v>
      </c>
      <c r="I23" s="469"/>
      <c r="J23" s="469"/>
      <c r="K23" s="470"/>
      <c r="AK23" s="18"/>
    </row>
    <row r="24" spans="2:39" ht="18" customHeight="1">
      <c r="B24" s="464"/>
      <c r="C24" s="285">
        <v>2008</v>
      </c>
      <c r="D24" s="285">
        <v>2010</v>
      </c>
      <c r="E24" s="291">
        <v>2011</v>
      </c>
      <c r="F24" s="291">
        <v>2012</v>
      </c>
      <c r="G24" s="291">
        <v>2013</v>
      </c>
      <c r="H24" s="285" t="s">
        <v>349</v>
      </c>
      <c r="I24" s="285" t="s">
        <v>350</v>
      </c>
      <c r="J24" s="285" t="s">
        <v>351</v>
      </c>
      <c r="K24" s="285" t="s">
        <v>352</v>
      </c>
      <c r="AM24" s="18"/>
    </row>
    <row r="25" spans="2:39" ht="15">
      <c r="B25" s="176" t="s">
        <v>131</v>
      </c>
      <c r="C25" s="177">
        <f>SUM(C10:C11)</f>
        <v>1812998</v>
      </c>
      <c r="D25" s="177">
        <f>SUM(D10:D11)</f>
        <v>1690879</v>
      </c>
      <c r="E25" s="177">
        <f>SUM(E10:E11)</f>
        <v>1862397</v>
      </c>
      <c r="F25" s="177">
        <f>SUM(F10:F11)</f>
        <v>2008213</v>
      </c>
      <c r="G25" s="177">
        <f>SUM(G10:G11)</f>
        <v>2085108</v>
      </c>
      <c r="H25" s="183">
        <f>(G25/C25)-100%</f>
        <v>0.15008841708595377</v>
      </c>
      <c r="I25" s="183">
        <f>(G25/D25)-100%</f>
        <v>0.23315033186880907</v>
      </c>
      <c r="J25" s="178">
        <f>(G25/E25)-100%</f>
        <v>0.11958298901899012</v>
      </c>
      <c r="K25" s="178">
        <f>(G25/F25)-100%</f>
        <v>3.8290261043026907E-2</v>
      </c>
    </row>
    <row r="26" spans="2:39" ht="15">
      <c r="B26" s="176" t="s">
        <v>132</v>
      </c>
      <c r="C26" s="177">
        <f>SUM(C10:C12)</f>
        <v>2756654</v>
      </c>
      <c r="D26" s="177">
        <f>SUM(D10:D12)</f>
        <v>2625761</v>
      </c>
      <c r="E26" s="177">
        <f>SUM(E10:E12)</f>
        <v>2859106</v>
      </c>
      <c r="F26" s="177">
        <f>SUM(F10:F12)</f>
        <v>3032482</v>
      </c>
      <c r="G26" s="177">
        <f>SUM(G10:G12)</f>
        <v>3193271</v>
      </c>
      <c r="H26" s="183">
        <f>(G26/C26)-100%</f>
        <v>0.15838658025272667</v>
      </c>
      <c r="I26" s="183">
        <f>(G26/D26)-100%</f>
        <v>0.21613162812609366</v>
      </c>
      <c r="J26" s="178">
        <f>(G26/E26)-100%</f>
        <v>0.11687744350856533</v>
      </c>
      <c r="K26" s="178">
        <f>(G26/F26)-100%</f>
        <v>5.302224382535492E-2</v>
      </c>
    </row>
    <row r="27" spans="2:39" ht="15">
      <c r="B27" s="176" t="s">
        <v>133</v>
      </c>
      <c r="C27" s="177">
        <f>SUM(C10:C13)</f>
        <v>3614236</v>
      </c>
      <c r="D27" s="177">
        <f>SUM(D10:D13)</f>
        <v>3500395</v>
      </c>
      <c r="E27" s="177">
        <f>SUM(E10:E13)</f>
        <v>3783330</v>
      </c>
      <c r="F27" s="177">
        <f>SUM(F10:F13)</f>
        <v>4033713</v>
      </c>
      <c r="G27" s="177">
        <f>SUM(G10:G13)</f>
        <v>4236228</v>
      </c>
      <c r="H27" s="183">
        <f>(G27/C27)-100%</f>
        <v>0.17209501537807714</v>
      </c>
      <c r="I27" s="183">
        <f>(G27/D27)-100%</f>
        <v>0.21021427581744345</v>
      </c>
      <c r="J27" s="178">
        <f>(G27/E27)-100%</f>
        <v>0.11970882793729332</v>
      </c>
      <c r="K27" s="178">
        <f>(G27/F27)-100%</f>
        <v>5.0205604612921118E-2</v>
      </c>
    </row>
    <row r="28" spans="2:39" ht="15">
      <c r="B28" s="176" t="s">
        <v>134</v>
      </c>
      <c r="C28" s="177">
        <f>SUM(C10:C14)</f>
        <v>4397574</v>
      </c>
      <c r="D28" s="177">
        <f>SUM(D10:D14)</f>
        <v>4278329</v>
      </c>
      <c r="E28" s="177">
        <f>SUM(E10:E14)</f>
        <v>4592262</v>
      </c>
      <c r="F28" s="177">
        <f>SUM(F10:F14)</f>
        <v>4896740</v>
      </c>
      <c r="G28" s="177">
        <f>SUM(G10:G14)</f>
        <v>5206948</v>
      </c>
      <c r="H28" s="183">
        <f>(G28/C28)-100%</f>
        <v>0.18405011490426304</v>
      </c>
      <c r="I28" s="183">
        <f>(G28/D28)-100%</f>
        <v>0.21705179755928072</v>
      </c>
      <c r="J28" s="178">
        <f>(G28/E28)-100%</f>
        <v>0.13385255457985634</v>
      </c>
      <c r="K28" s="178">
        <f>(G28/F28)-100%</f>
        <v>6.3349902179817619E-2</v>
      </c>
    </row>
    <row r="29" spans="2:39" ht="15">
      <c r="B29" s="176" t="s">
        <v>135</v>
      </c>
      <c r="C29" s="177">
        <f t="shared" ref="C29:E29" si="8">SUM(C10:C16)</f>
        <v>6064510</v>
      </c>
      <c r="D29" s="177">
        <f t="shared" si="8"/>
        <v>5888700</v>
      </c>
      <c r="E29" s="177">
        <f t="shared" si="8"/>
        <v>6314410</v>
      </c>
      <c r="F29" s="177">
        <f>SUM(F10:F16)</f>
        <v>6761986</v>
      </c>
      <c r="G29" s="177">
        <f>SUM(G10:G16)</f>
        <v>7194591</v>
      </c>
      <c r="H29" s="183">
        <f>(G29/C29)-100%</f>
        <v>0.18634333194272901</v>
      </c>
      <c r="I29" s="183">
        <f>(G29/D29)-100%</f>
        <v>0.22176218859850216</v>
      </c>
      <c r="J29" s="178">
        <f>(G29/E29)-100%</f>
        <v>0.13939243729817985</v>
      </c>
      <c r="K29" s="178">
        <f>(G29/F29)-100%</f>
        <v>6.3976027161251059E-2</v>
      </c>
    </row>
    <row r="30" spans="2:39" ht="15">
      <c r="B30" s="176" t="s">
        <v>136</v>
      </c>
      <c r="C30" s="177"/>
      <c r="D30" s="177"/>
      <c r="E30" s="177"/>
      <c r="F30" s="182"/>
      <c r="G30" s="147"/>
      <c r="H30" s="245"/>
      <c r="I30" s="183"/>
      <c r="J30" s="178"/>
      <c r="K30" s="178"/>
    </row>
    <row r="31" spans="2:39" ht="15">
      <c r="B31" s="176" t="s">
        <v>137</v>
      </c>
      <c r="C31" s="177"/>
      <c r="D31" s="177"/>
      <c r="E31" s="177"/>
      <c r="F31" s="182"/>
      <c r="G31" s="147"/>
      <c r="H31" s="245"/>
      <c r="I31" s="183"/>
      <c r="J31" s="178"/>
      <c r="K31" s="178"/>
    </row>
    <row r="32" spans="2:39" ht="15">
      <c r="B32" s="176" t="s">
        <v>138</v>
      </c>
      <c r="C32" s="177"/>
      <c r="D32" s="177"/>
      <c r="E32" s="177"/>
      <c r="F32" s="182"/>
      <c r="G32" s="147"/>
      <c r="H32" s="245"/>
      <c r="I32" s="183"/>
      <c r="J32" s="178"/>
      <c r="K32" s="178"/>
    </row>
    <row r="33" spans="2:11" ht="15">
      <c r="B33" s="176" t="s">
        <v>139</v>
      </c>
      <c r="C33" s="179"/>
      <c r="D33" s="180"/>
      <c r="E33" s="179"/>
      <c r="F33" s="179"/>
      <c r="G33" s="184"/>
      <c r="H33" s="184"/>
      <c r="I33" s="179"/>
      <c r="J33" s="181"/>
      <c r="K33" s="181"/>
    </row>
    <row r="34" spans="2:11" ht="15">
      <c r="B34" s="176" t="s">
        <v>140</v>
      </c>
      <c r="C34" s="179"/>
      <c r="D34" s="180"/>
      <c r="E34" s="179"/>
      <c r="F34" s="179"/>
      <c r="G34" s="179"/>
      <c r="H34" s="179"/>
      <c r="I34" s="179"/>
      <c r="J34" s="181"/>
      <c r="K34" s="181"/>
    </row>
    <row r="35" spans="2:11" ht="15">
      <c r="B35" s="176" t="s">
        <v>141</v>
      </c>
      <c r="C35" s="179"/>
      <c r="D35" s="180"/>
      <c r="E35" s="179"/>
      <c r="F35" s="179"/>
      <c r="G35" s="179"/>
      <c r="H35" s="179"/>
      <c r="I35" s="179"/>
      <c r="J35" s="181"/>
      <c r="K35" s="181"/>
    </row>
  </sheetData>
  <mergeCells count="7">
    <mergeCell ref="B8:B9"/>
    <mergeCell ref="C8:G8"/>
    <mergeCell ref="I5:J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3" orientation="landscape" r:id="rId1"/>
  <headerFooter>
    <oddFooter>&amp;CBARÓMETRO TURÍSTICO DE LA RIVIERA MAYA
FIDEICOMISO DE PROMOCIÓN TURÍSTICA DE LA RIVIERA MAYA&amp;R4</oddFooter>
  </headerFooter>
  <ignoredErrors>
    <ignoredError sqref="C25:G2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4:L37"/>
  <sheetViews>
    <sheetView workbookViewId="0">
      <selection activeCell="J50" sqref="J50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85546875" style="7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4" spans="2:12" ht="18.75">
      <c r="F4" s="30" t="s">
        <v>355</v>
      </c>
      <c r="G4" s="30"/>
      <c r="H4" s="30"/>
      <c r="I4" s="30"/>
      <c r="J4" s="30"/>
      <c r="K4" s="30"/>
      <c r="L4" s="30"/>
    </row>
    <row r="8" spans="2:12">
      <c r="B8" s="474" t="s">
        <v>66</v>
      </c>
      <c r="C8" s="476" t="s">
        <v>315</v>
      </c>
      <c r="D8" s="473" t="s">
        <v>63</v>
      </c>
      <c r="E8" s="473"/>
      <c r="F8" s="478" t="s">
        <v>317</v>
      </c>
      <c r="G8" s="473" t="s">
        <v>67</v>
      </c>
      <c r="H8" s="473"/>
      <c r="I8" s="473"/>
      <c r="J8" s="473"/>
      <c r="K8" s="473"/>
      <c r="L8" s="476" t="s">
        <v>316</v>
      </c>
    </row>
    <row r="9" spans="2:12">
      <c r="B9" s="475"/>
      <c r="C9" s="477"/>
      <c r="D9" s="292" t="s">
        <v>64</v>
      </c>
      <c r="E9" s="292" t="s">
        <v>65</v>
      </c>
      <c r="F9" s="479"/>
      <c r="G9" s="293" t="s">
        <v>68</v>
      </c>
      <c r="H9" s="293" t="s">
        <v>36</v>
      </c>
      <c r="I9" s="293" t="s">
        <v>69</v>
      </c>
      <c r="J9" s="293" t="s">
        <v>36</v>
      </c>
      <c r="K9" s="293" t="s">
        <v>6</v>
      </c>
      <c r="L9" s="477"/>
    </row>
    <row r="10" spans="2:12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2:12" ht="15">
      <c r="B11" s="159" t="s">
        <v>71</v>
      </c>
      <c r="C11" s="263">
        <v>40645</v>
      </c>
      <c r="D11" s="263">
        <v>1245811</v>
      </c>
      <c r="E11" s="263">
        <v>1070536</v>
      </c>
      <c r="F11" s="246">
        <f t="shared" ref="F11:F17" si="0">E11/D11</f>
        <v>0.85930851469444403</v>
      </c>
      <c r="G11" s="263">
        <v>45101</v>
      </c>
      <c r="H11" s="264">
        <f t="shared" ref="H11:H17" si="1">G11/K11*100%</f>
        <v>0.13556137999026144</v>
      </c>
      <c r="I11" s="262">
        <v>287597</v>
      </c>
      <c r="J11" s="264">
        <f t="shared" ref="J11:J16" si="2">I11/K11*100%</f>
        <v>0.86443862000973859</v>
      </c>
      <c r="K11" s="389">
        <f t="shared" ref="K11:K16" si="3">SUM(I11,G11,)</f>
        <v>332698</v>
      </c>
      <c r="L11" s="265">
        <v>6.69</v>
      </c>
    </row>
    <row r="12" spans="2:12" ht="15">
      <c r="B12" s="159" t="s">
        <v>72</v>
      </c>
      <c r="C12" s="263">
        <v>40645</v>
      </c>
      <c r="D12" s="263">
        <v>1124656</v>
      </c>
      <c r="E12" s="263">
        <v>1014572</v>
      </c>
      <c r="F12" s="246">
        <f t="shared" si="0"/>
        <v>0.9021176253005363</v>
      </c>
      <c r="G12" s="263">
        <v>39217</v>
      </c>
      <c r="H12" s="264">
        <f t="shared" si="1"/>
        <v>0.1202912731544674</v>
      </c>
      <c r="I12" s="263">
        <v>286800</v>
      </c>
      <c r="J12" s="264">
        <f t="shared" si="2"/>
        <v>0.87970872684553258</v>
      </c>
      <c r="K12" s="389">
        <f t="shared" si="3"/>
        <v>326017</v>
      </c>
      <c r="L12" s="265">
        <v>6.58</v>
      </c>
    </row>
    <row r="13" spans="2:12" ht="15">
      <c r="B13" s="159" t="s">
        <v>73</v>
      </c>
      <c r="C13" s="263">
        <v>40720</v>
      </c>
      <c r="D13" s="263">
        <v>1246749</v>
      </c>
      <c r="E13" s="263">
        <v>1108163</v>
      </c>
      <c r="F13" s="246">
        <f t="shared" si="0"/>
        <v>0.88884210053507162</v>
      </c>
      <c r="G13" s="263">
        <v>58678</v>
      </c>
      <c r="H13" s="264">
        <f t="shared" si="1"/>
        <v>0.14936413713052243</v>
      </c>
      <c r="I13" s="263">
        <v>334174</v>
      </c>
      <c r="J13" s="264">
        <f t="shared" si="2"/>
        <v>0.85063586286947757</v>
      </c>
      <c r="K13" s="389">
        <f t="shared" si="3"/>
        <v>392852</v>
      </c>
      <c r="L13" s="265">
        <v>6.16</v>
      </c>
    </row>
    <row r="14" spans="2:12" ht="15">
      <c r="B14" s="159" t="s">
        <v>74</v>
      </c>
      <c r="C14" s="263">
        <v>40641</v>
      </c>
      <c r="D14" s="263">
        <v>1207617</v>
      </c>
      <c r="E14" s="263">
        <v>1042957</v>
      </c>
      <c r="F14" s="246">
        <f t="shared" si="0"/>
        <v>0.86364882243294028</v>
      </c>
      <c r="G14" s="263">
        <v>59804</v>
      </c>
      <c r="H14" s="264">
        <f t="shared" si="1"/>
        <v>0.17058977898976529</v>
      </c>
      <c r="I14" s="263">
        <v>290768</v>
      </c>
      <c r="J14" s="264">
        <f t="shared" si="2"/>
        <v>0.82941022101023465</v>
      </c>
      <c r="K14" s="389">
        <f t="shared" si="3"/>
        <v>350572</v>
      </c>
      <c r="L14" s="265">
        <v>6.23</v>
      </c>
    </row>
    <row r="15" spans="2:12" ht="15">
      <c r="B15" s="159" t="s">
        <v>75</v>
      </c>
      <c r="C15" s="263">
        <v>40654</v>
      </c>
      <c r="D15" s="263">
        <v>1246090</v>
      </c>
      <c r="E15" s="263">
        <v>970720</v>
      </c>
      <c r="F15" s="246">
        <f t="shared" si="0"/>
        <v>0.77901275188790542</v>
      </c>
      <c r="G15" s="263">
        <v>85925</v>
      </c>
      <c r="H15" s="264">
        <f t="shared" si="1"/>
        <v>0.24566564883750186</v>
      </c>
      <c r="I15" s="263">
        <v>263839</v>
      </c>
      <c r="J15" s="264">
        <f t="shared" si="2"/>
        <v>0.75433435116249814</v>
      </c>
      <c r="K15" s="389">
        <f t="shared" si="3"/>
        <v>349764</v>
      </c>
      <c r="L15" s="265">
        <v>5.77</v>
      </c>
    </row>
    <row r="16" spans="2:12" ht="15">
      <c r="B16" s="159" t="s">
        <v>76</v>
      </c>
      <c r="C16" s="263">
        <v>40653</v>
      </c>
      <c r="D16" s="263">
        <v>1209891</v>
      </c>
      <c r="E16" s="263">
        <v>923285</v>
      </c>
      <c r="F16" s="246">
        <f t="shared" si="0"/>
        <v>0.76311419789055379</v>
      </c>
      <c r="G16" s="263">
        <v>88609</v>
      </c>
      <c r="H16" s="264">
        <f t="shared" si="1"/>
        <v>0.25028387104063454</v>
      </c>
      <c r="I16" s="263">
        <v>265425</v>
      </c>
      <c r="J16" s="264">
        <f t="shared" si="2"/>
        <v>0.74971612895936546</v>
      </c>
      <c r="K16" s="389">
        <f t="shared" si="3"/>
        <v>354034</v>
      </c>
      <c r="L16" s="265">
        <v>5.67</v>
      </c>
    </row>
    <row r="17" spans="2:12" ht="15">
      <c r="B17" s="159" t="s">
        <v>77</v>
      </c>
      <c r="C17" s="263">
        <v>40650</v>
      </c>
      <c r="D17" s="263">
        <v>1248127</v>
      </c>
      <c r="E17" s="263">
        <v>1064358</v>
      </c>
      <c r="F17" s="246">
        <f t="shared" si="0"/>
        <v>0.85276418185008418</v>
      </c>
      <c r="G17" s="263">
        <v>132262</v>
      </c>
      <c r="H17" s="264">
        <f t="shared" si="1"/>
        <v>0.30964772426645315</v>
      </c>
      <c r="I17" s="263">
        <v>294875</v>
      </c>
      <c r="J17" s="264">
        <f t="shared" ref="J17" si="4">I17/K17*100%</f>
        <v>0.69035227573354685</v>
      </c>
      <c r="K17" s="389">
        <f t="shared" ref="K17" si="5">SUM(I17,G17,)</f>
        <v>427137</v>
      </c>
      <c r="L17" s="265">
        <v>5.78</v>
      </c>
    </row>
    <row r="18" spans="2:12" ht="15">
      <c r="B18" s="159" t="s">
        <v>57</v>
      </c>
      <c r="C18" s="263"/>
      <c r="D18" s="263"/>
      <c r="E18" s="263"/>
      <c r="F18" s="264"/>
      <c r="G18" s="263"/>
      <c r="H18" s="264"/>
      <c r="I18" s="263"/>
      <c r="J18" s="264"/>
      <c r="K18" s="263"/>
      <c r="L18" s="265"/>
    </row>
    <row r="19" spans="2:12" ht="15">
      <c r="B19" s="159" t="s">
        <v>58</v>
      </c>
      <c r="C19" s="263"/>
      <c r="D19" s="263"/>
      <c r="E19" s="263"/>
      <c r="F19" s="264"/>
      <c r="G19" s="263"/>
      <c r="H19" s="264"/>
      <c r="I19" s="263"/>
      <c r="J19" s="264"/>
      <c r="K19" s="263"/>
      <c r="L19" s="265"/>
    </row>
    <row r="20" spans="2:12" ht="15">
      <c r="B20" s="159" t="s">
        <v>47</v>
      </c>
      <c r="C20" s="263"/>
      <c r="D20" s="263"/>
      <c r="E20" s="263"/>
      <c r="F20" s="264"/>
      <c r="G20" s="263"/>
      <c r="H20" s="264"/>
      <c r="I20" s="263"/>
      <c r="J20" s="264"/>
      <c r="K20" s="263"/>
      <c r="L20" s="265"/>
    </row>
    <row r="21" spans="2:12" ht="15">
      <c r="B21" s="159" t="s">
        <v>48</v>
      </c>
      <c r="C21" s="263"/>
      <c r="D21" s="263"/>
      <c r="E21" s="263"/>
      <c r="F21" s="264"/>
      <c r="G21" s="263"/>
      <c r="H21" s="264"/>
      <c r="I21" s="263"/>
      <c r="J21" s="264"/>
      <c r="K21" s="263"/>
      <c r="L21" s="265"/>
    </row>
    <row r="22" spans="2:12" ht="15">
      <c r="B22" s="159" t="s">
        <v>56</v>
      </c>
      <c r="C22" s="153"/>
      <c r="D22" s="263"/>
      <c r="E22" s="263"/>
      <c r="F22" s="264"/>
      <c r="G22" s="263"/>
      <c r="H22" s="264"/>
      <c r="I22" s="263"/>
      <c r="J22" s="264"/>
      <c r="K22" s="263"/>
      <c r="L22" s="265"/>
    </row>
    <row r="23" spans="2:12">
      <c r="B23" s="31"/>
      <c r="C23" s="31"/>
      <c r="D23" s="31"/>
      <c r="E23" s="31"/>
      <c r="F23" s="32"/>
      <c r="G23" s="31"/>
      <c r="H23" s="33"/>
      <c r="I23" s="31"/>
      <c r="J23" s="33"/>
      <c r="K23" s="31"/>
      <c r="L23" s="34"/>
    </row>
    <row r="24" spans="2:12">
      <c r="B24" s="471" t="s">
        <v>130</v>
      </c>
      <c r="C24" s="472"/>
      <c r="D24" s="472"/>
      <c r="E24" s="472"/>
      <c r="F24" s="472"/>
      <c r="G24" s="472"/>
      <c r="H24" s="472"/>
      <c r="I24" s="472"/>
      <c r="J24" s="472"/>
      <c r="K24" s="472"/>
      <c r="L24" s="472"/>
    </row>
    <row r="25" spans="2:12">
      <c r="B25" s="35"/>
      <c r="C25" s="9"/>
      <c r="D25" s="9"/>
      <c r="E25" s="9"/>
      <c r="F25" s="31"/>
      <c r="G25" s="31"/>
      <c r="H25" s="31"/>
      <c r="I25" s="31"/>
      <c r="J25" s="31"/>
      <c r="K25" s="31"/>
      <c r="L25" s="9"/>
    </row>
    <row r="26" spans="2:12" ht="15">
      <c r="B26" s="159" t="s">
        <v>131</v>
      </c>
      <c r="C26" s="263">
        <f>SUM(C12)</f>
        <v>40645</v>
      </c>
      <c r="D26" s="263">
        <f>SUM(D11:D12)</f>
        <v>2370467</v>
      </c>
      <c r="E26" s="263">
        <f>SUM(E11:E12)</f>
        <v>2085108</v>
      </c>
      <c r="F26" s="246">
        <f t="shared" ref="F26:F31" si="6">E26/D26</f>
        <v>0.87961907927847127</v>
      </c>
      <c r="G26" s="263">
        <f>SUM(G11:G12)</f>
        <v>84318</v>
      </c>
      <c r="H26" s="264">
        <f t="shared" ref="H26:H31" si="7">G26/K26*100%</f>
        <v>0.12800376490591531</v>
      </c>
      <c r="I26" s="263">
        <f>SUM(I11:I12)</f>
        <v>574397</v>
      </c>
      <c r="J26" s="264">
        <f t="shared" ref="J26:J31" si="8">I26/K26*100%</f>
        <v>0.87199623509408475</v>
      </c>
      <c r="K26" s="389">
        <f t="shared" ref="K26:K31" si="9">SUM(I26,G26,)</f>
        <v>658715</v>
      </c>
      <c r="L26" s="390">
        <f>AVERAGE(L11:L12)</f>
        <v>6.6349999999999998</v>
      </c>
    </row>
    <row r="27" spans="2:12" ht="15">
      <c r="B27" s="159" t="s">
        <v>132</v>
      </c>
      <c r="C27" s="263">
        <v>40720</v>
      </c>
      <c r="D27" s="263">
        <f>SUM(D11:D13)</f>
        <v>3617216</v>
      </c>
      <c r="E27" s="263">
        <f>SUM(E11:E13)</f>
        <v>3193271</v>
      </c>
      <c r="F27" s="246">
        <f t="shared" si="6"/>
        <v>0.88279798607547899</v>
      </c>
      <c r="G27" s="263">
        <f>SUM(G11:G13)</f>
        <v>142996</v>
      </c>
      <c r="H27" s="264">
        <f t="shared" si="7"/>
        <v>0.1359837271424455</v>
      </c>
      <c r="I27" s="263">
        <f>SUM(I11:I13)</f>
        <v>908571</v>
      </c>
      <c r="J27" s="264">
        <f t="shared" si="8"/>
        <v>0.86401627285755445</v>
      </c>
      <c r="K27" s="389">
        <f t="shared" si="9"/>
        <v>1051567</v>
      </c>
      <c r="L27" s="390">
        <f>AVERAGE(L11:L13)</f>
        <v>6.4766666666666666</v>
      </c>
    </row>
    <row r="28" spans="2:12" ht="15">
      <c r="B28" s="159" t="s">
        <v>133</v>
      </c>
      <c r="C28" s="263">
        <v>40641</v>
      </c>
      <c r="D28" s="263">
        <f>SUM(D11:D14)</f>
        <v>4824833</v>
      </c>
      <c r="E28" s="263">
        <f>SUM(E11:E14)</f>
        <v>4236228</v>
      </c>
      <c r="F28" s="246">
        <f t="shared" si="6"/>
        <v>0.87800510401085385</v>
      </c>
      <c r="G28" s="263">
        <f>SUM(G11:G14)</f>
        <v>202800</v>
      </c>
      <c r="H28" s="264">
        <f t="shared" si="7"/>
        <v>0.14463615946778458</v>
      </c>
      <c r="I28" s="263">
        <f>SUM(I11:I14)</f>
        <v>1199339</v>
      </c>
      <c r="J28" s="264">
        <f t="shared" si="8"/>
        <v>0.85536384053221537</v>
      </c>
      <c r="K28" s="389">
        <f t="shared" si="9"/>
        <v>1402139</v>
      </c>
      <c r="L28" s="390">
        <f>AVERAGE(L11:L14)</f>
        <v>6.415</v>
      </c>
    </row>
    <row r="29" spans="2:12" ht="15">
      <c r="B29" s="159" t="s">
        <v>134</v>
      </c>
      <c r="C29" s="263">
        <v>40654</v>
      </c>
      <c r="D29" s="263">
        <f>SUM(D11:D15)</f>
        <v>6070923</v>
      </c>
      <c r="E29" s="263">
        <f>SUM(E11:E15)</f>
        <v>5206948</v>
      </c>
      <c r="F29" s="246">
        <f t="shared" si="6"/>
        <v>0.85768638475566239</v>
      </c>
      <c r="G29" s="263">
        <f>SUM(G11:G15)</f>
        <v>288725</v>
      </c>
      <c r="H29" s="264">
        <f t="shared" si="7"/>
        <v>0.1648064989899555</v>
      </c>
      <c r="I29" s="263">
        <f>SUM(I11:I15)</f>
        <v>1463178</v>
      </c>
      <c r="J29" s="264">
        <f t="shared" si="8"/>
        <v>0.83519350101004453</v>
      </c>
      <c r="K29" s="389">
        <f t="shared" si="9"/>
        <v>1751903</v>
      </c>
      <c r="L29" s="390">
        <f>AVERAGE(L11:L15)</f>
        <v>6.2859999999999996</v>
      </c>
    </row>
    <row r="30" spans="2:12" ht="15">
      <c r="B30" s="159" t="s">
        <v>135</v>
      </c>
      <c r="C30" s="263">
        <v>40653</v>
      </c>
      <c r="D30" s="263">
        <f>SUM(D11:D16)</f>
        <v>7280814</v>
      </c>
      <c r="E30" s="263">
        <f>SUM(E11:E16)</f>
        <v>6130233</v>
      </c>
      <c r="F30" s="246">
        <f t="shared" si="6"/>
        <v>0.84197082908586873</v>
      </c>
      <c r="G30" s="263">
        <f>SUM(G11:G16)</f>
        <v>377334</v>
      </c>
      <c r="H30" s="264">
        <f t="shared" si="7"/>
        <v>0.17917630014573085</v>
      </c>
      <c r="I30" s="263">
        <f>SUM(I11:I16)</f>
        <v>1728603</v>
      </c>
      <c r="J30" s="264">
        <f t="shared" si="8"/>
        <v>0.82082369985426917</v>
      </c>
      <c r="K30" s="389">
        <f t="shared" si="9"/>
        <v>2105937</v>
      </c>
      <c r="L30" s="390">
        <f>AVERAGE(L11:L16)</f>
        <v>6.1833333333333336</v>
      </c>
    </row>
    <row r="31" spans="2:12" ht="15">
      <c r="B31" s="159" t="s">
        <v>136</v>
      </c>
      <c r="C31" s="263">
        <v>40650</v>
      </c>
      <c r="D31" s="263">
        <f>SUM(D11:D17)</f>
        <v>8528941</v>
      </c>
      <c r="E31" s="263">
        <f>SUM(E11:E17)</f>
        <v>7194591</v>
      </c>
      <c r="F31" s="246">
        <f t="shared" si="6"/>
        <v>0.84355033057445228</v>
      </c>
      <c r="G31" s="263">
        <f>SUM(G11:G17)</f>
        <v>509596</v>
      </c>
      <c r="H31" s="264">
        <f t="shared" si="7"/>
        <v>0.20117690995209772</v>
      </c>
      <c r="I31" s="263">
        <f>SUM(I11:I17)</f>
        <v>2023478</v>
      </c>
      <c r="J31" s="264">
        <f t="shared" si="8"/>
        <v>0.79882309004790231</v>
      </c>
      <c r="K31" s="389">
        <f t="shared" si="9"/>
        <v>2533074</v>
      </c>
      <c r="L31" s="390">
        <f>AVERAGE(L11:L17)</f>
        <v>6.1257142857142863</v>
      </c>
    </row>
    <row r="32" spans="2:12">
      <c r="B32" s="159" t="s">
        <v>137</v>
      </c>
      <c r="C32" s="160"/>
      <c r="D32" s="160"/>
      <c r="E32" s="160"/>
      <c r="F32" s="161"/>
      <c r="G32" s="160"/>
      <c r="H32" s="161"/>
      <c r="I32" s="160"/>
      <c r="J32" s="161"/>
      <c r="K32" s="160"/>
      <c r="L32" s="162"/>
    </row>
    <row r="33" spans="2:12">
      <c r="B33" s="159" t="s">
        <v>138</v>
      </c>
      <c r="C33" s="160"/>
      <c r="D33" s="160"/>
      <c r="E33" s="160"/>
      <c r="F33" s="161"/>
      <c r="G33" s="160"/>
      <c r="H33" s="161"/>
      <c r="I33" s="160"/>
      <c r="J33" s="161"/>
      <c r="K33" s="160"/>
      <c r="L33" s="162"/>
    </row>
    <row r="34" spans="2:12">
      <c r="B34" s="159" t="s">
        <v>139</v>
      </c>
      <c r="C34" s="160"/>
      <c r="D34" s="160"/>
      <c r="E34" s="160"/>
      <c r="F34" s="161"/>
      <c r="G34" s="160"/>
      <c r="H34" s="161"/>
      <c r="I34" s="160"/>
      <c r="J34" s="161"/>
      <c r="K34" s="160"/>
      <c r="L34" s="162"/>
    </row>
    <row r="35" spans="2:12">
      <c r="B35" s="159" t="s">
        <v>140</v>
      </c>
      <c r="C35" s="160"/>
      <c r="D35" s="160"/>
      <c r="E35" s="160"/>
      <c r="F35" s="161"/>
      <c r="G35" s="160"/>
      <c r="H35" s="161"/>
      <c r="I35" s="160"/>
      <c r="J35" s="161"/>
      <c r="K35" s="160"/>
      <c r="L35" s="162"/>
    </row>
    <row r="36" spans="2:12">
      <c r="B36" s="159" t="s">
        <v>141</v>
      </c>
      <c r="C36" s="160"/>
      <c r="D36" s="160"/>
      <c r="E36" s="160"/>
      <c r="F36" s="161"/>
      <c r="G36" s="160"/>
      <c r="H36" s="161"/>
      <c r="I36" s="160"/>
      <c r="J36" s="161"/>
      <c r="K36" s="160"/>
      <c r="L36" s="162"/>
    </row>
    <row r="37" spans="2:12">
      <c r="L37" s="5"/>
    </row>
  </sheetData>
  <mergeCells count="7">
    <mergeCell ref="B24:L24"/>
    <mergeCell ref="D8:E8"/>
    <mergeCell ref="G8:K8"/>
    <mergeCell ref="B8:B9"/>
    <mergeCell ref="C8:C9"/>
    <mergeCell ref="L8:L9"/>
    <mergeCell ref="F8:F9"/>
  </mergeCells>
  <phoneticPr fontId="0" type="noConversion"/>
  <pageMargins left="0.47244094488188981" right="0.35433070866141736" top="0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ignoredErrors>
    <ignoredError sqref="D26:E31 I26:L31" formulaRange="1"/>
    <ignoredError sqref="F26:H31" formula="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G73"/>
  <sheetViews>
    <sheetView topLeftCell="A4" zoomScaleNormal="100" workbookViewId="0">
      <selection activeCell="AD18" sqref="AD18"/>
    </sheetView>
  </sheetViews>
  <sheetFormatPr baseColWidth="10" defaultRowHeight="12.75"/>
  <cols>
    <col min="1" max="1" width="40.28515625" style="118" customWidth="1"/>
    <col min="2" max="2" width="8.85546875" customWidth="1"/>
    <col min="3" max="4" width="9.28515625" bestFit="1" customWidth="1"/>
    <col min="5" max="5" width="7.5703125" bestFit="1" customWidth="1"/>
    <col min="6" max="7" width="10.140625" bestFit="1" customWidth="1"/>
    <col min="8" max="8" width="8" bestFit="1" customWidth="1"/>
    <col min="9" max="9" width="7.7109375" bestFit="1" customWidth="1"/>
    <col min="10" max="11" width="9.28515625" bestFit="1" customWidth="1"/>
    <col min="12" max="12" width="7.42578125" customWidth="1"/>
    <col min="13" max="13" width="10.140625" bestFit="1" customWidth="1"/>
    <col min="14" max="14" width="9.140625" customWidth="1"/>
    <col min="15" max="15" width="7.42578125" customWidth="1"/>
    <col min="16" max="16" width="7.85546875" customWidth="1"/>
    <col min="17" max="18" width="9.28515625" bestFit="1" customWidth="1"/>
    <col min="19" max="19" width="7.5703125" bestFit="1" customWidth="1"/>
    <col min="20" max="21" width="10.140625" bestFit="1" customWidth="1"/>
    <col min="22" max="22" width="8" bestFit="1" customWidth="1"/>
    <col min="23" max="23" width="7.7109375" bestFit="1" customWidth="1"/>
    <col min="24" max="24" width="9.28515625" bestFit="1" customWidth="1"/>
    <col min="25" max="25" width="6.7109375" bestFit="1" customWidth="1"/>
    <col min="26" max="26" width="7.5703125" bestFit="1" customWidth="1"/>
    <col min="27" max="27" width="10.140625" bestFit="1" customWidth="1"/>
    <col min="28" max="28" width="7.140625" bestFit="1" customWidth="1"/>
    <col min="29" max="29" width="8" bestFit="1" customWidth="1"/>
    <col min="30" max="30" width="9.140625" customWidth="1"/>
    <col min="31" max="31" width="9.140625" style="119" customWidth="1"/>
  </cols>
  <sheetData>
    <row r="1" spans="1:33" ht="26.25">
      <c r="P1" s="137" t="s">
        <v>325</v>
      </c>
    </row>
    <row r="2" spans="1:33" s="120" customFormat="1" ht="26.25">
      <c r="F2" s="121"/>
      <c r="G2" s="121"/>
      <c r="H2" s="121"/>
      <c r="P2" s="138"/>
    </row>
    <row r="3" spans="1:33" s="122" customFormat="1" ht="26.25">
      <c r="F3" s="123"/>
      <c r="G3" s="123"/>
      <c r="H3" s="123"/>
      <c r="P3" s="137" t="s">
        <v>300</v>
      </c>
    </row>
    <row r="4" spans="1:33" s="120" customFormat="1" ht="26.25">
      <c r="F4" s="121"/>
      <c r="G4" s="121"/>
      <c r="H4" s="121"/>
      <c r="P4" s="139"/>
    </row>
    <row r="5" spans="1:33" s="122" customFormat="1" ht="23.25">
      <c r="B5" s="410"/>
      <c r="E5" s="123"/>
      <c r="F5" s="123"/>
      <c r="G5" s="123"/>
      <c r="H5" s="123"/>
      <c r="I5" s="123"/>
      <c r="P5" s="138" t="s">
        <v>389</v>
      </c>
    </row>
    <row r="6" spans="1:33" s="122" customFormat="1" ht="31.5" customHeight="1">
      <c r="B6" s="410"/>
      <c r="C6" s="400"/>
      <c r="D6" s="400"/>
      <c r="E6" s="400"/>
      <c r="F6" s="400"/>
      <c r="G6" s="400"/>
      <c r="H6" s="400"/>
      <c r="P6" s="132"/>
      <c r="Q6" s="403"/>
      <c r="R6" s="403"/>
      <c r="S6" s="403"/>
      <c r="AA6" s="400"/>
      <c r="AB6" s="400"/>
      <c r="AC6" s="400"/>
      <c r="AD6" s="400"/>
      <c r="AE6" s="400"/>
    </row>
    <row r="7" spans="1:33" ht="13.5" customHeight="1">
      <c r="B7" s="1"/>
      <c r="C7" s="295"/>
      <c r="D7" s="295"/>
      <c r="E7" s="295"/>
      <c r="F7" s="124"/>
      <c r="G7" s="124"/>
      <c r="H7" s="124"/>
      <c r="I7" s="480" t="s">
        <v>412</v>
      </c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482"/>
    </row>
    <row r="8" spans="1:33" s="141" customFormat="1" ht="16.5" thickBot="1">
      <c r="A8" s="140"/>
      <c r="B8" s="69" t="s">
        <v>304</v>
      </c>
      <c r="C8" s="69" t="s">
        <v>305</v>
      </c>
      <c r="D8" s="69" t="s">
        <v>306</v>
      </c>
      <c r="E8" s="69" t="s">
        <v>307</v>
      </c>
      <c r="F8" s="69" t="s">
        <v>301</v>
      </c>
      <c r="G8" s="69" t="s">
        <v>302</v>
      </c>
      <c r="H8" s="69" t="s">
        <v>303</v>
      </c>
      <c r="I8" s="69" t="s">
        <v>304</v>
      </c>
      <c r="J8" s="69" t="s">
        <v>305</v>
      </c>
      <c r="K8" s="69" t="s">
        <v>306</v>
      </c>
      <c r="L8" s="69" t="s">
        <v>307</v>
      </c>
      <c r="M8" s="69" t="s">
        <v>301</v>
      </c>
      <c r="N8" s="69" t="s">
        <v>302</v>
      </c>
      <c r="O8" s="69" t="s">
        <v>303</v>
      </c>
      <c r="P8" s="69" t="s">
        <v>304</v>
      </c>
      <c r="Q8" s="69" t="s">
        <v>305</v>
      </c>
      <c r="R8" s="69" t="s">
        <v>306</v>
      </c>
      <c r="S8" s="69" t="s">
        <v>307</v>
      </c>
      <c r="T8" s="69" t="s">
        <v>301</v>
      </c>
      <c r="U8" s="69" t="s">
        <v>302</v>
      </c>
      <c r="V8" s="69" t="s">
        <v>303</v>
      </c>
      <c r="W8" s="69" t="s">
        <v>304</v>
      </c>
      <c r="X8" s="69" t="s">
        <v>305</v>
      </c>
      <c r="Y8" s="69" t="s">
        <v>306</v>
      </c>
      <c r="Z8" s="69" t="s">
        <v>307</v>
      </c>
      <c r="AA8" s="69" t="s">
        <v>301</v>
      </c>
      <c r="AB8" s="69" t="s">
        <v>302</v>
      </c>
      <c r="AC8" s="69" t="s">
        <v>303</v>
      </c>
      <c r="AD8" s="69" t="s">
        <v>304</v>
      </c>
      <c r="AE8" s="69" t="s">
        <v>305</v>
      </c>
      <c r="AF8" s="69" t="s">
        <v>306</v>
      </c>
      <c r="AG8" s="249"/>
    </row>
    <row r="9" spans="1:33" s="142" customFormat="1" ht="17.25" thickTop="1" thickBot="1">
      <c r="A9" s="250" t="s">
        <v>308</v>
      </c>
      <c r="B9" s="294">
        <v>1</v>
      </c>
      <c r="C9" s="294">
        <v>2</v>
      </c>
      <c r="D9" s="294">
        <v>3</v>
      </c>
      <c r="E9" s="294">
        <v>4</v>
      </c>
      <c r="F9" s="294">
        <v>5</v>
      </c>
      <c r="G9" s="294">
        <v>6</v>
      </c>
      <c r="H9" s="294">
        <v>7</v>
      </c>
      <c r="I9" s="430">
        <v>8</v>
      </c>
      <c r="J9" s="430">
        <v>9</v>
      </c>
      <c r="K9" s="430">
        <v>10</v>
      </c>
      <c r="L9" s="430">
        <v>11</v>
      </c>
      <c r="M9" s="430">
        <v>12</v>
      </c>
      <c r="N9" s="430">
        <v>13</v>
      </c>
      <c r="O9" s="430">
        <v>14</v>
      </c>
      <c r="P9" s="430">
        <v>15</v>
      </c>
      <c r="Q9" s="430">
        <v>16</v>
      </c>
      <c r="R9" s="430">
        <v>17</v>
      </c>
      <c r="S9" s="430">
        <v>18</v>
      </c>
      <c r="T9" s="430">
        <v>19</v>
      </c>
      <c r="U9" s="430">
        <v>20</v>
      </c>
      <c r="V9" s="430">
        <v>21</v>
      </c>
      <c r="W9" s="430">
        <v>22</v>
      </c>
      <c r="X9" s="430">
        <v>23</v>
      </c>
      <c r="Y9" s="430">
        <v>24</v>
      </c>
      <c r="Z9" s="430">
        <v>25</v>
      </c>
      <c r="AA9" s="430">
        <v>26</v>
      </c>
      <c r="AB9" s="430">
        <v>27</v>
      </c>
      <c r="AC9" s="430">
        <v>28</v>
      </c>
      <c r="AD9" s="430">
        <v>29</v>
      </c>
      <c r="AE9" s="430">
        <v>30</v>
      </c>
      <c r="AF9" s="430">
        <v>31</v>
      </c>
      <c r="AG9" s="395" t="s">
        <v>70</v>
      </c>
    </row>
    <row r="10" spans="1:33" s="141" customFormat="1" ht="16.5" thickTop="1">
      <c r="A10" s="296" t="s">
        <v>309</v>
      </c>
      <c r="B10" s="396">
        <v>0.77639999999999998</v>
      </c>
      <c r="C10" s="397">
        <v>0.75860000000000005</v>
      </c>
      <c r="D10" s="396">
        <v>0.77839999999999998</v>
      </c>
      <c r="E10" s="397">
        <v>0.79449999999999998</v>
      </c>
      <c r="F10" s="396">
        <v>0.80279999999999996</v>
      </c>
      <c r="G10" s="397">
        <v>0.82179999999999997</v>
      </c>
      <c r="H10" s="396">
        <v>0.82740000000000002</v>
      </c>
      <c r="I10" s="397">
        <v>0.78800000000000003</v>
      </c>
      <c r="J10" s="396">
        <v>0.79530000000000001</v>
      </c>
      <c r="K10" s="397">
        <v>0.80430000000000001</v>
      </c>
      <c r="L10" s="396">
        <v>0.81810000000000005</v>
      </c>
      <c r="M10" s="397">
        <v>0.83340000000000003</v>
      </c>
      <c r="N10" s="396">
        <v>0.84060000000000001</v>
      </c>
      <c r="O10" s="397">
        <v>0.84599999999999997</v>
      </c>
      <c r="P10" s="396">
        <v>0.82379999999999998</v>
      </c>
      <c r="Q10" s="397">
        <v>0.83309999999999995</v>
      </c>
      <c r="R10" s="396">
        <v>0.84430000000000005</v>
      </c>
      <c r="S10" s="397">
        <v>0.85980000000000001</v>
      </c>
      <c r="T10" s="396">
        <v>0.87570000000000003</v>
      </c>
      <c r="U10" s="397">
        <v>0.89559999999999995</v>
      </c>
      <c r="V10" s="396">
        <v>0.90169999999999995</v>
      </c>
      <c r="W10" s="397">
        <v>0.87060000000000004</v>
      </c>
      <c r="X10" s="396">
        <v>0.87280000000000002</v>
      </c>
      <c r="Y10" s="397">
        <v>0.87949999999999995</v>
      </c>
      <c r="Z10" s="396">
        <v>0.89370000000000005</v>
      </c>
      <c r="AA10" s="397">
        <v>0.89259999999999995</v>
      </c>
      <c r="AB10" s="396">
        <v>0.90310000000000001</v>
      </c>
      <c r="AC10" s="397">
        <v>0.88490000000000002</v>
      </c>
      <c r="AD10" s="396">
        <v>0.84519999999999995</v>
      </c>
      <c r="AE10" s="396">
        <v>0.83960000000000001</v>
      </c>
      <c r="AF10" s="396">
        <v>0.82599999999999996</v>
      </c>
      <c r="AG10" s="411">
        <v>0.8528</v>
      </c>
    </row>
    <row r="11" spans="1:33" s="141" customFormat="1" ht="15.75">
      <c r="A11" s="297" t="s">
        <v>310</v>
      </c>
      <c r="B11" s="398">
        <v>0.8861</v>
      </c>
      <c r="C11" s="399">
        <v>0.84419999999999995</v>
      </c>
      <c r="D11" s="398">
        <v>0.87090000000000001</v>
      </c>
      <c r="E11" s="399">
        <v>0.89400000000000002</v>
      </c>
      <c r="F11" s="398">
        <v>0.88470000000000004</v>
      </c>
      <c r="G11" s="399">
        <v>0.88849999999999996</v>
      </c>
      <c r="H11" s="398">
        <v>0.92330000000000001</v>
      </c>
      <c r="I11" s="399">
        <v>0.89039999999999997</v>
      </c>
      <c r="J11" s="398">
        <v>0.89400000000000002</v>
      </c>
      <c r="K11" s="399">
        <v>0.91410000000000002</v>
      </c>
      <c r="L11" s="398">
        <v>0.92510000000000003</v>
      </c>
      <c r="M11" s="399">
        <v>0.9234</v>
      </c>
      <c r="N11" s="398">
        <v>0.92320000000000002</v>
      </c>
      <c r="O11" s="399">
        <v>0.93059999999999998</v>
      </c>
      <c r="P11" s="398">
        <v>0.89239999999999997</v>
      </c>
      <c r="Q11" s="399">
        <v>0.92589999999999995</v>
      </c>
      <c r="R11" s="398">
        <v>0.93740000000000001</v>
      </c>
      <c r="S11" s="399">
        <v>0.94899999999999995</v>
      </c>
      <c r="T11" s="398">
        <v>0.95799999999999996</v>
      </c>
      <c r="U11" s="399">
        <v>0.96209999999999996</v>
      </c>
      <c r="V11" s="398">
        <v>0.9698</v>
      </c>
      <c r="W11" s="399">
        <v>0.94789999999999996</v>
      </c>
      <c r="X11" s="398">
        <v>0.9375</v>
      </c>
      <c r="Y11" s="399">
        <v>0.95279999999999998</v>
      </c>
      <c r="Z11" s="398">
        <v>0.96850000000000003</v>
      </c>
      <c r="AA11" s="399">
        <v>0.9627</v>
      </c>
      <c r="AB11" s="398">
        <v>0.97860000000000003</v>
      </c>
      <c r="AC11" s="399">
        <v>0.97199999999999998</v>
      </c>
      <c r="AD11" s="398">
        <v>0.95720000000000005</v>
      </c>
      <c r="AE11" s="398">
        <v>0.93940000000000001</v>
      </c>
      <c r="AF11" s="398">
        <v>0.92259999999999998</v>
      </c>
      <c r="AG11" s="448">
        <v>0.92669999999999997</v>
      </c>
    </row>
    <row r="12" spans="1:33" s="141" customFormat="1" ht="15.75">
      <c r="A12" s="298" t="s">
        <v>311</v>
      </c>
      <c r="B12" s="398">
        <v>0.70079999999999998</v>
      </c>
      <c r="C12" s="399">
        <v>0.64790000000000003</v>
      </c>
      <c r="D12" s="398">
        <v>0.66469999999999996</v>
      </c>
      <c r="E12" s="399">
        <v>0.68459999999999999</v>
      </c>
      <c r="F12" s="398">
        <v>0.70569999999999999</v>
      </c>
      <c r="G12" s="399">
        <v>0.73960000000000004</v>
      </c>
      <c r="H12" s="398">
        <v>0.76439999999999997</v>
      </c>
      <c r="I12" s="399">
        <v>0.69479999999999997</v>
      </c>
      <c r="J12" s="398">
        <v>0.68259999999999998</v>
      </c>
      <c r="K12" s="399">
        <v>0.70340000000000003</v>
      </c>
      <c r="L12" s="398">
        <v>0.72170000000000001</v>
      </c>
      <c r="M12" s="399">
        <v>0.7893</v>
      </c>
      <c r="N12" s="398">
        <v>0.8266</v>
      </c>
      <c r="O12" s="399">
        <v>0.83309999999999995</v>
      </c>
      <c r="P12" s="398">
        <v>0.77769999999999995</v>
      </c>
      <c r="Q12" s="399">
        <v>0.78400000000000003</v>
      </c>
      <c r="R12" s="398">
        <v>0.81779999999999997</v>
      </c>
      <c r="S12" s="399">
        <v>0.83860000000000001</v>
      </c>
      <c r="T12" s="398">
        <v>0.86570000000000003</v>
      </c>
      <c r="U12" s="399">
        <v>0.89729999999999999</v>
      </c>
      <c r="V12" s="398">
        <v>0.92859999999999998</v>
      </c>
      <c r="W12" s="399">
        <v>0.87709999999999999</v>
      </c>
      <c r="X12" s="398">
        <v>0.86160000000000003</v>
      </c>
      <c r="Y12" s="399">
        <v>0.86980000000000002</v>
      </c>
      <c r="Z12" s="398">
        <v>0.88849999999999996</v>
      </c>
      <c r="AA12" s="399">
        <v>0.89259999999999995</v>
      </c>
      <c r="AB12" s="398">
        <v>0.92079999999999995</v>
      </c>
      <c r="AC12" s="399">
        <v>0.89729999999999999</v>
      </c>
      <c r="AD12" s="398">
        <v>0.83909999999999996</v>
      </c>
      <c r="AE12" s="398">
        <v>0.79430000000000001</v>
      </c>
      <c r="AF12" s="398">
        <v>0.79169999999999996</v>
      </c>
      <c r="AG12" s="448">
        <v>0.79679999999999995</v>
      </c>
    </row>
    <row r="13" spans="1:33" s="141" customFormat="1" ht="15.75">
      <c r="A13" s="299" t="s">
        <v>312</v>
      </c>
      <c r="B13" s="398">
        <v>0.63560000000000005</v>
      </c>
      <c r="C13" s="399">
        <v>0.61119999999999997</v>
      </c>
      <c r="D13" s="398">
        <v>0.62209999999999999</v>
      </c>
      <c r="E13" s="399">
        <v>0.61609999999999998</v>
      </c>
      <c r="F13" s="398">
        <v>0.6845</v>
      </c>
      <c r="G13" s="399">
        <v>0.74339999999999995</v>
      </c>
      <c r="H13" s="398">
        <v>0.73870000000000002</v>
      </c>
      <c r="I13" s="399">
        <v>0.67249999999999999</v>
      </c>
      <c r="J13" s="398">
        <v>0.65049999999999997</v>
      </c>
      <c r="K13" s="399">
        <v>0.66920000000000002</v>
      </c>
      <c r="L13" s="398">
        <v>0.69750000000000001</v>
      </c>
      <c r="M13" s="399">
        <v>0.72160000000000002</v>
      </c>
      <c r="N13" s="398">
        <v>0.74439999999999995</v>
      </c>
      <c r="O13" s="399">
        <v>0.74870000000000003</v>
      </c>
      <c r="P13" s="398">
        <v>0.70640000000000003</v>
      </c>
      <c r="Q13" s="399">
        <v>0.72250000000000003</v>
      </c>
      <c r="R13" s="398">
        <v>0.77610000000000001</v>
      </c>
      <c r="S13" s="399">
        <v>0.78359999999999996</v>
      </c>
      <c r="T13" s="398">
        <v>0.81610000000000005</v>
      </c>
      <c r="U13" s="399">
        <v>0.85919999999999996</v>
      </c>
      <c r="V13" s="398">
        <v>0.86729999999999996</v>
      </c>
      <c r="W13" s="399">
        <v>0.80910000000000004</v>
      </c>
      <c r="X13" s="398">
        <v>0.79610000000000003</v>
      </c>
      <c r="Y13" s="399">
        <v>0.80640000000000001</v>
      </c>
      <c r="Z13" s="398">
        <v>0.83430000000000004</v>
      </c>
      <c r="AA13" s="399">
        <v>0.85729999999999995</v>
      </c>
      <c r="AB13" s="398">
        <v>0.86860000000000004</v>
      </c>
      <c r="AC13" s="399">
        <v>0.85919999999999996</v>
      </c>
      <c r="AD13" s="398">
        <v>0.80049999999999999</v>
      </c>
      <c r="AE13" s="398">
        <v>0.75219999999999998</v>
      </c>
      <c r="AF13" s="398">
        <v>0.76080000000000003</v>
      </c>
      <c r="AG13" s="448">
        <v>0.74939999999999996</v>
      </c>
    </row>
    <row r="14" spans="1:33" s="141" customFormat="1" ht="15.75">
      <c r="A14" s="300" t="s">
        <v>313</v>
      </c>
      <c r="B14" s="398">
        <v>0.80159999999999998</v>
      </c>
      <c r="C14" s="399">
        <v>0.78490000000000004</v>
      </c>
      <c r="D14" s="398">
        <v>0.80620000000000003</v>
      </c>
      <c r="E14" s="399">
        <v>0.81920000000000004</v>
      </c>
      <c r="F14" s="398">
        <v>0.82420000000000004</v>
      </c>
      <c r="G14" s="399">
        <v>0.83560000000000001</v>
      </c>
      <c r="H14" s="398">
        <v>0.84319999999999995</v>
      </c>
      <c r="I14" s="399">
        <v>0.8085</v>
      </c>
      <c r="J14" s="398">
        <v>0.82120000000000004</v>
      </c>
      <c r="K14" s="399">
        <v>0.82830000000000004</v>
      </c>
      <c r="L14" s="398">
        <v>0.83960000000000001</v>
      </c>
      <c r="M14" s="399">
        <v>0.85329999999999995</v>
      </c>
      <c r="N14" s="398">
        <v>0.85780000000000001</v>
      </c>
      <c r="O14" s="399">
        <v>0.86339999999999995</v>
      </c>
      <c r="P14" s="398">
        <v>0.84470000000000001</v>
      </c>
      <c r="Q14" s="399">
        <v>0.8528</v>
      </c>
      <c r="R14" s="398">
        <v>0.85650000000000004</v>
      </c>
      <c r="S14" s="399">
        <v>0.87339999999999995</v>
      </c>
      <c r="T14" s="398">
        <v>0.88639999999999997</v>
      </c>
      <c r="U14" s="399">
        <v>0.90200000000000002</v>
      </c>
      <c r="V14" s="398">
        <v>0.90780000000000005</v>
      </c>
      <c r="W14" s="399">
        <v>0.88160000000000005</v>
      </c>
      <c r="X14" s="398">
        <v>0.88649999999999995</v>
      </c>
      <c r="Y14" s="399">
        <v>0.89249999999999996</v>
      </c>
      <c r="Z14" s="398">
        <v>0.90429999999999999</v>
      </c>
      <c r="AA14" s="399">
        <v>0.89890000000000003</v>
      </c>
      <c r="AB14" s="398">
        <v>0.9093</v>
      </c>
      <c r="AC14" s="399">
        <v>0.88949999999999996</v>
      </c>
      <c r="AD14" s="398">
        <v>0.85319999999999996</v>
      </c>
      <c r="AE14" s="398">
        <v>0.85519999999999996</v>
      </c>
      <c r="AF14" s="398">
        <v>0.8377</v>
      </c>
      <c r="AG14" s="448">
        <v>0.86850000000000005</v>
      </c>
    </row>
    <row r="15" spans="1:33" s="141" customFormat="1" ht="15.75">
      <c r="A15" s="301" t="s">
        <v>314</v>
      </c>
      <c r="B15" s="398">
        <v>0.4738</v>
      </c>
      <c r="C15" s="399">
        <v>0.41970000000000002</v>
      </c>
      <c r="D15" s="398">
        <v>0.42459999999999998</v>
      </c>
      <c r="E15" s="399">
        <v>0.45879999999999999</v>
      </c>
      <c r="F15" s="398">
        <v>0.48849999999999999</v>
      </c>
      <c r="G15" s="399">
        <v>0.5484</v>
      </c>
      <c r="H15" s="398">
        <v>0.55900000000000005</v>
      </c>
      <c r="I15" s="399">
        <v>0.50700000000000001</v>
      </c>
      <c r="J15" s="398">
        <v>0.47810000000000002</v>
      </c>
      <c r="K15" s="399">
        <v>0.50929999999999997</v>
      </c>
      <c r="L15" s="398">
        <v>0.51190000000000002</v>
      </c>
      <c r="M15" s="399">
        <v>0.60089999999999999</v>
      </c>
      <c r="N15" s="398">
        <v>0.62280000000000002</v>
      </c>
      <c r="O15" s="399">
        <v>0.61140000000000005</v>
      </c>
      <c r="P15" s="398">
        <v>0.5605</v>
      </c>
      <c r="Q15" s="399">
        <v>0.56940000000000002</v>
      </c>
      <c r="R15" s="398">
        <v>0.63100000000000001</v>
      </c>
      <c r="S15" s="399">
        <v>0.6532</v>
      </c>
      <c r="T15" s="398">
        <v>0.6915</v>
      </c>
      <c r="U15" s="399">
        <v>0.75049999999999994</v>
      </c>
      <c r="V15" s="398">
        <v>0.7782</v>
      </c>
      <c r="W15" s="399">
        <v>0.72050000000000003</v>
      </c>
      <c r="X15" s="398">
        <v>0.68920000000000003</v>
      </c>
      <c r="Y15" s="399">
        <v>0.69</v>
      </c>
      <c r="Z15" s="398">
        <v>0.72230000000000005</v>
      </c>
      <c r="AA15" s="399">
        <v>0.7661</v>
      </c>
      <c r="AB15" s="398">
        <v>0.79179999999999995</v>
      </c>
      <c r="AC15" s="399">
        <v>0.77800000000000002</v>
      </c>
      <c r="AD15" s="398">
        <v>0.68879999999999997</v>
      </c>
      <c r="AE15" s="398">
        <v>0.6139</v>
      </c>
      <c r="AF15" s="398">
        <v>0.63329999999999997</v>
      </c>
      <c r="AG15" s="448">
        <v>0.61099999999999999</v>
      </c>
    </row>
    <row r="16" spans="1:33" s="129" customFormat="1" ht="14.85" customHeight="1">
      <c r="A16" s="127"/>
      <c r="B16" s="128"/>
      <c r="C16" s="126"/>
      <c r="D16" s="128"/>
      <c r="E16" s="114"/>
      <c r="F16" s="128"/>
      <c r="G16" s="128"/>
      <c r="H16" s="128"/>
      <c r="I16" s="128"/>
      <c r="J16" s="128"/>
      <c r="K16" s="128"/>
      <c r="L16" s="128"/>
      <c r="M16" s="125"/>
      <c r="N16" s="128"/>
      <c r="O16" s="128"/>
      <c r="P16" s="128"/>
      <c r="Q16" s="128"/>
      <c r="R16" s="128"/>
      <c r="S16" s="128"/>
      <c r="T16" s="128"/>
      <c r="U16" s="128"/>
      <c r="V16" s="128"/>
      <c r="W16" s="125"/>
      <c r="X16" s="128"/>
      <c r="Y16" s="128"/>
      <c r="Z16" s="128"/>
      <c r="AA16" s="128"/>
      <c r="AB16" s="128"/>
      <c r="AC16" s="128"/>
      <c r="AD16" s="128"/>
    </row>
    <row r="17" spans="3:24" ht="14.85" customHeight="1">
      <c r="C17" s="114"/>
      <c r="G17" s="114"/>
      <c r="X17" s="115"/>
    </row>
    <row r="18" spans="3:24" ht="14.25">
      <c r="C18" s="114"/>
    </row>
    <row r="40" spans="1:31" s="1" customFormat="1">
      <c r="A40" s="130"/>
      <c r="AE40" s="131"/>
    </row>
    <row r="41" spans="1:31" s="1" customFormat="1">
      <c r="A41" s="130"/>
      <c r="AE41" s="131"/>
    </row>
    <row r="42" spans="1:31" s="1" customFormat="1">
      <c r="A42" s="130"/>
      <c r="AE42" s="131"/>
    </row>
    <row r="43" spans="1:31" s="1" customFormat="1">
      <c r="A43" s="130"/>
      <c r="AE43" s="131"/>
    </row>
    <row r="44" spans="1:31" s="1" customFormat="1">
      <c r="A44" s="130"/>
      <c r="AE44" s="131"/>
    </row>
    <row r="45" spans="1:31" s="1" customFormat="1">
      <c r="A45" s="130"/>
      <c r="AE45" s="131"/>
    </row>
    <row r="46" spans="1:31" s="1" customFormat="1">
      <c r="A46" s="130"/>
      <c r="AE46" s="131"/>
    </row>
    <row r="47" spans="1:31" s="1" customFormat="1">
      <c r="A47" s="130"/>
      <c r="AE47" s="131"/>
    </row>
    <row r="48" spans="1:31" s="1" customFormat="1">
      <c r="A48" s="130"/>
      <c r="AE48" s="131"/>
    </row>
    <row r="49" spans="1:31" s="1" customFormat="1">
      <c r="A49" s="130"/>
      <c r="AE49" s="131"/>
    </row>
    <row r="50" spans="1:31" s="1" customFormat="1">
      <c r="A50" s="130"/>
      <c r="AE50" s="131"/>
    </row>
    <row r="51" spans="1:31" s="1" customFormat="1">
      <c r="A51" s="130"/>
      <c r="AE51" s="131"/>
    </row>
    <row r="52" spans="1:31" s="1" customFormat="1">
      <c r="A52" s="130"/>
      <c r="AE52" s="131"/>
    </row>
    <row r="53" spans="1:31" s="1" customFormat="1">
      <c r="A53" s="130"/>
      <c r="AE53" s="131"/>
    </row>
    <row r="54" spans="1:31" s="1" customFormat="1">
      <c r="A54" s="130"/>
      <c r="AE54" s="131"/>
    </row>
    <row r="55" spans="1:31" s="1" customFormat="1">
      <c r="A55" s="130"/>
      <c r="AE55" s="131"/>
    </row>
    <row r="56" spans="1:31" s="1" customFormat="1">
      <c r="A56" s="130"/>
      <c r="AE56" s="131"/>
    </row>
    <row r="57" spans="1:31" s="1" customFormat="1">
      <c r="A57" s="130"/>
      <c r="AE57" s="131"/>
    </row>
    <row r="58" spans="1:31" s="1" customFormat="1">
      <c r="A58" s="130"/>
      <c r="AE58" s="131"/>
    </row>
    <row r="59" spans="1:31" s="1" customFormat="1">
      <c r="A59" s="130"/>
      <c r="AE59" s="131"/>
    </row>
    <row r="60" spans="1:31" s="1" customFormat="1">
      <c r="A60" s="130"/>
      <c r="AE60" s="131"/>
    </row>
    <row r="61" spans="1:31" s="1" customFormat="1">
      <c r="A61" s="130"/>
      <c r="AE61" s="131"/>
    </row>
    <row r="62" spans="1:31" s="1" customFormat="1">
      <c r="A62" s="130"/>
      <c r="AE62" s="131"/>
    </row>
    <row r="63" spans="1:31" s="1" customFormat="1">
      <c r="A63" s="130"/>
      <c r="AE63" s="131"/>
    </row>
    <row r="64" spans="1:31" s="1" customFormat="1">
      <c r="A64" s="130"/>
      <c r="AE64" s="131"/>
    </row>
    <row r="65" spans="1:31" s="1" customFormat="1">
      <c r="A65" s="130"/>
      <c r="AE65" s="131"/>
    </row>
    <row r="66" spans="1:31" s="1" customFormat="1">
      <c r="A66" s="130"/>
      <c r="AE66" s="131"/>
    </row>
    <row r="67" spans="1:31" s="1" customFormat="1">
      <c r="A67" s="130"/>
      <c r="AE67" s="131"/>
    </row>
    <row r="68" spans="1:31" s="1" customFormat="1">
      <c r="A68" s="130"/>
      <c r="AE68" s="131"/>
    </row>
    <row r="69" spans="1:31" s="1" customFormat="1">
      <c r="A69" s="130"/>
      <c r="AE69" s="131"/>
    </row>
    <row r="70" spans="1:31" s="1" customFormat="1">
      <c r="A70" s="130"/>
      <c r="AE70" s="131"/>
    </row>
    <row r="71" spans="1:31" s="1" customFormat="1">
      <c r="A71" s="130"/>
      <c r="AE71" s="131"/>
    </row>
    <row r="72" spans="1:31" s="1" customFormat="1">
      <c r="A72" s="130"/>
      <c r="AE72" s="131"/>
    </row>
    <row r="73" spans="1:31" s="1" customFormat="1">
      <c r="A73" s="130"/>
      <c r="AE73" s="131"/>
    </row>
  </sheetData>
  <mergeCells count="1">
    <mergeCell ref="I7:AF7"/>
  </mergeCells>
  <phoneticPr fontId="0" type="noConversion"/>
  <pageMargins left="0.31496062992125984" right="0.55118110236220474" top="0" bottom="0.55118110236220474" header="0" footer="0.6692913385826772"/>
  <pageSetup scale="41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zoomScaleNormal="100" workbookViewId="0">
      <selection activeCell="M8" sqref="M8"/>
    </sheetView>
  </sheetViews>
  <sheetFormatPr baseColWidth="10" defaultRowHeight="12.75"/>
  <cols>
    <col min="1" max="1" width="4.7109375" style="7" customWidth="1"/>
    <col min="2" max="2" width="16.7109375" style="7" customWidth="1"/>
    <col min="3" max="4" width="9.140625" style="7" customWidth="1"/>
    <col min="5" max="5" width="10.140625" style="7" bestFit="1" customWidth="1"/>
    <col min="6" max="6" width="9.140625" style="7" customWidth="1"/>
    <col min="7" max="7" width="9.7109375" style="7" customWidth="1"/>
    <col min="8" max="8" width="9.140625" style="7" customWidth="1"/>
    <col min="9" max="9" width="10.140625" style="7" customWidth="1"/>
    <col min="10" max="10" width="8.85546875" style="7" customWidth="1"/>
    <col min="11" max="11" width="9.140625" style="7" bestFit="1" customWidth="1"/>
    <col min="12" max="12" width="9.140625" style="7" customWidth="1"/>
    <col min="13" max="16384" width="11.42578125" style="7"/>
  </cols>
  <sheetData>
    <row r="1" spans="1:16" ht="31.5">
      <c r="A1" s="38"/>
      <c r="F1" s="251" t="s">
        <v>40</v>
      </c>
      <c r="G1" s="39"/>
      <c r="H1" s="39"/>
      <c r="I1" s="39"/>
      <c r="J1" s="39"/>
      <c r="K1" s="39"/>
      <c r="L1" s="39"/>
      <c r="M1" s="39"/>
      <c r="N1" s="39"/>
    </row>
    <row r="2" spans="1:16" ht="9" customHeight="1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>
      <c r="G3" s="41"/>
      <c r="H3" s="272" t="s">
        <v>385</v>
      </c>
      <c r="I3" s="41"/>
      <c r="J3" s="41"/>
      <c r="K3" s="41"/>
      <c r="L3" s="41"/>
      <c r="M3" s="41"/>
      <c r="N3" s="41"/>
    </row>
    <row r="5" spans="1:16" ht="15" customHeight="1">
      <c r="B5" s="483" t="s">
        <v>38</v>
      </c>
      <c r="C5" s="465">
        <v>2008</v>
      </c>
      <c r="D5" s="465"/>
      <c r="E5" s="465">
        <v>2010</v>
      </c>
      <c r="F5" s="465"/>
      <c r="G5" s="465">
        <v>2011</v>
      </c>
      <c r="H5" s="465"/>
      <c r="I5" s="465">
        <v>2012</v>
      </c>
      <c r="J5" s="465"/>
      <c r="K5" s="465">
        <v>2013</v>
      </c>
      <c r="L5" s="465"/>
      <c r="M5" s="465" t="s">
        <v>170</v>
      </c>
      <c r="N5" s="465"/>
      <c r="O5" s="465"/>
      <c r="P5" s="465"/>
    </row>
    <row r="6" spans="1:16" ht="15">
      <c r="B6" s="485"/>
      <c r="C6" s="285" t="s">
        <v>59</v>
      </c>
      <c r="D6" s="285" t="s">
        <v>36</v>
      </c>
      <c r="E6" s="285" t="s">
        <v>59</v>
      </c>
      <c r="F6" s="285" t="s">
        <v>36</v>
      </c>
      <c r="G6" s="285" t="s">
        <v>59</v>
      </c>
      <c r="H6" s="285" t="s">
        <v>36</v>
      </c>
      <c r="I6" s="285" t="s">
        <v>59</v>
      </c>
      <c r="J6" s="285" t="s">
        <v>36</v>
      </c>
      <c r="K6" s="285" t="s">
        <v>59</v>
      </c>
      <c r="L6" s="285" t="s">
        <v>36</v>
      </c>
      <c r="M6" s="285" t="s">
        <v>349</v>
      </c>
      <c r="N6" s="285" t="s">
        <v>350</v>
      </c>
      <c r="O6" s="285" t="s">
        <v>351</v>
      </c>
      <c r="P6" s="285" t="s">
        <v>352</v>
      </c>
    </row>
    <row r="7" spans="1:16" ht="15">
      <c r="B7" s="42" t="s">
        <v>6</v>
      </c>
      <c r="C7" s="148">
        <v>289604</v>
      </c>
      <c r="D7" s="247">
        <f>SUM(D8:D9)</f>
        <v>1</v>
      </c>
      <c r="E7" s="148">
        <v>328953</v>
      </c>
      <c r="F7" s="247">
        <f>SUM(F8:F9)</f>
        <v>1</v>
      </c>
      <c r="G7" s="148">
        <v>374896</v>
      </c>
      <c r="H7" s="247">
        <f>SUM(H8:H9)</f>
        <v>1</v>
      </c>
      <c r="I7" s="148">
        <f>SUM('RESUMEN JULIO'!C25)</f>
        <v>408048</v>
      </c>
      <c r="J7" s="247">
        <f>SUM(J8:J9)</f>
        <v>1</v>
      </c>
      <c r="K7" s="148">
        <f>SUM('RESUMEN JULIO'!D25)</f>
        <v>427137</v>
      </c>
      <c r="L7" s="247">
        <f>SUM(L8:L9)</f>
        <v>1</v>
      </c>
      <c r="M7" s="178">
        <f>(K7/C7)-100%</f>
        <v>0.47490020856065529</v>
      </c>
      <c r="N7" s="178">
        <f>(K7/E7)-100%</f>
        <v>0.29847425012083795</v>
      </c>
      <c r="O7" s="178">
        <f>(K7/G7)-100%</f>
        <v>0.13934797917289066</v>
      </c>
      <c r="P7" s="178">
        <f>(K7/I7)-100%</f>
        <v>4.6781261028114418E-2</v>
      </c>
    </row>
    <row r="8" spans="1:16" ht="15">
      <c r="B8" s="42" t="s">
        <v>7</v>
      </c>
      <c r="C8" s="145">
        <v>51321</v>
      </c>
      <c r="D8" s="247">
        <f>C8/$C$7</f>
        <v>0.17721095012499827</v>
      </c>
      <c r="E8" s="145">
        <v>81922</v>
      </c>
      <c r="F8" s="247">
        <f>E8/$E$7</f>
        <v>0.24903861645888623</v>
      </c>
      <c r="G8" s="145">
        <v>107298</v>
      </c>
      <c r="H8" s="247">
        <f>G8/$G$7</f>
        <v>0.28620737484529041</v>
      </c>
      <c r="I8" s="145">
        <f>SUM('RESUMEN JULIO'!C26)</f>
        <v>129523</v>
      </c>
      <c r="J8" s="247">
        <f>I8/$I$7</f>
        <v>0.31742098968748772</v>
      </c>
      <c r="K8" s="145">
        <f>SUM('RESUMEN JULIO'!D26)</f>
        <v>132262</v>
      </c>
      <c r="L8" s="247">
        <f>K8/$K$7</f>
        <v>0.30964772426645315</v>
      </c>
      <c r="M8" s="178">
        <f>(K8/C8)-100%</f>
        <v>1.5771516533193042</v>
      </c>
      <c r="N8" s="178">
        <f>(K8/E8)-100%</f>
        <v>0.61448695100217288</v>
      </c>
      <c r="O8" s="178">
        <f>(K8/G8)-100%</f>
        <v>0.23266044101474392</v>
      </c>
      <c r="P8" s="178">
        <f>(K8/I8)-100%</f>
        <v>2.114682334411655E-2</v>
      </c>
    </row>
    <row r="9" spans="1:16" ht="15">
      <c r="B9" s="42" t="s">
        <v>8</v>
      </c>
      <c r="C9" s="145">
        <v>238283</v>
      </c>
      <c r="D9" s="247">
        <f>C9/$C$7</f>
        <v>0.82278904987500168</v>
      </c>
      <c r="E9" s="145">
        <v>247031</v>
      </c>
      <c r="F9" s="247">
        <f>E9/$E$7</f>
        <v>0.75096138354111375</v>
      </c>
      <c r="G9" s="145">
        <v>267598</v>
      </c>
      <c r="H9" s="247">
        <f>G9/$G$7</f>
        <v>0.71379262515470954</v>
      </c>
      <c r="I9" s="145">
        <f>SUM('RESUMEN JULIO'!C27)</f>
        <v>278525</v>
      </c>
      <c r="J9" s="247">
        <f>I9/$I$7</f>
        <v>0.68257901031251222</v>
      </c>
      <c r="K9" s="145">
        <f>SUM('RESUMEN JULIO'!D27)</f>
        <v>294875</v>
      </c>
      <c r="L9" s="247">
        <f>K9/$K$7</f>
        <v>0.69035227573354685</v>
      </c>
      <c r="M9" s="178">
        <f>(K9/C9)-100%</f>
        <v>0.23749910820327091</v>
      </c>
      <c r="N9" s="178">
        <f>(K9/E9)-100%</f>
        <v>0.19367609733191382</v>
      </c>
      <c r="O9" s="178">
        <f>(K9/G9)-100%</f>
        <v>0.10193274987107537</v>
      </c>
      <c r="P9" s="178">
        <f>(K9/I9)-100%</f>
        <v>5.8702091374203347E-2</v>
      </c>
    </row>
    <row r="10" spans="1:16">
      <c r="E10" s="44"/>
    </row>
    <row r="12" spans="1:16">
      <c r="G12" s="44"/>
    </row>
    <row r="27" spans="2:16" ht="19.5" customHeight="1">
      <c r="H27" s="272" t="s">
        <v>390</v>
      </c>
      <c r="N27" s="273"/>
    </row>
    <row r="29" spans="2:16" ht="15" customHeight="1">
      <c r="B29" s="483" t="s">
        <v>38</v>
      </c>
      <c r="C29" s="465">
        <v>2008</v>
      </c>
      <c r="D29" s="465"/>
      <c r="E29" s="465">
        <v>2010</v>
      </c>
      <c r="F29" s="465"/>
      <c r="G29" s="465">
        <v>2011</v>
      </c>
      <c r="H29" s="465"/>
      <c r="I29" s="465">
        <v>2012</v>
      </c>
      <c r="J29" s="465"/>
      <c r="K29" s="465">
        <v>2013</v>
      </c>
      <c r="L29" s="465"/>
      <c r="M29" s="465" t="s">
        <v>170</v>
      </c>
      <c r="N29" s="465"/>
      <c r="O29" s="465"/>
      <c r="P29" s="465"/>
    </row>
    <row r="30" spans="2:16" ht="15">
      <c r="B30" s="484"/>
      <c r="C30" s="285" t="s">
        <v>59</v>
      </c>
      <c r="D30" s="285" t="s">
        <v>36</v>
      </c>
      <c r="E30" s="285" t="s">
        <v>59</v>
      </c>
      <c r="F30" s="285" t="s">
        <v>36</v>
      </c>
      <c r="G30" s="285" t="s">
        <v>59</v>
      </c>
      <c r="H30" s="285" t="s">
        <v>36</v>
      </c>
      <c r="I30" s="285" t="s">
        <v>59</v>
      </c>
      <c r="J30" s="285" t="s">
        <v>36</v>
      </c>
      <c r="K30" s="285" t="s">
        <v>59</v>
      </c>
      <c r="L30" s="285" t="s">
        <v>36</v>
      </c>
      <c r="M30" s="285" t="s">
        <v>349</v>
      </c>
      <c r="N30" s="285" t="s">
        <v>350</v>
      </c>
      <c r="O30" s="285" t="s">
        <v>351</v>
      </c>
      <c r="P30" s="285" t="s">
        <v>352</v>
      </c>
    </row>
    <row r="31" spans="2:16" ht="15">
      <c r="B31" s="42" t="s">
        <v>6</v>
      </c>
      <c r="C31" s="148">
        <v>2032813</v>
      </c>
      <c r="D31" s="247">
        <f>SUM(D32:D33)</f>
        <v>1</v>
      </c>
      <c r="E31" s="148">
        <v>2116834</v>
      </c>
      <c r="F31" s="247">
        <f>SUM(F32:F33)</f>
        <v>1</v>
      </c>
      <c r="G31" s="148">
        <v>2218673</v>
      </c>
      <c r="H31" s="247">
        <f>SUM(H32:H33)</f>
        <v>1</v>
      </c>
      <c r="I31" s="148">
        <f>SUM('RESUMEN ENERO-JULIO'!C25)</f>
        <v>2386254</v>
      </c>
      <c r="J31" s="247">
        <f>SUM(J32:J33)</f>
        <v>1</v>
      </c>
      <c r="K31" s="148">
        <f>SUM('RESUMEN ENERO-JULIO'!D25)</f>
        <v>2533074</v>
      </c>
      <c r="L31" s="247">
        <f>SUM(L32:L33)</f>
        <v>1</v>
      </c>
      <c r="M31" s="178">
        <f>(K31/C31)-100%</f>
        <v>0.24609297559588605</v>
      </c>
      <c r="N31" s="178">
        <f>(K31/E31)-100%</f>
        <v>0.19663327403093489</v>
      </c>
      <c r="O31" s="178">
        <f>(K31/G31)-100%</f>
        <v>0.14170677697885181</v>
      </c>
      <c r="P31" s="178">
        <f>(K31/I31)-100%</f>
        <v>6.1527398173035985E-2</v>
      </c>
    </row>
    <row r="32" spans="2:16" ht="15">
      <c r="B32" s="42" t="s">
        <v>7</v>
      </c>
      <c r="C32" s="145">
        <v>220222</v>
      </c>
      <c r="D32" s="247">
        <f>C32/$C$31</f>
        <v>0.10833362439142213</v>
      </c>
      <c r="E32" s="145">
        <v>320916</v>
      </c>
      <c r="F32" s="247">
        <f>E32/$E$31</f>
        <v>0.15160187336371203</v>
      </c>
      <c r="G32" s="145">
        <v>376388</v>
      </c>
      <c r="H32" s="247">
        <f>G32/$G$31</f>
        <v>0.16964554938920698</v>
      </c>
      <c r="I32" s="145">
        <f>SUM('RESUMEN ENERO-JULIO'!C26)</f>
        <v>455030</v>
      </c>
      <c r="J32" s="247">
        <f>I32/$I$31</f>
        <v>0.19068799884672796</v>
      </c>
      <c r="K32" s="145">
        <f>SUM('RESUMEN ENERO-JULIO'!D26)</f>
        <v>509596</v>
      </c>
      <c r="L32" s="247">
        <f>K32/$K$31</f>
        <v>0.20117690995209772</v>
      </c>
      <c r="M32" s="178">
        <f>(K32/C32)-100%</f>
        <v>1.3140104076795236</v>
      </c>
      <c r="N32" s="178">
        <f>(K32/E32)-100%</f>
        <v>0.58794201597925944</v>
      </c>
      <c r="O32" s="178">
        <f>(K32/G32)-100%</f>
        <v>0.35391138931103017</v>
      </c>
      <c r="P32" s="178">
        <f>(K32/I32)-100%</f>
        <v>0.1199173680856207</v>
      </c>
    </row>
    <row r="33" spans="2:16" ht="15">
      <c r="B33" s="42" t="s">
        <v>8</v>
      </c>
      <c r="C33" s="145">
        <v>1812591</v>
      </c>
      <c r="D33" s="247">
        <f>C33/$C$31</f>
        <v>0.89166637560857787</v>
      </c>
      <c r="E33" s="145">
        <v>1795918</v>
      </c>
      <c r="F33" s="247">
        <f>E33/$E$31</f>
        <v>0.848398126636288</v>
      </c>
      <c r="G33" s="145">
        <v>1842285</v>
      </c>
      <c r="H33" s="247">
        <f>G33/$G$31</f>
        <v>0.83035445061079305</v>
      </c>
      <c r="I33" s="145">
        <f>SUM('RESUMEN ENERO-JULIO'!C27)</f>
        <v>1931224</v>
      </c>
      <c r="J33" s="247">
        <f>I33/$I$31</f>
        <v>0.80931200115327206</v>
      </c>
      <c r="K33" s="145">
        <f>SUM('RESUMEN ENERO-JULIO'!D27)</f>
        <v>2023478</v>
      </c>
      <c r="L33" s="247">
        <f>K33/$K$31</f>
        <v>0.79882309004790231</v>
      </c>
      <c r="M33" s="178">
        <f>(K33/C33)-100%</f>
        <v>0.11634560692401097</v>
      </c>
      <c r="N33" s="178">
        <f>(K33/E33)-100%</f>
        <v>0.12670957137241223</v>
      </c>
      <c r="O33" s="178">
        <f>(K33/G33)-100%</f>
        <v>9.8352317909552456E-2</v>
      </c>
      <c r="P33" s="178">
        <f>(K33/I33)-100%</f>
        <v>4.7769704601848373E-2</v>
      </c>
    </row>
  </sheetData>
  <mergeCells count="14">
    <mergeCell ref="M5:P5"/>
    <mergeCell ref="I5:J5"/>
    <mergeCell ref="C5:D5"/>
    <mergeCell ref="B5:B6"/>
    <mergeCell ref="G5:H5"/>
    <mergeCell ref="E5:F5"/>
    <mergeCell ref="K5:L5"/>
    <mergeCell ref="K29:L29"/>
    <mergeCell ref="M29:P29"/>
    <mergeCell ref="B29:B30"/>
    <mergeCell ref="C29:D29"/>
    <mergeCell ref="E29:F29"/>
    <mergeCell ref="G29:H29"/>
    <mergeCell ref="I29:J29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workbookViewId="0">
      <selection activeCell="M57" sqref="M57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7.285156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148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13"/>
      <c r="D3" s="113"/>
      <c r="E3" s="113"/>
      <c r="F3" s="113"/>
      <c r="G3" s="30" t="s">
        <v>149</v>
      </c>
      <c r="H3" s="113"/>
      <c r="I3" s="113"/>
      <c r="J3" s="113"/>
      <c r="K3" s="113"/>
      <c r="L3" s="113"/>
    </row>
    <row r="4" spans="2:17" ht="18.75">
      <c r="C4" s="45"/>
      <c r="D4" s="45"/>
      <c r="E4" s="45"/>
      <c r="F4" s="45"/>
      <c r="G4" s="46" t="s">
        <v>391</v>
      </c>
      <c r="H4" s="45"/>
      <c r="I4" s="45"/>
      <c r="J4" s="45"/>
      <c r="K4" s="45"/>
      <c r="L4" s="113"/>
    </row>
    <row r="5" spans="2:17" ht="18.7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7" ht="15" customHeight="1">
      <c r="B6" s="496" t="s">
        <v>34</v>
      </c>
      <c r="C6" s="497" t="s">
        <v>283</v>
      </c>
      <c r="D6" s="496" t="s">
        <v>36</v>
      </c>
      <c r="E6" s="5"/>
      <c r="F6" s="496" t="s">
        <v>34</v>
      </c>
      <c r="G6" s="497" t="s">
        <v>283</v>
      </c>
      <c r="H6" s="496" t="s">
        <v>36</v>
      </c>
      <c r="I6" s="47"/>
      <c r="J6" s="496" t="s">
        <v>34</v>
      </c>
      <c r="K6" s="497" t="s">
        <v>283</v>
      </c>
      <c r="L6" s="496" t="s">
        <v>36</v>
      </c>
    </row>
    <row r="7" spans="2:17" ht="15" customHeight="1">
      <c r="B7" s="496"/>
      <c r="C7" s="497"/>
      <c r="D7" s="496"/>
      <c r="E7" s="5"/>
      <c r="F7" s="496"/>
      <c r="G7" s="497"/>
      <c r="H7" s="496"/>
      <c r="I7" s="47"/>
      <c r="J7" s="496"/>
      <c r="K7" s="497"/>
      <c r="L7" s="496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92" t="s">
        <v>78</v>
      </c>
      <c r="C9" s="493"/>
      <c r="D9" s="494"/>
      <c r="E9" s="37"/>
      <c r="F9" s="489" t="s">
        <v>329</v>
      </c>
      <c r="G9" s="490"/>
      <c r="H9" s="495"/>
      <c r="I9" s="49"/>
      <c r="J9" s="489" t="s">
        <v>333</v>
      </c>
      <c r="K9" s="490"/>
      <c r="L9" s="491"/>
    </row>
    <row r="10" spans="2:17" s="15" customFormat="1" ht="15" customHeight="1">
      <c r="B10" s="143"/>
      <c r="C10" s="144"/>
      <c r="D10" s="144"/>
      <c r="F10" s="164" t="s">
        <v>79</v>
      </c>
      <c r="G10" s="164">
        <v>56</v>
      </c>
      <c r="H10" s="165">
        <f>(G10/$K$42)*100</f>
        <v>1.3110547669717209E-2</v>
      </c>
      <c r="I10" s="37"/>
      <c r="J10" s="164" t="s">
        <v>21</v>
      </c>
      <c r="K10" s="167">
        <v>8347</v>
      </c>
      <c r="L10" s="165">
        <f>(K10/$K$42)*100</f>
        <v>1.9541739535558849</v>
      </c>
      <c r="N10" s="133"/>
    </row>
    <row r="11" spans="2:17" s="15" customFormat="1" ht="15" customHeight="1">
      <c r="B11" s="144" t="s">
        <v>153</v>
      </c>
      <c r="C11" s="145">
        <v>33911</v>
      </c>
      <c r="D11" s="146">
        <f>(C11/$K$42)*100</f>
        <v>7.939138964781792</v>
      </c>
      <c r="E11" s="49"/>
      <c r="F11" s="164" t="s">
        <v>80</v>
      </c>
      <c r="G11" s="164"/>
      <c r="H11" s="165">
        <f t="shared" ref="H11:H19" si="0">(G11/$K$42)*100</f>
        <v>0</v>
      </c>
      <c r="I11" s="37"/>
      <c r="J11" s="164" t="s">
        <v>22</v>
      </c>
      <c r="K11" s="167">
        <v>284</v>
      </c>
      <c r="L11" s="165">
        <f t="shared" ref="L11:L37" si="1">(K11/$K$42)*100</f>
        <v>6.6489206039280144E-2</v>
      </c>
      <c r="N11" s="133"/>
    </row>
    <row r="12" spans="2:17" s="15" customFormat="1" ht="15" customHeight="1">
      <c r="B12" s="147" t="s">
        <v>81</v>
      </c>
      <c r="C12" s="145">
        <v>137782</v>
      </c>
      <c r="D12" s="146">
        <f>(C12/$K$42)*100</f>
        <v>32.257097839803158</v>
      </c>
      <c r="E12" s="37"/>
      <c r="F12" s="164" t="s">
        <v>82</v>
      </c>
      <c r="G12" s="164">
        <v>76</v>
      </c>
      <c r="H12" s="165">
        <f t="shared" si="0"/>
        <v>1.7792886123187641E-2</v>
      </c>
      <c r="I12" s="37"/>
      <c r="J12" s="164" t="s">
        <v>152</v>
      </c>
      <c r="K12" s="167">
        <v>1456</v>
      </c>
      <c r="L12" s="165">
        <f t="shared" si="1"/>
        <v>0.3408742394126475</v>
      </c>
      <c r="N12" s="133"/>
    </row>
    <row r="13" spans="2:17" s="15" customFormat="1" ht="15" customHeight="1">
      <c r="B13" s="144" t="s">
        <v>83</v>
      </c>
      <c r="C13" s="145">
        <v>132262</v>
      </c>
      <c r="D13" s="146">
        <f>(C13/$K$42)*100</f>
        <v>30.964772426645315</v>
      </c>
      <c r="E13" s="37"/>
      <c r="F13" s="164" t="s">
        <v>84</v>
      </c>
      <c r="G13" s="164"/>
      <c r="H13" s="165">
        <f t="shared" si="0"/>
        <v>0</v>
      </c>
      <c r="I13" s="37"/>
      <c r="J13" s="164" t="s">
        <v>85</v>
      </c>
      <c r="K13" s="167">
        <v>16</v>
      </c>
      <c r="L13" s="165">
        <f t="shared" si="1"/>
        <v>3.7458707627763461E-3</v>
      </c>
      <c r="N13" s="133"/>
    </row>
    <row r="14" spans="2:17" s="15" customFormat="1" ht="15" customHeight="1">
      <c r="B14" s="143" t="s">
        <v>37</v>
      </c>
      <c r="C14" s="148">
        <f>SUM(C11:C13)</f>
        <v>303955</v>
      </c>
      <c r="D14" s="149">
        <f>(C14/$K$42)*100</f>
        <v>71.161009231230267</v>
      </c>
      <c r="E14" s="37"/>
      <c r="F14" s="164" t="s">
        <v>86</v>
      </c>
      <c r="G14" s="164">
        <v>3</v>
      </c>
      <c r="H14" s="165">
        <f t="shared" si="0"/>
        <v>7.0235076802056481E-4</v>
      </c>
      <c r="I14" s="37"/>
      <c r="J14" s="164" t="s">
        <v>23</v>
      </c>
      <c r="K14" s="167">
        <v>182</v>
      </c>
      <c r="L14" s="165">
        <f t="shared" si="1"/>
        <v>4.2609279926580937E-2</v>
      </c>
      <c r="N14" s="133"/>
    </row>
    <row r="15" spans="2:17" s="15" customFormat="1" ht="15" customHeight="1">
      <c r="D15" s="37"/>
      <c r="E15" s="37"/>
      <c r="F15" s="164" t="s">
        <v>87</v>
      </c>
      <c r="G15" s="164">
        <v>35</v>
      </c>
      <c r="H15" s="165">
        <f t="shared" si="0"/>
        <v>8.194092293573256E-3</v>
      </c>
      <c r="I15" s="37"/>
      <c r="J15" s="164" t="s">
        <v>24</v>
      </c>
      <c r="K15" s="167">
        <v>27900</v>
      </c>
      <c r="L15" s="165">
        <f t="shared" si="1"/>
        <v>6.5318621425912538</v>
      </c>
      <c r="N15" s="133"/>
    </row>
    <row r="16" spans="2:17" s="15" customFormat="1" ht="15" customHeight="1">
      <c r="D16" s="37"/>
      <c r="E16" s="37"/>
      <c r="F16" s="164" t="s">
        <v>88</v>
      </c>
      <c r="G16" s="164">
        <v>192</v>
      </c>
      <c r="H16" s="165">
        <f t="shared" si="0"/>
        <v>4.4950449153316148E-2</v>
      </c>
      <c r="I16" s="37"/>
      <c r="J16" s="164" t="s">
        <v>25</v>
      </c>
      <c r="K16" s="167">
        <v>114</v>
      </c>
      <c r="L16" s="165">
        <f t="shared" si="1"/>
        <v>2.6689329184781462E-2</v>
      </c>
      <c r="N16" s="133"/>
    </row>
    <row r="17" spans="2:14" s="15" customFormat="1" ht="15" customHeight="1">
      <c r="D17" s="37"/>
      <c r="E17" s="37"/>
      <c r="F17" s="164" t="s">
        <v>89</v>
      </c>
      <c r="G17" s="164">
        <v>47</v>
      </c>
      <c r="H17" s="165">
        <f t="shared" si="0"/>
        <v>1.1003495365655515E-2</v>
      </c>
      <c r="I17" s="37"/>
      <c r="J17" s="164" t="s">
        <v>26</v>
      </c>
      <c r="K17" s="167">
        <v>4103</v>
      </c>
      <c r="L17" s="165">
        <f t="shared" si="1"/>
        <v>0.96058173372945921</v>
      </c>
      <c r="N17" s="133"/>
    </row>
    <row r="18" spans="2:14" s="15" customFormat="1" ht="15" customHeight="1">
      <c r="B18" s="489" t="s">
        <v>90</v>
      </c>
      <c r="C18" s="490"/>
      <c r="D18" s="491"/>
      <c r="E18" s="37"/>
      <c r="F18" s="164" t="s">
        <v>91</v>
      </c>
      <c r="G18" s="164">
        <v>25</v>
      </c>
      <c r="H18" s="165">
        <f t="shared" si="0"/>
        <v>5.8529230668380398E-3</v>
      </c>
      <c r="I18" s="37"/>
      <c r="J18" s="151" t="s">
        <v>27</v>
      </c>
      <c r="K18" s="167">
        <v>31707</v>
      </c>
      <c r="L18" s="165">
        <f t="shared" si="1"/>
        <v>7.4231452672093496</v>
      </c>
      <c r="N18" s="133"/>
    </row>
    <row r="19" spans="2:14" s="15" customFormat="1" ht="15" customHeight="1">
      <c r="B19" s="164" t="s">
        <v>92</v>
      </c>
      <c r="C19" s="167">
        <v>35</v>
      </c>
      <c r="D19" s="165">
        <f>(C19/$K$42)*100</f>
        <v>8.194092293573256E-3</v>
      </c>
      <c r="E19" s="37"/>
      <c r="F19" s="158" t="s">
        <v>37</v>
      </c>
      <c r="G19" s="158">
        <f>SUM(G10:G18)</f>
        <v>434</v>
      </c>
      <c r="H19" s="166">
        <f t="shared" si="0"/>
        <v>0.10160674444030839</v>
      </c>
      <c r="I19" s="37"/>
      <c r="J19" s="164" t="s">
        <v>61</v>
      </c>
      <c r="K19" s="167">
        <v>33</v>
      </c>
      <c r="L19" s="165">
        <f t="shared" si="1"/>
        <v>7.7258584482262135E-3</v>
      </c>
      <c r="N19" s="133"/>
    </row>
    <row r="20" spans="2:14" s="15" customFormat="1" ht="15" customHeight="1">
      <c r="B20" s="164" t="s">
        <v>93</v>
      </c>
      <c r="C20" s="167">
        <v>94</v>
      </c>
      <c r="D20" s="165">
        <f t="shared" ref="D20:D26" si="2">(C20/$K$42)*100</f>
        <v>2.200699073131103E-2</v>
      </c>
      <c r="H20" s="37"/>
      <c r="I20" s="37"/>
      <c r="J20" s="164" t="s">
        <v>28</v>
      </c>
      <c r="K20" s="167">
        <v>3106</v>
      </c>
      <c r="L20" s="165">
        <f t="shared" si="1"/>
        <v>0.72716716182395813</v>
      </c>
      <c r="N20" s="133"/>
    </row>
    <row r="21" spans="2:14" s="15" customFormat="1" ht="15" customHeight="1">
      <c r="B21" s="164" t="s">
        <v>94</v>
      </c>
      <c r="C21" s="167">
        <v>79</v>
      </c>
      <c r="D21" s="165">
        <f t="shared" si="2"/>
        <v>1.8495236891208206E-2</v>
      </c>
      <c r="E21" s="49"/>
      <c r="F21" s="489" t="s">
        <v>330</v>
      </c>
      <c r="G21" s="490"/>
      <c r="H21" s="491"/>
      <c r="I21" s="37"/>
      <c r="J21" s="164" t="s">
        <v>95</v>
      </c>
      <c r="K21" s="167">
        <v>7</v>
      </c>
      <c r="L21" s="165">
        <f t="shared" si="1"/>
        <v>1.6388184587146511E-3</v>
      </c>
      <c r="N21" s="133"/>
    </row>
    <row r="22" spans="2:14" s="15" customFormat="1" ht="15" customHeight="1">
      <c r="B22" s="164" t="s">
        <v>96</v>
      </c>
      <c r="C22" s="167">
        <v>214</v>
      </c>
      <c r="D22" s="165">
        <f t="shared" si="2"/>
        <v>5.0101021452133625E-2</v>
      </c>
      <c r="E22" s="37"/>
      <c r="F22" s="164" t="s">
        <v>97</v>
      </c>
      <c r="G22" s="164">
        <v>753</v>
      </c>
      <c r="H22" s="165">
        <f>(G22/$K$42)*100</f>
        <v>0.17629004277316176</v>
      </c>
      <c r="J22" s="164" t="s">
        <v>46</v>
      </c>
      <c r="K22" s="167">
        <v>422</v>
      </c>
      <c r="L22" s="165">
        <f t="shared" si="1"/>
        <v>9.8797341368226127E-2</v>
      </c>
      <c r="N22" s="133"/>
    </row>
    <row r="23" spans="2:14" s="15" customFormat="1" ht="15" customHeight="1">
      <c r="B23" s="164" t="s">
        <v>98</v>
      </c>
      <c r="C23" s="167">
        <v>9</v>
      </c>
      <c r="D23" s="165">
        <f t="shared" si="2"/>
        <v>2.1070523040616945E-3</v>
      </c>
      <c r="E23" s="37"/>
      <c r="F23" s="164" t="s">
        <v>99</v>
      </c>
      <c r="G23" s="164">
        <v>92</v>
      </c>
      <c r="H23" s="165">
        <f>(G23/$K$42)*100</f>
        <v>2.1538756885963989E-2</v>
      </c>
      <c r="I23" s="49"/>
      <c r="J23" s="164" t="s">
        <v>100</v>
      </c>
      <c r="K23" s="167">
        <v>12</v>
      </c>
      <c r="L23" s="165">
        <f t="shared" si="1"/>
        <v>2.8094030720822592E-3</v>
      </c>
      <c r="N23" s="133"/>
    </row>
    <row r="24" spans="2:14" s="15" customFormat="1" ht="15" customHeight="1">
      <c r="B24" s="164" t="s">
        <v>252</v>
      </c>
      <c r="C24" s="167">
        <v>580</v>
      </c>
      <c r="D24" s="165">
        <f t="shared" si="2"/>
        <v>0.13578781515064253</v>
      </c>
      <c r="E24" s="37"/>
      <c r="F24" s="158" t="s">
        <v>37</v>
      </c>
      <c r="G24" s="158">
        <f>SUM(G22:G23)</f>
        <v>845</v>
      </c>
      <c r="H24" s="166">
        <f>(G24/$K$42)*100</f>
        <v>0.19782879965912575</v>
      </c>
      <c r="I24" s="37"/>
      <c r="J24" s="164" t="s">
        <v>29</v>
      </c>
      <c r="K24" s="167">
        <v>10213</v>
      </c>
      <c r="L24" s="165">
        <f t="shared" si="1"/>
        <v>2.3910361312646762</v>
      </c>
      <c r="N24" s="133"/>
    </row>
    <row r="25" spans="2:14" s="15" customFormat="1" ht="15" customHeight="1">
      <c r="B25" s="164" t="s">
        <v>91</v>
      </c>
      <c r="C25" s="167">
        <v>100</v>
      </c>
      <c r="D25" s="165">
        <f t="shared" si="2"/>
        <v>2.3411692267352159E-2</v>
      </c>
      <c r="E25" s="37"/>
      <c r="H25" s="37"/>
      <c r="I25" s="37"/>
      <c r="J25" s="151" t="s">
        <v>62</v>
      </c>
      <c r="K25" s="167">
        <v>7</v>
      </c>
      <c r="L25" s="165">
        <f t="shared" si="1"/>
        <v>1.6388184587146511E-3</v>
      </c>
      <c r="N25" s="133"/>
    </row>
    <row r="26" spans="2:14" s="15" customFormat="1" ht="15" customHeight="1">
      <c r="B26" s="158" t="s">
        <v>37</v>
      </c>
      <c r="C26" s="168">
        <f>SUM(C19:C25)</f>
        <v>1111</v>
      </c>
      <c r="D26" s="166">
        <f t="shared" si="2"/>
        <v>0.26010390109028247</v>
      </c>
      <c r="E26" s="37"/>
      <c r="F26" s="489" t="s">
        <v>331</v>
      </c>
      <c r="G26" s="490"/>
      <c r="H26" s="491"/>
      <c r="I26" s="37"/>
      <c r="J26" s="164" t="s">
        <v>101</v>
      </c>
      <c r="K26" s="167">
        <v>20</v>
      </c>
      <c r="L26" s="165">
        <f t="shared" si="1"/>
        <v>4.6823384534704316E-3</v>
      </c>
      <c r="N26" s="133"/>
    </row>
    <row r="27" spans="2:14" s="15" customFormat="1" ht="15" customHeight="1">
      <c r="D27" s="37"/>
      <c r="E27" s="37"/>
      <c r="F27" s="164" t="s">
        <v>104</v>
      </c>
      <c r="G27" s="167">
        <v>130</v>
      </c>
      <c r="H27" s="165">
        <f t="shared" ref="H27:H37" si="3">(G27/$K$42)*100</f>
        <v>3.043519994755781E-2</v>
      </c>
      <c r="I27" s="37"/>
      <c r="J27" s="164" t="s">
        <v>30</v>
      </c>
      <c r="K27" s="167">
        <v>226</v>
      </c>
      <c r="L27" s="165">
        <f t="shared" si="1"/>
        <v>5.2910424524215877E-2</v>
      </c>
      <c r="N27" s="133"/>
    </row>
    <row r="28" spans="2:14" s="15" customFormat="1" ht="15" customHeight="1">
      <c r="D28" s="37"/>
      <c r="E28" s="37"/>
      <c r="F28" s="164" t="s">
        <v>102</v>
      </c>
      <c r="G28" s="167">
        <v>59</v>
      </c>
      <c r="H28" s="165">
        <f t="shared" si="3"/>
        <v>1.3812898437737774E-2</v>
      </c>
      <c r="I28" s="37"/>
      <c r="J28" s="164" t="s">
        <v>52</v>
      </c>
      <c r="K28" s="167">
        <v>271</v>
      </c>
      <c r="L28" s="165">
        <f t="shared" si="1"/>
        <v>6.3445686044524358E-2</v>
      </c>
      <c r="N28" s="133"/>
    </row>
    <row r="29" spans="2:14" s="15" customFormat="1" ht="15" customHeight="1">
      <c r="B29" s="489" t="s">
        <v>328</v>
      </c>
      <c r="C29" s="490"/>
      <c r="D29" s="491"/>
      <c r="E29" s="37"/>
      <c r="F29" s="164" t="s">
        <v>376</v>
      </c>
      <c r="G29" s="167">
        <v>54</v>
      </c>
      <c r="H29" s="165">
        <f t="shared" si="3"/>
        <v>1.2642313824370166E-2</v>
      </c>
      <c r="I29" s="37"/>
      <c r="J29" s="164" t="s">
        <v>31</v>
      </c>
      <c r="K29" s="167">
        <v>272</v>
      </c>
      <c r="L29" s="165">
        <f t="shared" si="1"/>
        <v>6.3679802967197885E-2</v>
      </c>
      <c r="N29" s="133"/>
    </row>
    <row r="30" spans="2:14" s="15" customFormat="1" ht="15" customHeight="1">
      <c r="B30" s="164" t="s">
        <v>105</v>
      </c>
      <c r="C30" s="167">
        <v>11848</v>
      </c>
      <c r="D30" s="165">
        <f t="shared" ref="D30:D41" si="4">(C30/$K$42)*100</f>
        <v>2.7738172998358843</v>
      </c>
      <c r="E30" s="37"/>
      <c r="F30" s="164" t="s">
        <v>103</v>
      </c>
      <c r="G30" s="167">
        <v>4</v>
      </c>
      <c r="H30" s="165">
        <f t="shared" si="3"/>
        <v>9.3646769069408652E-4</v>
      </c>
      <c r="I30" s="37"/>
      <c r="J30" s="164" t="s">
        <v>51</v>
      </c>
      <c r="K30" s="167">
        <v>48</v>
      </c>
      <c r="L30" s="165">
        <f t="shared" si="1"/>
        <v>1.1237612288329037E-2</v>
      </c>
      <c r="N30" s="133"/>
    </row>
    <row r="31" spans="2:14" s="15" customFormat="1" ht="15" customHeight="1">
      <c r="B31" s="164" t="s">
        <v>107</v>
      </c>
      <c r="C31" s="167">
        <v>102</v>
      </c>
      <c r="D31" s="165">
        <f t="shared" si="4"/>
        <v>2.3879926112699203E-2</v>
      </c>
      <c r="E31" s="37"/>
      <c r="F31" s="164" t="s">
        <v>106</v>
      </c>
      <c r="G31" s="167">
        <v>52</v>
      </c>
      <c r="H31" s="165">
        <f t="shared" si="3"/>
        <v>1.2174079979023124E-2</v>
      </c>
      <c r="I31" s="37"/>
      <c r="J31" s="164" t="s">
        <v>109</v>
      </c>
      <c r="K31" s="167">
        <v>29</v>
      </c>
      <c r="L31" s="165">
        <f t="shared" si="1"/>
        <v>6.7893907575321258E-3</v>
      </c>
      <c r="N31" s="133"/>
    </row>
    <row r="32" spans="2:14" s="15" customFormat="1" ht="15" customHeight="1">
      <c r="B32" s="164" t="s">
        <v>110</v>
      </c>
      <c r="C32" s="167">
        <v>1533</v>
      </c>
      <c r="D32" s="165">
        <f t="shared" si="4"/>
        <v>0.35890124245850863</v>
      </c>
      <c r="E32" s="37"/>
      <c r="F32" s="164" t="s">
        <v>117</v>
      </c>
      <c r="G32" s="167">
        <v>108</v>
      </c>
      <c r="H32" s="165">
        <f t="shared" si="3"/>
        <v>2.5284627648740333E-2</v>
      </c>
      <c r="I32" s="37"/>
      <c r="J32" s="164" t="s">
        <v>112</v>
      </c>
      <c r="K32" s="167">
        <v>4844</v>
      </c>
      <c r="L32" s="165">
        <f t="shared" si="1"/>
        <v>1.1340623734305386</v>
      </c>
      <c r="N32" s="133"/>
    </row>
    <row r="33" spans="2:14" s="15" customFormat="1" ht="15" customHeight="1">
      <c r="B33" s="164" t="s">
        <v>113</v>
      </c>
      <c r="C33" s="167">
        <v>4180</v>
      </c>
      <c r="D33" s="165">
        <f t="shared" si="4"/>
        <v>0.97860873677532034</v>
      </c>
      <c r="E33" s="37"/>
      <c r="F33" s="164" t="s">
        <v>108</v>
      </c>
      <c r="G33" s="167">
        <v>51</v>
      </c>
      <c r="H33" s="165">
        <f t="shared" si="3"/>
        <v>1.1939963056349602E-2</v>
      </c>
      <c r="I33" s="37"/>
      <c r="J33" s="164" t="s">
        <v>115</v>
      </c>
      <c r="K33" s="167">
        <v>11</v>
      </c>
      <c r="L33" s="165">
        <f t="shared" si="1"/>
        <v>2.575286149408738E-3</v>
      </c>
      <c r="N33" s="133"/>
    </row>
    <row r="34" spans="2:14" s="15" customFormat="1" ht="15" customHeight="1">
      <c r="B34" s="164" t="s">
        <v>116</v>
      </c>
      <c r="C34" s="167">
        <v>1551</v>
      </c>
      <c r="D34" s="165">
        <f t="shared" si="4"/>
        <v>0.36311534706663201</v>
      </c>
      <c r="E34" s="37"/>
      <c r="F34" s="164" t="s">
        <v>111</v>
      </c>
      <c r="G34" s="167"/>
      <c r="H34" s="165">
        <f t="shared" si="3"/>
        <v>0</v>
      </c>
      <c r="J34" s="164" t="s">
        <v>32</v>
      </c>
      <c r="K34" s="167">
        <v>222</v>
      </c>
      <c r="L34" s="165">
        <f t="shared" si="1"/>
        <v>5.1973956833521795E-2</v>
      </c>
      <c r="N34" s="133"/>
    </row>
    <row r="35" spans="2:14" s="15" customFormat="1" ht="15" customHeight="1">
      <c r="B35" s="164" t="s">
        <v>118</v>
      </c>
      <c r="C35" s="167">
        <v>78</v>
      </c>
      <c r="D35" s="165">
        <f t="shared" si="4"/>
        <v>1.8261119968534686E-2</v>
      </c>
      <c r="E35" s="37"/>
      <c r="F35" s="164" t="s">
        <v>114</v>
      </c>
      <c r="G35" s="167">
        <v>17</v>
      </c>
      <c r="H35" s="165">
        <f t="shared" si="3"/>
        <v>3.9799876854498678E-3</v>
      </c>
      <c r="I35" s="49"/>
      <c r="J35" s="164" t="s">
        <v>33</v>
      </c>
      <c r="K35" s="167">
        <v>980</v>
      </c>
      <c r="L35" s="165">
        <f t="shared" si="1"/>
        <v>0.22943458422005117</v>
      </c>
      <c r="N35" s="133"/>
    </row>
    <row r="36" spans="2:14" s="15" customFormat="1" ht="15" customHeight="1">
      <c r="B36" s="164" t="s">
        <v>119</v>
      </c>
      <c r="C36" s="167">
        <v>94</v>
      </c>
      <c r="D36" s="165">
        <f t="shared" si="4"/>
        <v>2.200699073131103E-2</v>
      </c>
      <c r="E36" s="37"/>
      <c r="F36" s="164" t="s">
        <v>91</v>
      </c>
      <c r="G36" s="167">
        <v>99</v>
      </c>
      <c r="H36" s="165">
        <f t="shared" si="3"/>
        <v>2.3177575344678639E-2</v>
      </c>
      <c r="I36" s="37"/>
      <c r="J36" s="164" t="s">
        <v>91</v>
      </c>
      <c r="K36" s="167">
        <v>2334</v>
      </c>
      <c r="L36" s="165">
        <f t="shared" si="1"/>
        <v>0.54642889751999935</v>
      </c>
      <c r="N36" s="133"/>
    </row>
    <row r="37" spans="2:14" s="15" customFormat="1" ht="15" customHeight="1">
      <c r="B37" s="164" t="s">
        <v>281</v>
      </c>
      <c r="C37" s="167">
        <v>1915</v>
      </c>
      <c r="D37" s="165">
        <f t="shared" si="4"/>
        <v>0.44833390691979386</v>
      </c>
      <c r="E37" s="37"/>
      <c r="F37" s="158" t="s">
        <v>37</v>
      </c>
      <c r="G37" s="168">
        <f>SUM(G27:G36)</f>
        <v>574</v>
      </c>
      <c r="H37" s="166">
        <f t="shared" si="3"/>
        <v>0.13438311361460142</v>
      </c>
      <c r="I37" s="37"/>
      <c r="J37" s="158" t="s">
        <v>37</v>
      </c>
      <c r="K37" s="168">
        <f>SUM(K10:K36)</f>
        <v>97166</v>
      </c>
      <c r="L37" s="166">
        <f t="shared" si="1"/>
        <v>22.748204908495399</v>
      </c>
      <c r="N37" s="133"/>
    </row>
    <row r="38" spans="2:14" s="15" customFormat="1" ht="15" customHeight="1">
      <c r="B38" s="164" t="s">
        <v>121</v>
      </c>
      <c r="C38" s="167">
        <v>1086</v>
      </c>
      <c r="D38" s="165">
        <f t="shared" si="4"/>
        <v>0.25425097802344448</v>
      </c>
      <c r="E38" s="37"/>
      <c r="H38" s="37"/>
      <c r="I38" s="37"/>
      <c r="K38" s="17"/>
    </row>
    <row r="39" spans="2:14" s="15" customFormat="1" ht="15" customHeight="1">
      <c r="B39" s="164" t="s">
        <v>122</v>
      </c>
      <c r="C39" s="167">
        <v>421</v>
      </c>
      <c r="D39" s="165">
        <f t="shared" si="4"/>
        <v>9.8563224445552586E-2</v>
      </c>
      <c r="E39" s="37"/>
      <c r="F39" s="391" t="s">
        <v>332</v>
      </c>
      <c r="G39" s="392"/>
      <c r="H39" s="393"/>
    </row>
    <row r="40" spans="2:14" s="15" customFormat="1" ht="15" customHeight="1">
      <c r="B40" s="164" t="s">
        <v>91</v>
      </c>
      <c r="C40" s="167">
        <v>143</v>
      </c>
      <c r="D40" s="165">
        <f t="shared" si="4"/>
        <v>3.3478719942313592E-2</v>
      </c>
      <c r="E40" s="37"/>
      <c r="F40" s="164" t="s">
        <v>123</v>
      </c>
      <c r="G40" s="164">
        <v>9</v>
      </c>
      <c r="H40" s="165">
        <f>(G40/$K$42)*100</f>
        <v>2.1070523040616945E-3</v>
      </c>
      <c r="I40" s="49"/>
    </row>
    <row r="41" spans="2:14" s="15" customFormat="1" ht="15" customHeight="1">
      <c r="B41" s="158" t="s">
        <v>37</v>
      </c>
      <c r="C41" s="168">
        <f>SUM(C30:C40)</f>
        <v>22951</v>
      </c>
      <c r="D41" s="166">
        <f t="shared" si="4"/>
        <v>5.3732174922799949</v>
      </c>
      <c r="E41" s="37"/>
      <c r="F41" s="164" t="s">
        <v>124</v>
      </c>
      <c r="G41" s="164">
        <v>4</v>
      </c>
      <c r="H41" s="165">
        <f>(G41/$K$42)*100</f>
        <v>9.3646769069408652E-4</v>
      </c>
      <c r="I41" s="37"/>
      <c r="J41" s="486" t="s">
        <v>126</v>
      </c>
      <c r="K41" s="487"/>
      <c r="L41" s="488"/>
    </row>
    <row r="42" spans="2:14" s="15" customFormat="1" ht="15" customHeight="1">
      <c r="D42" s="37"/>
      <c r="E42" s="37"/>
      <c r="F42" s="164" t="s">
        <v>125</v>
      </c>
      <c r="G42" s="164">
        <v>42</v>
      </c>
      <c r="H42" s="165">
        <f>(G42/$K$42)*100</f>
        <v>9.8329107522879076E-3</v>
      </c>
      <c r="I42" s="37"/>
      <c r="J42" s="164"/>
      <c r="K42" s="168">
        <f>K37+G44+G37+G24+G19+C41+C26+C14</f>
        <v>427137</v>
      </c>
      <c r="L42" s="166">
        <f>(K42/$K$42)*100</f>
        <v>100</v>
      </c>
    </row>
    <row r="43" spans="2:14" s="15" customFormat="1" ht="15" customHeight="1">
      <c r="D43" s="37"/>
      <c r="E43" s="37"/>
      <c r="F43" s="164" t="s">
        <v>91</v>
      </c>
      <c r="G43" s="164">
        <v>46</v>
      </c>
      <c r="H43" s="165">
        <f>(G43/$K$42)*100</f>
        <v>1.0769378442981994E-2</v>
      </c>
      <c r="I43" s="37"/>
    </row>
    <row r="44" spans="2:14" ht="15">
      <c r="D44" s="5"/>
      <c r="E44" s="5"/>
      <c r="F44" s="158" t="s">
        <v>37</v>
      </c>
      <c r="G44" s="158">
        <f>SUM(G40:G43)</f>
        <v>101</v>
      </c>
      <c r="H44" s="166">
        <f>(G44/$K$42)*100</f>
        <v>2.3645809190025683E-2</v>
      </c>
      <c r="I44" s="5"/>
    </row>
    <row r="45" spans="2:14" ht="18.75">
      <c r="D45" s="5"/>
      <c r="E45" s="5"/>
      <c r="F45" s="113"/>
      <c r="G45" s="113"/>
      <c r="H45" s="5"/>
      <c r="I45" s="5"/>
    </row>
    <row r="46" spans="2:14" ht="18.75">
      <c r="D46" s="5"/>
      <c r="E46" s="5"/>
      <c r="F46" s="113"/>
      <c r="G46" s="113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13"/>
    </row>
    <row r="60" spans="4:9" ht="11.25" customHeight="1">
      <c r="D60" s="5"/>
      <c r="E60" s="113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7">
    <mergeCell ref="L6:L7"/>
    <mergeCell ref="H6:H7"/>
    <mergeCell ref="J6:J7"/>
    <mergeCell ref="K6:K7"/>
    <mergeCell ref="J9:L9"/>
    <mergeCell ref="B6:B7"/>
    <mergeCell ref="C6:C7"/>
    <mergeCell ref="D6:D7"/>
    <mergeCell ref="F6:F7"/>
    <mergeCell ref="G6:G7"/>
    <mergeCell ref="J41:L41"/>
    <mergeCell ref="B29:D29"/>
    <mergeCell ref="F26:H26"/>
    <mergeCell ref="F21:H21"/>
    <mergeCell ref="B9:D9"/>
    <mergeCell ref="B18:D18"/>
    <mergeCell ref="F9:H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PORTADA</vt:lpstr>
      <vt:lpstr>RESUMEN JULIO</vt:lpstr>
      <vt:lpstr>RESUMEN ENERO-JULIO</vt:lpstr>
      <vt:lpstr>COMPART. OCUP. AFLU. 2008-2013</vt:lpstr>
      <vt:lpstr>COMP.CTOS.NOCHE OCUP. 2008-2013</vt:lpstr>
      <vt:lpstr>ANUAL OCUPACIÓN</vt:lpstr>
      <vt:lpstr>RESUMEN OCUP. DIARIA JULIO</vt:lpstr>
      <vt:lpstr>PROCEDENCIA</vt:lpstr>
      <vt:lpstr>PROCEDENCIA JULIO</vt:lpstr>
      <vt:lpstr>PROCEDENCIA ENERO - JULIO</vt:lpstr>
      <vt:lpstr>REGIONES JULIO</vt:lpstr>
      <vt:lpstr>REGIONES ANUAL</vt:lpstr>
      <vt:lpstr>GRAFICA REGIONES </vt:lpstr>
      <vt:lpstr>EUROPA JULIO</vt:lpstr>
      <vt:lpstr>EUROPA ENERO-JULIO</vt:lpstr>
      <vt:lpstr>DESGLOSE EUROPA I</vt:lpstr>
      <vt:lpstr>DESGLOSE EUROPA II</vt:lpstr>
      <vt:lpstr>PRINCIPALES MERCADOS I</vt:lpstr>
      <vt:lpstr>PRINCIPALES MERCADOS II</vt:lpstr>
      <vt:lpstr>GRAFICA PRINC. MERCADOS</vt:lpstr>
      <vt:lpstr>PRINC. MDOS. PROD.CTOS. NOCH.I</vt:lpstr>
      <vt:lpstr>PRINC. MDOS. PROD. CTOS.NOCH.II</vt:lpstr>
      <vt:lpstr>GRAFICA CTOS. NOCH.</vt:lpstr>
      <vt:lpstr>COMPARATIVO PAISES JULIO</vt:lpstr>
      <vt:lpstr>COMPARATIVO PAÍSES ENE-JUL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Marina</cp:lastModifiedBy>
  <cp:lastPrinted>2013-09-06T16:25:13Z</cp:lastPrinted>
  <dcterms:created xsi:type="dcterms:W3CDTF">1999-09-30T00:30:26Z</dcterms:created>
  <dcterms:modified xsi:type="dcterms:W3CDTF">2013-09-24T21:58:47Z</dcterms:modified>
</cp:coreProperties>
</file>