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9510" yWindow="75" windowWidth="10335" windowHeight="7485" tabRatio="915"/>
  </bookViews>
  <sheets>
    <sheet name="PORTADA" sheetId="23" r:id="rId1"/>
    <sheet name="RESUMEN ENERO" sheetId="1" r:id="rId2"/>
    <sheet name="COMPART. OCUP. AFLU. 2010-2014" sheetId="27" r:id="rId3"/>
    <sheet name="COMP.CTOS.NOCHE OCUP. 2010-2014" sheetId="46" r:id="rId4"/>
    <sheet name="ANUAL OCUPACIÓN" sheetId="2" r:id="rId5"/>
    <sheet name="RESUMEN OCUP. DIARIA ENERO" sheetId="3" r:id="rId6"/>
    <sheet name="PROCEDENCIA" sheetId="4" r:id="rId7"/>
    <sheet name="PROCEDENCIA ENERO" sheetId="5" r:id="rId8"/>
    <sheet name="REGIONES ENERO" sheetId="7" r:id="rId9"/>
    <sheet name="REGIONES ANUAL" sheetId="8" r:id="rId10"/>
    <sheet name="GRAFICA REGIONES I" sheetId="9" r:id="rId11"/>
    <sheet name="EUROPA ENERO" sheetId="10" r:id="rId12"/>
    <sheet name="DESGLOSE EUROPA I" sheetId="11" r:id="rId13"/>
    <sheet name="PRINCIPALES MERCADOS I" sheetId="14" r:id="rId14"/>
    <sheet name="GRAFICA PRINC. MERCADOS" sheetId="41" r:id="rId15"/>
    <sheet name="PRINC. MDOS. PROD.CTOS. NOCH.I" sheetId="25" r:id="rId16"/>
    <sheet name="GRAFICA CTOS. NOCH." sheetId="35" r:id="rId17"/>
    <sheet name="COMPARATIVO PAISES ENERO" sheetId="45" r:id="rId18"/>
    <sheet name="CUARTOS POR PLAN" sheetId="17" r:id="rId19"/>
    <sheet name="CUARTOS POR LOCALIDAD" sheetId="18" r:id="rId20"/>
  </sheets>
  <externalReferences>
    <externalReference r:id="rId21"/>
  </externalReferences>
  <definedNames>
    <definedName name="OLE_LINK1" localSheetId="0">PORTADA!$E$8</definedName>
  </definedNames>
  <calcPr calcId="125725"/>
</workbook>
</file>

<file path=xl/calcChain.xml><?xml version="1.0" encoding="utf-8"?>
<calcChain xmlns="http://schemas.openxmlformats.org/spreadsheetml/2006/main">
  <c r="P37" i="25"/>
  <c r="O37"/>
  <c r="N37"/>
  <c r="L37"/>
  <c r="J37"/>
  <c r="H37"/>
  <c r="F37"/>
  <c r="N22" i="27"/>
  <c r="O22"/>
  <c r="P22"/>
  <c r="C12" i="7" l="1"/>
  <c r="C11"/>
  <c r="C10"/>
  <c r="C8"/>
  <c r="C9"/>
  <c r="C7"/>
  <c r="I9" i="4"/>
  <c r="H11"/>
  <c r="H10"/>
  <c r="H9" s="1"/>
  <c r="K9" l="1"/>
  <c r="O9" s="1"/>
  <c r="F10"/>
  <c r="F11"/>
  <c r="AG13" i="3"/>
  <c r="K11" i="46"/>
  <c r="J11"/>
  <c r="I11"/>
  <c r="H11"/>
  <c r="T22" i="27"/>
  <c r="S22"/>
  <c r="R22"/>
  <c r="Q22"/>
  <c r="K10"/>
  <c r="J10"/>
  <c r="I10"/>
  <c r="H10"/>
  <c r="T10"/>
  <c r="S10"/>
  <c r="R10"/>
  <c r="Q10"/>
  <c r="K22"/>
  <c r="I22"/>
  <c r="H22"/>
  <c r="D78" i="17"/>
  <c r="I6" s="1"/>
  <c r="J65"/>
  <c r="I65"/>
  <c r="K64" s="1"/>
  <c r="J38"/>
  <c r="I38"/>
  <c r="K37"/>
  <c r="J8"/>
  <c r="K30"/>
  <c r="K34"/>
  <c r="K32"/>
  <c r="K36"/>
  <c r="K31"/>
  <c r="K33"/>
  <c r="K35"/>
  <c r="D13" i="1"/>
  <c r="K10" i="4"/>
  <c r="L10" s="1"/>
  <c r="K11"/>
  <c r="I10"/>
  <c r="J10" s="1"/>
  <c r="I11"/>
  <c r="C35" i="1"/>
  <c r="D34" s="1"/>
  <c r="C13"/>
  <c r="K13" i="2"/>
  <c r="J13" s="1"/>
  <c r="E22" i="27"/>
  <c r="J22" s="1"/>
  <c r="E12" i="7"/>
  <c r="G12" s="1"/>
  <c r="E11"/>
  <c r="G11" s="1"/>
  <c r="E10"/>
  <c r="E8"/>
  <c r="G8" s="1"/>
  <c r="E9"/>
  <c r="G9" s="1"/>
  <c r="E7"/>
  <c r="G7" s="1"/>
  <c r="D11" i="4"/>
  <c r="D10"/>
  <c r="O24" i="25"/>
  <c r="E21" i="14"/>
  <c r="P21"/>
  <c r="E11"/>
  <c r="F13" i="2"/>
  <c r="E29" i="18"/>
  <c r="F28" s="1"/>
  <c r="C29"/>
  <c r="D28" s="1"/>
  <c r="F26"/>
  <c r="F22"/>
  <c r="F18"/>
  <c r="F15"/>
  <c r="F13"/>
  <c r="F11"/>
  <c r="D12"/>
  <c r="D14"/>
  <c r="D16"/>
  <c r="D18"/>
  <c r="D20"/>
  <c r="D22"/>
  <c r="D24"/>
  <c r="D26"/>
  <c r="L22" i="27"/>
  <c r="M22"/>
  <c r="E35" i="1"/>
  <c r="F32" s="1"/>
  <c r="O9" i="8"/>
  <c r="N9" s="1"/>
  <c r="O9" i="11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8"/>
  <c r="E18" i="1"/>
  <c r="F25"/>
  <c r="G19" i="5"/>
  <c r="E31" i="45"/>
  <c r="E32"/>
  <c r="G32" s="1"/>
  <c r="H32" s="1"/>
  <c r="E33"/>
  <c r="G33" s="1"/>
  <c r="H33" s="1"/>
  <c r="E34"/>
  <c r="G34" s="1"/>
  <c r="H34" s="1"/>
  <c r="E35"/>
  <c r="G35" s="1"/>
  <c r="H35" s="1"/>
  <c r="E36"/>
  <c r="G36" s="1"/>
  <c r="H36" s="1"/>
  <c r="E37"/>
  <c r="G37" s="1"/>
  <c r="H37" s="1"/>
  <c r="E38"/>
  <c r="G38" s="1"/>
  <c r="H38" s="1"/>
  <c r="E39"/>
  <c r="G39" s="1"/>
  <c r="H39" s="1"/>
  <c r="E40"/>
  <c r="G40" s="1"/>
  <c r="H40" s="1"/>
  <c r="E41"/>
  <c r="G41" s="1"/>
  <c r="H41" s="1"/>
  <c r="E42"/>
  <c r="G42" s="1"/>
  <c r="H42" s="1"/>
  <c r="E43"/>
  <c r="G43" s="1"/>
  <c r="H43" s="1"/>
  <c r="E44"/>
  <c r="G44" s="1"/>
  <c r="H44" s="1"/>
  <c r="E45"/>
  <c r="G45"/>
  <c r="H45" s="1"/>
  <c r="E46"/>
  <c r="G46" s="1"/>
  <c r="H46" s="1"/>
  <c r="E47"/>
  <c r="E48"/>
  <c r="G48" s="1"/>
  <c r="H48" s="1"/>
  <c r="E49"/>
  <c r="G49" s="1"/>
  <c r="H49" s="1"/>
  <c r="E50"/>
  <c r="G50" s="1"/>
  <c r="H50" s="1"/>
  <c r="E51"/>
  <c r="E52"/>
  <c r="G52" s="1"/>
  <c r="H52" s="1"/>
  <c r="E53"/>
  <c r="G53" s="1"/>
  <c r="H53" s="1"/>
  <c r="E54"/>
  <c r="G54" s="1"/>
  <c r="H54" s="1"/>
  <c r="E55"/>
  <c r="E56"/>
  <c r="G56" s="1"/>
  <c r="H56" s="1"/>
  <c r="E30"/>
  <c r="E17"/>
  <c r="G17" s="1"/>
  <c r="H17" s="1"/>
  <c r="E18"/>
  <c r="G18" s="1"/>
  <c r="H18" s="1"/>
  <c r="E19"/>
  <c r="G19" s="1"/>
  <c r="H19" s="1"/>
  <c r="E20"/>
  <c r="G20" s="1"/>
  <c r="H20" s="1"/>
  <c r="E21"/>
  <c r="G21" s="1"/>
  <c r="H21" s="1"/>
  <c r="E22"/>
  <c r="G22" s="1"/>
  <c r="H22" s="1"/>
  <c r="E23"/>
  <c r="G23" s="1"/>
  <c r="H23" s="1"/>
  <c r="E24"/>
  <c r="G24" s="1"/>
  <c r="H24" s="1"/>
  <c r="E25"/>
  <c r="G25" s="1"/>
  <c r="H25" s="1"/>
  <c r="E26"/>
  <c r="G26" s="1"/>
  <c r="H26" s="1"/>
  <c r="E16"/>
  <c r="E27" s="1"/>
  <c r="E11"/>
  <c r="G11" s="1"/>
  <c r="H11" s="1"/>
  <c r="E12"/>
  <c r="G12" s="1"/>
  <c r="H12" s="1"/>
  <c r="E10"/>
  <c r="C57"/>
  <c r="C61" s="1"/>
  <c r="G55"/>
  <c r="H55" s="1"/>
  <c r="G51"/>
  <c r="H51" s="1"/>
  <c r="G47"/>
  <c r="H47" s="1"/>
  <c r="G31"/>
  <c r="H31" s="1"/>
  <c r="C27"/>
  <c r="C13"/>
  <c r="F11" i="1"/>
  <c r="O29" i="25"/>
  <c r="O30"/>
  <c r="O31"/>
  <c r="G30" i="45"/>
  <c r="H30" s="1"/>
  <c r="G59"/>
  <c r="H59" s="1"/>
  <c r="I33" i="14"/>
  <c r="K33"/>
  <c r="M34" i="25"/>
  <c r="K34"/>
  <c r="J34"/>
  <c r="I34"/>
  <c r="H34"/>
  <c r="G34"/>
  <c r="F34"/>
  <c r="E34"/>
  <c r="C32"/>
  <c r="C26"/>
  <c r="O25"/>
  <c r="O23"/>
  <c r="O22"/>
  <c r="O21"/>
  <c r="O20"/>
  <c r="O19"/>
  <c r="O18"/>
  <c r="O17"/>
  <c r="C14"/>
  <c r="O13"/>
  <c r="O12"/>
  <c r="O11"/>
  <c r="P33" i="14"/>
  <c r="Q21" s="1"/>
  <c r="O33"/>
  <c r="G33"/>
  <c r="P25"/>
  <c r="Q25" s="1"/>
  <c r="E25"/>
  <c r="P24"/>
  <c r="Q24" s="1"/>
  <c r="E24"/>
  <c r="P23"/>
  <c r="Q23" s="1"/>
  <c r="E23"/>
  <c r="P22"/>
  <c r="Q22" s="1"/>
  <c r="E22"/>
  <c r="P20"/>
  <c r="Q20" s="1"/>
  <c r="E20"/>
  <c r="P19"/>
  <c r="Q19" s="1"/>
  <c r="E19"/>
  <c r="P18"/>
  <c r="Q18" s="1"/>
  <c r="E18"/>
  <c r="P17"/>
  <c r="Q17" s="1"/>
  <c r="E17"/>
  <c r="P16"/>
  <c r="E16"/>
  <c r="P15"/>
  <c r="E15"/>
  <c r="P14"/>
  <c r="E14"/>
  <c r="P13"/>
  <c r="Q13" s="1"/>
  <c r="M33"/>
  <c r="E13"/>
  <c r="P12"/>
  <c r="E12"/>
  <c r="P11"/>
  <c r="M35" i="11"/>
  <c r="K35"/>
  <c r="J35"/>
  <c r="I35"/>
  <c r="H35"/>
  <c r="G35"/>
  <c r="F35"/>
  <c r="E35"/>
  <c r="C35"/>
  <c r="D8" s="1"/>
  <c r="Q14" i="14"/>
  <c r="Q16"/>
  <c r="D18" i="11"/>
  <c r="L34" i="25"/>
  <c r="N35" i="11"/>
  <c r="N34" i="25"/>
  <c r="L35" i="11"/>
  <c r="C36" i="10"/>
  <c r="D35" s="1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C13" i="7"/>
  <c r="D11" s="1"/>
  <c r="G44" i="5"/>
  <c r="C41"/>
  <c r="K37"/>
  <c r="G37"/>
  <c r="C26"/>
  <c r="G24"/>
  <c r="C14"/>
  <c r="E48" i="1"/>
  <c r="F47" s="1"/>
  <c r="C48"/>
  <c r="D46" s="1"/>
  <c r="F40"/>
  <c r="E40"/>
  <c r="F39"/>
  <c r="E39"/>
  <c r="F38"/>
  <c r="E38"/>
  <c r="F27"/>
  <c r="E27"/>
  <c r="F26"/>
  <c r="E26"/>
  <c r="E25"/>
  <c r="F22"/>
  <c r="E22"/>
  <c r="E20"/>
  <c r="E19"/>
  <c r="E15"/>
  <c r="F12"/>
  <c r="E12"/>
  <c r="E11"/>
  <c r="F9"/>
  <c r="E9"/>
  <c r="D8" i="7"/>
  <c r="E13" i="1"/>
  <c r="D9" i="10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2" i="1"/>
  <c r="D30"/>
  <c r="F43"/>
  <c r="F44"/>
  <c r="O11" i="4"/>
  <c r="O10"/>
  <c r="O35" i="11"/>
  <c r="P31" s="1"/>
  <c r="P35" s="1"/>
  <c r="M11" i="4"/>
  <c r="N11"/>
  <c r="D47" i="1"/>
  <c r="D31"/>
  <c r="D44"/>
  <c r="D45"/>
  <c r="F17" i="18"/>
  <c r="F19"/>
  <c r="F21"/>
  <c r="F23"/>
  <c r="F25"/>
  <c r="F27"/>
  <c r="D27"/>
  <c r="D25"/>
  <c r="D23"/>
  <c r="D21"/>
  <c r="D19"/>
  <c r="D17"/>
  <c r="D15"/>
  <c r="D13"/>
  <c r="D11"/>
  <c r="O32" i="25"/>
  <c r="P32" i="11"/>
  <c r="P18"/>
  <c r="D34"/>
  <c r="D26"/>
  <c r="D30"/>
  <c r="D22"/>
  <c r="D31"/>
  <c r="P23"/>
  <c r="P29"/>
  <c r="P24"/>
  <c r="P9"/>
  <c r="P22"/>
  <c r="D33"/>
  <c r="D21"/>
  <c r="D11"/>
  <c r="P27"/>
  <c r="P19"/>
  <c r="P33"/>
  <c r="P21"/>
  <c r="P28"/>
  <c r="P20"/>
  <c r="P17"/>
  <c r="P34"/>
  <c r="P11"/>
  <c r="P8"/>
  <c r="D15"/>
  <c r="D19"/>
  <c r="D32"/>
  <c r="D28"/>
  <c r="D24"/>
  <c r="D20"/>
  <c r="D29"/>
  <c r="D25"/>
  <c r="D17"/>
  <c r="D13"/>
  <c r="D9"/>
  <c r="D10"/>
  <c r="P12"/>
  <c r="P13"/>
  <c r="P25"/>
  <c r="P26"/>
  <c r="P10"/>
  <c r="P30"/>
  <c r="P15"/>
  <c r="P14"/>
  <c r="D27"/>
  <c r="D14"/>
  <c r="D23"/>
  <c r="D16"/>
  <c r="H13" i="2"/>
  <c r="E13" i="45"/>
  <c r="G13" s="1"/>
  <c r="H13" s="1"/>
  <c r="G10"/>
  <c r="H10" s="1"/>
  <c r="P16" i="11"/>
  <c r="F33" i="1" l="1"/>
  <c r="N10" i="4"/>
  <c r="F30" i="1"/>
  <c r="F46"/>
  <c r="F45"/>
  <c r="F48" s="1"/>
  <c r="D33"/>
  <c r="D35" s="1"/>
  <c r="D7" i="7"/>
  <c r="D10"/>
  <c r="D9"/>
  <c r="L11" i="4"/>
  <c r="L9" s="1"/>
  <c r="F12" i="18"/>
  <c r="F14"/>
  <c r="F16"/>
  <c r="F20"/>
  <c r="F24"/>
  <c r="F29"/>
  <c r="D29"/>
  <c r="D16" i="45"/>
  <c r="D55"/>
  <c r="D43"/>
  <c r="D25"/>
  <c r="D36"/>
  <c r="D53"/>
  <c r="D18"/>
  <c r="D26"/>
  <c r="D37"/>
  <c r="D44"/>
  <c r="D52"/>
  <c r="D12"/>
  <c r="D21"/>
  <c r="D40"/>
  <c r="D56"/>
  <c r="D30"/>
  <c r="D38"/>
  <c r="D47"/>
  <c r="D54"/>
  <c r="D20"/>
  <c r="D24"/>
  <c r="D50"/>
  <c r="D19"/>
  <c r="D45"/>
  <c r="D11"/>
  <c r="D22"/>
  <c r="D33"/>
  <c r="D41"/>
  <c r="D48"/>
  <c r="D59"/>
  <c r="D17"/>
  <c r="D32"/>
  <c r="D49"/>
  <c r="D23"/>
  <c r="D34"/>
  <c r="D42"/>
  <c r="D51"/>
  <c r="D35"/>
  <c r="D13"/>
  <c r="D39"/>
  <c r="D31"/>
  <c r="O26" i="25"/>
  <c r="C34"/>
  <c r="O14"/>
  <c r="O34" s="1"/>
  <c r="P31" s="1"/>
  <c r="D11"/>
  <c r="D25"/>
  <c r="D22"/>
  <c r="D30"/>
  <c r="D21"/>
  <c r="D19"/>
  <c r="D23"/>
  <c r="D20"/>
  <c r="D29"/>
  <c r="D17"/>
  <c r="D18"/>
  <c r="D12"/>
  <c r="D13"/>
  <c r="D31"/>
  <c r="Q15" i="14"/>
  <c r="Q11"/>
  <c r="Q33" s="1"/>
  <c r="Q12"/>
  <c r="E33"/>
  <c r="D12" i="11"/>
  <c r="D35" s="1"/>
  <c r="D36" i="10"/>
  <c r="F31" i="1"/>
  <c r="F34"/>
  <c r="P9" i="4"/>
  <c r="M9"/>
  <c r="E57" i="45"/>
  <c r="G57" s="1"/>
  <c r="H57" s="1"/>
  <c r="E36" i="10"/>
  <c r="F24" s="1"/>
  <c r="K42" i="5"/>
  <c r="L22" s="1"/>
  <c r="K63" i="17"/>
  <c r="K38"/>
  <c r="K65"/>
  <c r="I8"/>
  <c r="K7" s="1"/>
  <c r="D10" i="45"/>
  <c r="D46"/>
  <c r="D57"/>
  <c r="D27"/>
  <c r="L9" i="8"/>
  <c r="F9"/>
  <c r="H9"/>
  <c r="D9"/>
  <c r="J9"/>
  <c r="D12" i="7"/>
  <c r="F9" i="4"/>
  <c r="D9"/>
  <c r="D43" i="1"/>
  <c r="D48" s="1"/>
  <c r="J11" i="4"/>
  <c r="J9" s="1"/>
  <c r="P10"/>
  <c r="E13" i="7"/>
  <c r="G13" s="1"/>
  <c r="G27" i="45"/>
  <c r="H27" s="1"/>
  <c r="G10" i="7"/>
  <c r="M10" i="4"/>
  <c r="P11"/>
  <c r="N9"/>
  <c r="G16" i="45"/>
  <c r="H16" s="1"/>
  <c r="D13" i="7" l="1"/>
  <c r="D24" i="25"/>
  <c r="D37"/>
  <c r="P24"/>
  <c r="P20"/>
  <c r="P29"/>
  <c r="P19"/>
  <c r="P13"/>
  <c r="P30"/>
  <c r="P17"/>
  <c r="P23"/>
  <c r="P21"/>
  <c r="P11"/>
  <c r="P18"/>
  <c r="P12"/>
  <c r="P25"/>
  <c r="P22"/>
  <c r="D14"/>
  <c r="D26"/>
  <c r="D32"/>
  <c r="P14"/>
  <c r="F35" i="1"/>
  <c r="F21" i="10"/>
  <c r="F14"/>
  <c r="F9"/>
  <c r="F35"/>
  <c r="F29"/>
  <c r="F20"/>
  <c r="F27"/>
  <c r="F13"/>
  <c r="F30"/>
  <c r="F19"/>
  <c r="F33"/>
  <c r="F32"/>
  <c r="F16"/>
  <c r="F26"/>
  <c r="F12"/>
  <c r="L30" i="5"/>
  <c r="F25" i="10"/>
  <c r="F15"/>
  <c r="F11"/>
  <c r="F17"/>
  <c r="F22"/>
  <c r="F10"/>
  <c r="F28"/>
  <c r="F31"/>
  <c r="F23"/>
  <c r="F34"/>
  <c r="F18"/>
  <c r="E61" i="45"/>
  <c r="F24" s="1"/>
  <c r="L24" i="5"/>
  <c r="H23"/>
  <c r="D39"/>
  <c r="H24"/>
  <c r="H19"/>
  <c r="D22"/>
  <c r="D38"/>
  <c r="D20"/>
  <c r="H22"/>
  <c r="D26"/>
  <c r="D30"/>
  <c r="D37"/>
  <c r="H32"/>
  <c r="H33"/>
  <c r="L14"/>
  <c r="D35"/>
  <c r="D34"/>
  <c r="H10"/>
  <c r="D24"/>
  <c r="H17"/>
  <c r="H27"/>
  <c r="D31"/>
  <c r="L20"/>
  <c r="L18"/>
  <c r="H29"/>
  <c r="H30"/>
  <c r="H28"/>
  <c r="H35"/>
  <c r="H42"/>
  <c r="L26"/>
  <c r="D21"/>
  <c r="L19"/>
  <c r="L23"/>
  <c r="L28"/>
  <c r="L36"/>
  <c r="H34"/>
  <c r="L29"/>
  <c r="L37"/>
  <c r="H37"/>
  <c r="L11"/>
  <c r="L27"/>
  <c r="H43"/>
  <c r="L35"/>
  <c r="D41"/>
  <c r="D14"/>
  <c r="H14"/>
  <c r="L42"/>
  <c r="D33"/>
  <c r="H36"/>
  <c r="H31"/>
  <c r="H11"/>
  <c r="L21"/>
  <c r="D36"/>
  <c r="D32"/>
  <c r="L31"/>
  <c r="H16"/>
  <c r="H12"/>
  <c r="D23"/>
  <c r="H40"/>
  <c r="H13"/>
  <c r="L10"/>
  <c r="D19"/>
  <c r="L34"/>
  <c r="D12"/>
  <c r="L32"/>
  <c r="L33"/>
  <c r="H15"/>
  <c r="H18"/>
  <c r="H41"/>
  <c r="D11"/>
  <c r="L12"/>
  <c r="D13"/>
  <c r="L15"/>
  <c r="H44"/>
  <c r="L25"/>
  <c r="L13"/>
  <c r="D25"/>
  <c r="L16"/>
  <c r="D40"/>
  <c r="L17"/>
  <c r="K6" i="17"/>
  <c r="K8" s="1"/>
  <c r="D61" i="45"/>
  <c r="P9" i="8"/>
  <c r="F12" i="7"/>
  <c r="F9"/>
  <c r="F10"/>
  <c r="F11"/>
  <c r="F7"/>
  <c r="F8"/>
  <c r="F31" i="45"/>
  <c r="F10"/>
  <c r="F32"/>
  <c r="F39"/>
  <c r="F33"/>
  <c r="F40"/>
  <c r="P26" i="25" l="1"/>
  <c r="P32"/>
  <c r="D34"/>
  <c r="F13" i="7"/>
  <c r="F44" i="45"/>
  <c r="F20"/>
  <c r="F16"/>
  <c r="F11"/>
  <c r="F43"/>
  <c r="F22"/>
  <c r="F27"/>
  <c r="F12"/>
  <c r="F17"/>
  <c r="F56"/>
  <c r="F54"/>
  <c r="F51"/>
  <c r="F53"/>
  <c r="F50"/>
  <c r="F34"/>
  <c r="F45"/>
  <c r="F49"/>
  <c r="F41"/>
  <c r="F36" i="10"/>
  <c r="F52" i="45"/>
  <c r="F19"/>
  <c r="F23"/>
  <c r="F42"/>
  <c r="F21"/>
  <c r="F48"/>
  <c r="F18"/>
  <c r="F25"/>
  <c r="F59"/>
  <c r="F57"/>
  <c r="F38"/>
  <c r="F13"/>
  <c r="F36"/>
  <c r="F55"/>
  <c r="F46"/>
  <c r="F30"/>
  <c r="F35"/>
  <c r="F26"/>
  <c r="F47"/>
  <c r="G61"/>
  <c r="H61" s="1"/>
  <c r="F37"/>
  <c r="P34" i="25" l="1"/>
  <c r="F61" i="45"/>
</calcChain>
</file>

<file path=xl/sharedStrings.xml><?xml version="1.0" encoding="utf-8"?>
<sst xmlns="http://schemas.openxmlformats.org/spreadsheetml/2006/main" count="821" uniqueCount="389">
  <si>
    <t>OCUPACION HOTELERA</t>
  </si>
  <si>
    <t>NO. DE CUARTOS</t>
  </si>
  <si>
    <t>CUARTOS NOCHE DISPONIBLES</t>
  </si>
  <si>
    <t>CUARTOS NOCHE OCUPADOS</t>
  </si>
  <si>
    <t>% DE OCUPACION</t>
  </si>
  <si>
    <t>% DE OCUPACION TODO INCLUIDO</t>
  </si>
  <si>
    <t>TOTAL</t>
  </si>
  <si>
    <t>NACIONALES</t>
  </si>
  <si>
    <t>EXTRANJEROS</t>
  </si>
  <si>
    <t>EUROPA</t>
  </si>
  <si>
    <t>SUDAMERICA</t>
  </si>
  <si>
    <t>ESTADOS UNIDOS</t>
  </si>
  <si>
    <t>RESTO DEL MUNDO</t>
  </si>
  <si>
    <t>GENERAL</t>
  </si>
  <si>
    <t xml:space="preserve">ESTADIA PROMEDIO </t>
  </si>
  <si>
    <t>TURISMO NACIONAL</t>
  </si>
  <si>
    <t>TURISMO INTERNACIONAL</t>
  </si>
  <si>
    <t>CUARTOS</t>
  </si>
  <si>
    <t>SUMAS</t>
  </si>
  <si>
    <t>Alemania</t>
  </si>
  <si>
    <t>Austria</t>
  </si>
  <si>
    <t>Dinamarca</t>
  </si>
  <si>
    <t>España</t>
  </si>
  <si>
    <t>Finlandia</t>
  </si>
  <si>
    <t>Francia</t>
  </si>
  <si>
    <t>Gran Bretaña</t>
  </si>
  <si>
    <t>Holanda</t>
  </si>
  <si>
    <t>Italia</t>
  </si>
  <si>
    <t>Noruega</t>
  </si>
  <si>
    <t>Portugal</t>
  </si>
  <si>
    <t>Suecia</t>
  </si>
  <si>
    <t>Suiza</t>
  </si>
  <si>
    <t>PAIS</t>
  </si>
  <si>
    <t>%</t>
  </si>
  <si>
    <t>SUMA</t>
  </si>
  <si>
    <t>AFLUENCIA DEL TURISMO</t>
  </si>
  <si>
    <t>PROCEDENCIA DEL TURISMO EXTRANJERO POR REGIONES</t>
  </si>
  <si>
    <t xml:space="preserve"> DEL TURISMO EUROPEO</t>
  </si>
  <si>
    <t>REGION</t>
  </si>
  <si>
    <t>TURISTAS</t>
  </si>
  <si>
    <t>POR REGIONES</t>
  </si>
  <si>
    <t>RESUMEN COMPARATIVO MENSUAL</t>
  </si>
  <si>
    <t>Irlanda</t>
  </si>
  <si>
    <t>OCTUBRE</t>
  </si>
  <si>
    <t>NOVIEMBRE</t>
  </si>
  <si>
    <t>Rep. Checa</t>
  </si>
  <si>
    <t>Polonia</t>
  </si>
  <si>
    <t>VALOR</t>
  </si>
  <si>
    <t>CONCEPTO</t>
  </si>
  <si>
    <t>TARIFA PROMEDIO (pesos)</t>
  </si>
  <si>
    <t>DICIEMBRE</t>
  </si>
  <si>
    <t>AGOSTO</t>
  </si>
  <si>
    <t>SEPTIEMBRE</t>
  </si>
  <si>
    <t>CANT</t>
  </si>
  <si>
    <t>PAX</t>
  </si>
  <si>
    <t>Grecia</t>
  </si>
  <si>
    <t>Luxemburgo</t>
  </si>
  <si>
    <t>CUARTOS MES</t>
  </si>
  <si>
    <t>DISPONIBLES</t>
  </si>
  <si>
    <t>OCUPADOS</t>
  </si>
  <si>
    <t>MES</t>
  </si>
  <si>
    <t>NUMERO DE VISITANTES</t>
  </si>
  <si>
    <t>NACIONAL</t>
  </si>
  <si>
    <t>EXTRANJERO</t>
  </si>
  <si>
    <t>PROMEDIO</t>
  </si>
  <si>
    <t>ENERO</t>
  </si>
  <si>
    <t>FEBRERO</t>
  </si>
  <si>
    <t>MARZO</t>
  </si>
  <si>
    <t>ABRIL</t>
  </si>
  <si>
    <t>MAYO</t>
  </si>
  <si>
    <t>JUNIO</t>
  </si>
  <si>
    <t>JULIO</t>
  </si>
  <si>
    <t>1.- NORTE AMERICA</t>
  </si>
  <si>
    <t>Bahamas</t>
  </si>
  <si>
    <t>Bermudas</t>
  </si>
  <si>
    <t>Estados Unidos</t>
  </si>
  <si>
    <t>Cuba</t>
  </si>
  <si>
    <t>México</t>
  </si>
  <si>
    <t>Curacao</t>
  </si>
  <si>
    <t>Bulgaria</t>
  </si>
  <si>
    <t>Haiti</t>
  </si>
  <si>
    <t>Jamaica</t>
  </si>
  <si>
    <t>Puerto Rico</t>
  </si>
  <si>
    <t>Rep. Dominicana</t>
  </si>
  <si>
    <t>2.- CENTRO AMERICA</t>
  </si>
  <si>
    <t>Otros</t>
  </si>
  <si>
    <t>Belice</t>
  </si>
  <si>
    <t>Costa Rica</t>
  </si>
  <si>
    <t>El Salvador</t>
  </si>
  <si>
    <t>Hungria</t>
  </si>
  <si>
    <t>Guatemala</t>
  </si>
  <si>
    <t>Australia</t>
  </si>
  <si>
    <t>Nicaragua</t>
  </si>
  <si>
    <t>Nueva Zelanda</t>
  </si>
  <si>
    <t>Islandia</t>
  </si>
  <si>
    <t>Mónaco</t>
  </si>
  <si>
    <t>China</t>
  </si>
  <si>
    <t>Filipinas</t>
  </si>
  <si>
    <t>Arabia</t>
  </si>
  <si>
    <t>Argentina</t>
  </si>
  <si>
    <t>India</t>
  </si>
  <si>
    <t>Bolivia</t>
  </si>
  <si>
    <t>Japón</t>
  </si>
  <si>
    <t>Rumania</t>
  </si>
  <si>
    <t>Brasil</t>
  </si>
  <si>
    <t>Paquistan</t>
  </si>
  <si>
    <t>Rusia</t>
  </si>
  <si>
    <t>Chile</t>
  </si>
  <si>
    <t>Turquia</t>
  </si>
  <si>
    <t>Slovenia</t>
  </si>
  <si>
    <t>Colombia</t>
  </si>
  <si>
    <t>Israel</t>
  </si>
  <si>
    <t>Ecuador</t>
  </si>
  <si>
    <t>Paraguay</t>
  </si>
  <si>
    <t>Peru</t>
  </si>
  <si>
    <t>Uruguay</t>
  </si>
  <si>
    <t>Venezuela</t>
  </si>
  <si>
    <t>Argelia</t>
  </si>
  <si>
    <t>Egipto</t>
  </si>
  <si>
    <t>Sudáfrica</t>
  </si>
  <si>
    <t>GRAN TOTAL</t>
  </si>
  <si>
    <t>PARA LA RIVIERA MAYA</t>
  </si>
  <si>
    <t>PRINCIPALES MERCADOS</t>
  </si>
  <si>
    <t xml:space="preserve">COMPARATIVO DE PROCEDENCIA DEL TURISMO </t>
  </si>
  <si>
    <t>PROCEDENCIA DEL TURISMO POR REGIONES</t>
  </si>
  <si>
    <t>E. UNIDOS</t>
  </si>
  <si>
    <t>GRAFICA</t>
  </si>
  <si>
    <t xml:space="preserve">  </t>
  </si>
  <si>
    <t xml:space="preserve"> </t>
  </si>
  <si>
    <t xml:space="preserve">PROCEDENCIA DE VISITANTES </t>
  </si>
  <si>
    <t>A LA RIVIERA MAYA</t>
  </si>
  <si>
    <t>NORTE AMERICA</t>
  </si>
  <si>
    <t>OTROS PAISES</t>
  </si>
  <si>
    <t>Bélgica</t>
  </si>
  <si>
    <t>Canadá</t>
  </si>
  <si>
    <t>BAROMETRO TURÍSTICO DE LA RIVIERA MAYA</t>
  </si>
  <si>
    <t>DE LA RIVIERA MAYA</t>
  </si>
  <si>
    <t>Elaborado por:</t>
  </si>
  <si>
    <t>de la Riviera Maya.</t>
  </si>
  <si>
    <t>CANADÁ</t>
  </si>
  <si>
    <t>Marina Vivas Sabido.</t>
  </si>
  <si>
    <t>BAROMETRO TURÍSTICO RIVIERA MAYA</t>
  </si>
  <si>
    <t>PRODUCCIÓN CUARTOS NOCHE</t>
  </si>
  <si>
    <t>Ctos. Noche</t>
  </si>
  <si>
    <t>PRINCIPALES MERCADOS POR REGIONES</t>
  </si>
  <si>
    <t>Participación %</t>
  </si>
  <si>
    <t>VARIACIÓN</t>
  </si>
  <si>
    <t>Gerente de Estadísticas</t>
  </si>
  <si>
    <t>MÉXICO</t>
  </si>
  <si>
    <t>OCUPACIÓN</t>
  </si>
  <si>
    <t>AFLUENCIA</t>
  </si>
  <si>
    <t>% VAR.</t>
  </si>
  <si>
    <t>RIU YUCATAN</t>
  </si>
  <si>
    <t>IBEROSTAR TUCAN</t>
  </si>
  <si>
    <t>RIU TEQUILA</t>
  </si>
  <si>
    <t>IBEROSTAR QUETZAL</t>
  </si>
  <si>
    <t>HOTELES</t>
  </si>
  <si>
    <t>AKUMAL</t>
  </si>
  <si>
    <t>PAAMUL</t>
  </si>
  <si>
    <t>PLAYA DEL CARMEN</t>
  </si>
  <si>
    <t>PUERTO AVENTURAS</t>
  </si>
  <si>
    <t>PUNTA MAROMA</t>
  </si>
  <si>
    <t>TULUM</t>
  </si>
  <si>
    <t>XPU-HA</t>
  </si>
  <si>
    <t>AKUMAL BEACH RESORT</t>
  </si>
  <si>
    <t>BARCELO MAYA BEACH</t>
  </si>
  <si>
    <t>PLAYA DEL SECRETO</t>
  </si>
  <si>
    <t>PLAYA PARAISO</t>
  </si>
  <si>
    <t>PLAYACAR</t>
  </si>
  <si>
    <t>KANTENAH</t>
  </si>
  <si>
    <t>EL DORADO ROYALE</t>
  </si>
  <si>
    <t>PUNTA BRAVA</t>
  </si>
  <si>
    <t>RIU PLAYACAR</t>
  </si>
  <si>
    <t>IBEROSTAR PARAISO DEL MAR</t>
  </si>
  <si>
    <t>IBEROSTAR PARAISO BEACH</t>
  </si>
  <si>
    <t>CATEGORIA</t>
  </si>
  <si>
    <t>4 Estrellas</t>
  </si>
  <si>
    <t>5 Estrellas</t>
  </si>
  <si>
    <t>Gran Turismo</t>
  </si>
  <si>
    <t>TANKAH</t>
  </si>
  <si>
    <t>PUNTA BETE XCALACOCO</t>
  </si>
  <si>
    <t>COBA</t>
  </si>
  <si>
    <t>XCARET</t>
  </si>
  <si>
    <t>GRAN PORTO REAL</t>
  </si>
  <si>
    <t>HIDDEN BEACH RESORT</t>
  </si>
  <si>
    <t>INVENTARIO DE ESTABLECIMIENTOS DE HOSPEDAJE</t>
  </si>
  <si>
    <t>LISTADO DE ESTABLECIMIENTOS DE HOSPEDAJE</t>
  </si>
  <si>
    <t>TOTAL PLAN  ALL INCLUSIVE</t>
  </si>
  <si>
    <t>TOTAL PLAN  EUROPEO</t>
  </si>
  <si>
    <t>POR PLAN DE HOSPEDAJE DE LA RIVIERA MAYA</t>
  </si>
  <si>
    <t>IBEROSTAR PARAISO LINDO</t>
  </si>
  <si>
    <t>THE REEF PLAYACAR</t>
  </si>
  <si>
    <t>EN LA RIVIERA MAYA POR LOCALIDAD</t>
  </si>
  <si>
    <t>LOCALIDAD</t>
  </si>
  <si>
    <t>BARCELO MAYA CARIBBEAN</t>
  </si>
  <si>
    <t># Htls.</t>
  </si>
  <si>
    <t>Cuartos</t>
  </si>
  <si>
    <t>VIVA WYNDHAM AZTECA</t>
  </si>
  <si>
    <t>VIVA WYNDHAM MAYA</t>
  </si>
  <si>
    <t>REAL PLAYA CARMEN</t>
  </si>
  <si>
    <t>PLAYACAR PALACE</t>
  </si>
  <si>
    <t>IBEROSTAR PARAISO MAYA</t>
  </si>
  <si>
    <t>SIAN KA'AN</t>
  </si>
  <si>
    <t xml:space="preserve">PUNTA ALLEN </t>
  </si>
  <si>
    <t>EL DORADO SEASIDE SUITES</t>
  </si>
  <si>
    <t>RIU LUPITA</t>
  </si>
  <si>
    <t>GRAND PALADIUM COLONIAL</t>
  </si>
  <si>
    <t>GRAND PALADIUM KANTENAH</t>
  </si>
  <si>
    <t>GRAND PALADIUM RIVIERA</t>
  </si>
  <si>
    <t>GRAND PALADIUM WHITE SAND</t>
  </si>
  <si>
    <t>PRODUCCIÓN CUARTOS NOCHE POR REGIONES</t>
  </si>
  <si>
    <t>BARCELO MAYA COLONIAL BEACH</t>
  </si>
  <si>
    <t>BARCELO MAYA TROPICAL BEACH</t>
  </si>
  <si>
    <t>RIU PALACE RIVIERA MAYA</t>
  </si>
  <si>
    <t>HOTELES  ALL INCLUSIVE</t>
  </si>
  <si>
    <t>Acumulado</t>
  </si>
  <si>
    <t>CATALONIA PLAYA MAROMA</t>
  </si>
  <si>
    <t>ENE</t>
  </si>
  <si>
    <t>FEB</t>
  </si>
  <si>
    <t>MAR</t>
  </si>
  <si>
    <t>ABR</t>
  </si>
  <si>
    <t>MAY</t>
  </si>
  <si>
    <t>JUL</t>
  </si>
  <si>
    <t>JUN</t>
  </si>
  <si>
    <t>AGO</t>
  </si>
  <si>
    <t>SEPT</t>
  </si>
  <si>
    <t>OCT</t>
  </si>
  <si>
    <t>NOV</t>
  </si>
  <si>
    <t>DIC</t>
  </si>
  <si>
    <t>Total</t>
  </si>
  <si>
    <t>SECRETS CAPRI</t>
  </si>
  <si>
    <t xml:space="preserve">Fideicomiso de Promoción Turística </t>
  </si>
  <si>
    <t>Panamá</t>
  </si>
  <si>
    <t xml:space="preserve">FIDEICOMISO DE PROMOCIÓN TURÍSTICA </t>
  </si>
  <si>
    <t>PAÍS</t>
  </si>
  <si>
    <t>IBEROSTAR GRAN PARAISO</t>
  </si>
  <si>
    <t>BLUE BAY GRAND ESMERALDA</t>
  </si>
  <si>
    <t xml:space="preserve">CATEGORIA </t>
  </si>
  <si>
    <t>1 ESTRELLA</t>
  </si>
  <si>
    <t>2 ESTRELLAS</t>
  </si>
  <si>
    <t xml:space="preserve">3 ESTRELLAS </t>
  </si>
  <si>
    <t>4 ESTRELLAS</t>
  </si>
  <si>
    <t>5 ESTRELLAS</t>
  </si>
  <si>
    <t>CATEGORIA ESPECIAL</t>
  </si>
  <si>
    <t>GRAN TURISMO</t>
  </si>
  <si>
    <t>OTROS</t>
  </si>
  <si>
    <t>PLAN DE HOSPEDAJE</t>
  </si>
  <si>
    <t xml:space="preserve">TOTAL </t>
  </si>
  <si>
    <t>VALENTIN IMPERIAL MAYA</t>
  </si>
  <si>
    <t>BARCELO MAYA PALACE</t>
  </si>
  <si>
    <t>GRAND RIVIERA &amp; SUNSET PRINCESS</t>
  </si>
  <si>
    <t>GRAND SIRENIS MAYAN BEACH</t>
  </si>
  <si>
    <t>GRAND SIRENIS RIVIERA MAYA</t>
  </si>
  <si>
    <t>GRAN BAHIA PRINCIPE AKUMAL</t>
  </si>
  <si>
    <t>GRAN BAHIA PRINCIPE COBA</t>
  </si>
  <si>
    <t>GRAN BAHIA PRINCIPE TULUM</t>
  </si>
  <si>
    <t>OCCIDENTAL ROYAL HIDEAWAY</t>
  </si>
  <si>
    <t>EUROPA (Principales países)</t>
  </si>
  <si>
    <t>SUDAMERICA (Principales países)</t>
  </si>
  <si>
    <t xml:space="preserve">Nota: En esta tabla sólo estan considerados los principales mercados, por lo que esta calculado en base a la afluencia de los mismos. </t>
  </si>
  <si>
    <t xml:space="preserve"> DESGLOSE DE PROCEDENCIA GEOGRÁFICA</t>
  </si>
  <si>
    <t>Perú</t>
  </si>
  <si>
    <t>de Establecimientos de Hospedaje de la Riviera Maya, correspondientes al mismo mes.</t>
  </si>
  <si>
    <t xml:space="preserve"> No. DE PERSONAS</t>
  </si>
  <si>
    <t>DESGLOSE DE PROCEDENCIA GEOGRÁFICA</t>
  </si>
  <si>
    <t>DEL TURISMO EUROPEO</t>
  </si>
  <si>
    <t>Acumulado Ene-Jun</t>
  </si>
  <si>
    <t>REGIÓN</t>
  </si>
  <si>
    <t>DREAMS PUERTO AVENTURAS</t>
  </si>
  <si>
    <t>Categoria Especial</t>
  </si>
  <si>
    <t>GRAND VELAS</t>
  </si>
  <si>
    <t>HACIENDA TRES RÍOS</t>
  </si>
  <si>
    <t>RIU PALACE MÉXICO</t>
  </si>
  <si>
    <t>SECRETS MAROMA</t>
  </si>
  <si>
    <r>
      <t xml:space="preserve">Nota: Los porcentajes en esta tabla, están calculados en base </t>
    </r>
    <r>
      <rPr>
        <b/>
        <i/>
        <sz val="10"/>
        <rFont val="Calibri"/>
        <family val="2"/>
      </rPr>
      <t>al total de la afluencia turística</t>
    </r>
    <r>
      <rPr>
        <sz val="10"/>
        <rFont val="Calibri"/>
        <family val="2"/>
      </rPr>
      <t xml:space="preserve"> a la Riviera Maya.</t>
    </r>
  </si>
  <si>
    <t>RANGO</t>
  </si>
  <si>
    <t>1 a 100</t>
  </si>
  <si>
    <t>101 a + de  400</t>
  </si>
  <si>
    <t xml:space="preserve">EXTRANJEROS </t>
  </si>
  <si>
    <t>OCUPACIÓN HOTELERA DIARIA</t>
  </si>
  <si>
    <t>DIA</t>
  </si>
  <si>
    <t>OCUPACION GENERAL</t>
  </si>
  <si>
    <t>OCUPACION PLAYACAR</t>
  </si>
  <si>
    <t>OCUPACION PLAYA DEL CARMEN</t>
  </si>
  <si>
    <t>OCUPACION PLAN EUROPEO</t>
  </si>
  <si>
    <t>OCUPACION TODO INCLUIDO</t>
  </si>
  <si>
    <t>E  N  E  R  O</t>
  </si>
  <si>
    <t>OCUP. HOTELES PEQUEÑOS</t>
  </si>
  <si>
    <t>No. DE CUARTOS</t>
  </si>
  <si>
    <t>ESTANCIA PROMEDIO</t>
  </si>
  <si>
    <t>% DE OCUPACIÓN</t>
  </si>
  <si>
    <t xml:space="preserve">E  N  E  R  O  </t>
  </si>
  <si>
    <t>EL DORADO MAROMA</t>
  </si>
  <si>
    <t xml:space="preserve">CATALONIA RIVIERA MAYA   </t>
  </si>
  <si>
    <t xml:space="preserve">CATALONIA ROYAL TULUM  </t>
  </si>
  <si>
    <t xml:space="preserve">CATALONIA YUCATAN BEACH </t>
  </si>
  <si>
    <t xml:space="preserve">DREAMS TULUM </t>
  </si>
  <si>
    <t xml:space="preserve">H10 OCEAN MAYA </t>
  </si>
  <si>
    <t>MUNDO</t>
  </si>
  <si>
    <t>FIDEICOMISO DE PROMOCIÓN TURÍSTICA RIVIERA MAYA</t>
  </si>
  <si>
    <t>CUARTOS NOCHE OCUPADOS MENSUAL</t>
  </si>
  <si>
    <t>COMPARATIVO CUARTOS NOCHE OCUPADOS</t>
  </si>
  <si>
    <t>3.- SUDAMERICA</t>
  </si>
  <si>
    <t>4.-CARIBE</t>
  </si>
  <si>
    <t>5.-OCEANIA</t>
  </si>
  <si>
    <t>6.- ASIA</t>
  </si>
  <si>
    <t>7.- AFRICA</t>
  </si>
  <si>
    <t>8.-EUROPA</t>
  </si>
  <si>
    <t>AZUL FIVES</t>
  </si>
  <si>
    <t>OCEAN BREEZE</t>
  </si>
  <si>
    <t xml:space="preserve">RESTO DEL MUNDO </t>
  </si>
  <si>
    <t>BEL AIR XPUHA</t>
  </si>
  <si>
    <t>GRAN BAHIA PRINCIPE SIAN KA'AN</t>
  </si>
  <si>
    <t>PARADISUS LA ESMERALDA</t>
  </si>
  <si>
    <t>PARADISUS LA PERLA</t>
  </si>
  <si>
    <t>THE ROYAL SUITES YUCATAN BY PALLADIUM</t>
  </si>
  <si>
    <t>2013-2012</t>
  </si>
  <si>
    <t xml:space="preserve"> ENERO  2013</t>
  </si>
  <si>
    <t>Posición 2013</t>
  </si>
  <si>
    <t>Martes</t>
  </si>
  <si>
    <t>Miércoles</t>
  </si>
  <si>
    <t>Jueves</t>
  </si>
  <si>
    <t>Viernes</t>
  </si>
  <si>
    <t>Sábado</t>
  </si>
  <si>
    <t>Domingo</t>
  </si>
  <si>
    <t>Lunes</t>
  </si>
  <si>
    <t>BLUE DIAMOND RIVIERA MAYA</t>
  </si>
  <si>
    <t>EL DORADO GENERATIONS MAROMA</t>
  </si>
  <si>
    <t>OASIS TULUM (antes Be live Riviera Maya)</t>
  </si>
  <si>
    <t>SANDOS CARACOL ECO RESORTS &amp; SPA</t>
  </si>
  <si>
    <t>SANDOS PLAYACAR BEACH RESORTS &amp; SPA</t>
  </si>
  <si>
    <t>THE ROYAL PLAYA DEL CARMEN</t>
  </si>
  <si>
    <t>PAVO REAL BEACH RESORT</t>
  </si>
  <si>
    <t>E  N  E  R  O       2   0   1   4</t>
  </si>
  <si>
    <r>
      <t xml:space="preserve">El Barómetro Turístico de la Riviera Maya en su </t>
    </r>
    <r>
      <rPr>
        <b/>
        <sz val="10"/>
        <rFont val="Calibri"/>
        <family val="2"/>
      </rPr>
      <t xml:space="preserve">Centésima Nonagésima Segunda </t>
    </r>
    <r>
      <rPr>
        <sz val="10"/>
        <rFont val="Calibri"/>
        <family val="2"/>
      </rPr>
      <t>edición correspondiente</t>
    </r>
  </si>
  <si>
    <t>MES  DE  ENERO  DE  2014</t>
  </si>
  <si>
    <t>COMPARATIVO OCUPACIÓN Y AFLUENCIA 2010-2014</t>
  </si>
  <si>
    <t>2014-10</t>
  </si>
  <si>
    <t>2014-11</t>
  </si>
  <si>
    <t>2014-12</t>
  </si>
  <si>
    <t>2014-13</t>
  </si>
  <si>
    <t>2010-2014</t>
  </si>
  <si>
    <t>TABLA DE OCUPACION HOTELERA AÑO 2014</t>
  </si>
  <si>
    <t>E  N  E  R  O     D E      2  0  1  4</t>
  </si>
  <si>
    <t>2010 - 2014</t>
  </si>
  <si>
    <t>E  N  E  R  O     2 0 1 4</t>
  </si>
  <si>
    <t xml:space="preserve"> ENERO  2014</t>
  </si>
  <si>
    <t>AÑO 2014</t>
  </si>
  <si>
    <t>DESGLOSE MENSUAL 2014</t>
  </si>
  <si>
    <t>ENERO  2014  VS  2013</t>
  </si>
  <si>
    <t xml:space="preserve"> ENE 2014</t>
  </si>
  <si>
    <t xml:space="preserve"> FEB 2014</t>
  </si>
  <si>
    <t xml:space="preserve"> MAR 2014</t>
  </si>
  <si>
    <t xml:space="preserve"> ABR 2014</t>
  </si>
  <si>
    <t xml:space="preserve"> MAY 2014</t>
  </si>
  <si>
    <t xml:space="preserve"> JUN 2014</t>
  </si>
  <si>
    <t>PRIMER SEMESTRE 2014</t>
  </si>
  <si>
    <t>PRIMER SEMESTRE AÑO 2014</t>
  </si>
  <si>
    <t>Posición 2014</t>
  </si>
  <si>
    <t>2 0 1 4</t>
  </si>
  <si>
    <t>COMPARATIVO POR PAISES DE LOS AÑOS 2014 VS 2013</t>
  </si>
  <si>
    <t>E N E R O    2 0 1 4</t>
  </si>
  <si>
    <t>HARD ROCK RIVIERA MAYA</t>
  </si>
  <si>
    <t>OCCIDENTAL ALLEGRO PLAYACAR</t>
  </si>
  <si>
    <t>OCCIDENTAL GRAND XCARET</t>
  </si>
  <si>
    <t>THE REEF COCO BAY</t>
  </si>
  <si>
    <t>E   N    E    R    O      2  0  1  4</t>
  </si>
  <si>
    <r>
      <t>al mes de Enero del año 2014, fue elaborado con un muestreo de</t>
    </r>
    <r>
      <rPr>
        <b/>
        <sz val="10"/>
        <rFont val="Calibri"/>
        <family val="2"/>
      </rPr>
      <t xml:space="preserve"> 33,049 </t>
    </r>
    <r>
      <rPr>
        <sz val="10"/>
        <rFont val="Calibri"/>
        <family val="2"/>
      </rPr>
      <t>cuartos, que corresponde</t>
    </r>
  </si>
  <si>
    <r>
      <t>al</t>
    </r>
    <r>
      <rPr>
        <sz val="10"/>
        <rFont val="Calibri"/>
        <family val="2"/>
      </rPr>
      <t xml:space="preserve"> 80.94</t>
    </r>
    <r>
      <rPr>
        <b/>
        <sz val="10"/>
        <rFont val="Calibri"/>
        <family val="2"/>
      </rPr>
      <t>%</t>
    </r>
    <r>
      <rPr>
        <sz val="10"/>
        <rFont val="Calibri"/>
        <family val="2"/>
      </rPr>
      <t xml:space="preserve"> del total de cuartos existentes a la fecha, los cuales son </t>
    </r>
    <r>
      <rPr>
        <b/>
        <sz val="10"/>
        <rFont val="Calibri"/>
        <family val="2"/>
      </rPr>
      <t xml:space="preserve">40,832 </t>
    </r>
    <r>
      <rPr>
        <sz val="10"/>
        <rFont val="Calibri"/>
        <family val="2"/>
      </rPr>
      <t>de acuerdo al inventario</t>
    </r>
  </si>
  <si>
    <t>Corea</t>
  </si>
  <si>
    <r>
      <t>Nota: Los principales mercados para Riviera Maya de Enero representan el</t>
    </r>
    <r>
      <rPr>
        <sz val="9"/>
        <rFont val="Calibri"/>
        <family val="2"/>
      </rPr>
      <t xml:space="preserve"> 94.39% del total de turistas que visitaron el destino.</t>
    </r>
  </si>
  <si>
    <t>TOTAL PRIN. MDOS.</t>
  </si>
  <si>
    <t>TOTAL DESTINO</t>
  </si>
  <si>
    <t>%PART.</t>
  </si>
  <si>
    <t>Ctos. Ocup.</t>
  </si>
  <si>
    <t>SEN SERENITY (antes ADONIS TULUM)</t>
  </si>
  <si>
    <t>383 Hoteles distribuidos en los direrentes Microdestinos de la Riviera Maya a lo largo de 120 kms. de costa</t>
  </si>
  <si>
    <t>Vacaciones de invierno</t>
  </si>
  <si>
    <t>BÉLGICA</t>
  </si>
  <si>
    <t>ESPAÑA</t>
  </si>
  <si>
    <t>FRANCIA</t>
  </si>
  <si>
    <t>GRAN BRETAÑA</t>
  </si>
  <si>
    <t>HOLANDA</t>
  </si>
  <si>
    <t>ITALIA</t>
  </si>
  <si>
    <t>RUSIA</t>
  </si>
  <si>
    <t>SUIZA</t>
  </si>
  <si>
    <t>ARGENTINA</t>
  </si>
  <si>
    <t>BRASIL</t>
  </si>
  <si>
    <t>CHILE</t>
  </si>
</sst>
</file>

<file path=xl/styles.xml><?xml version="1.0" encoding="utf-8"?>
<styleSheet xmlns="http://schemas.openxmlformats.org/spreadsheetml/2006/main">
  <numFmts count="9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&quot;$&quot;\ #,##0.00"/>
    <numFmt numFmtId="169" formatCode="0.00_);\(0.00\)"/>
    <numFmt numFmtId="170" formatCode="0_);\(0\)"/>
    <numFmt numFmtId="171" formatCode="#,##0.0;[Red]\-#,##0.0"/>
    <numFmt numFmtId="172" formatCode="mmmm\ yyyy"/>
  </numFmts>
  <fonts count="6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sz val="10"/>
      <color indexed="6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9"/>
      <name val="Calibri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color indexed="13"/>
      <name val="Calibri"/>
      <family val="2"/>
      <scheme val="minor"/>
    </font>
    <font>
      <b/>
      <sz val="10"/>
      <color indexed="19"/>
      <name val="Calibri"/>
      <family val="2"/>
      <scheme val="minor"/>
    </font>
    <font>
      <b/>
      <i/>
      <sz val="10"/>
      <color indexed="1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19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7" tint="0.3999755851924192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4" tint="-0.499984740745262"/>
      <name val="Arial"/>
      <family val="2"/>
    </font>
    <font>
      <b/>
      <sz val="12"/>
      <color theme="4" tint="-0.249977111117893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i/>
      <sz val="11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7030A0"/>
        <bgColor indexed="64"/>
      </patternFill>
    </fill>
  </fills>
  <borders count="4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3"/>
      </right>
      <top style="thin">
        <color theme="0" tint="-0.499984740745262"/>
      </top>
      <bottom/>
      <diagonal/>
    </border>
    <border>
      <left style="thin">
        <color indexed="63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5">
    <xf numFmtId="0" fontId="0" fillId="0" borderId="0"/>
    <xf numFmtId="0" fontId="3" fillId="0" borderId="0" applyFill="0"/>
    <xf numFmtId="0" fontId="4" fillId="0" borderId="0" applyNumberFormat="0" applyFill="0" applyBorder="0" applyAlignment="0" applyProtection="0">
      <alignment vertical="top"/>
      <protection locked="0"/>
    </xf>
    <xf numFmtId="0" fontId="18" fillId="0" borderId="0"/>
    <xf numFmtId="9" fontId="1" fillId="0" borderId="0" applyFont="0" applyFill="0" applyBorder="0" applyAlignment="0" applyProtection="0"/>
  </cellStyleXfs>
  <cellXfs count="445">
    <xf numFmtId="0" fontId="0" fillId="0" borderId="0" xfId="0"/>
    <xf numFmtId="0" fontId="0" fillId="0" borderId="0" xfId="0" applyBorder="1"/>
    <xf numFmtId="0" fontId="6" fillId="0" borderId="0" xfId="0" applyFont="1"/>
    <xf numFmtId="0" fontId="7" fillId="0" borderId="0" xfId="0" applyFont="1" applyBorder="1"/>
    <xf numFmtId="0" fontId="19" fillId="0" borderId="0" xfId="0" applyFont="1" applyAlignment="1">
      <alignment horizontal="center"/>
    </xf>
    <xf numFmtId="0" fontId="20" fillId="0" borderId="0" xfId="0" applyFont="1" applyBorder="1"/>
    <xf numFmtId="0" fontId="19" fillId="0" borderId="0" xfId="0" applyFont="1" applyBorder="1" applyAlignment="1">
      <alignment horizontal="center"/>
    </xf>
    <xf numFmtId="0" fontId="20" fillId="0" borderId="0" xfId="0" applyFont="1"/>
    <xf numFmtId="17" fontId="21" fillId="0" borderId="0" xfId="0" applyNumberFormat="1" applyFont="1"/>
    <xf numFmtId="0" fontId="20" fillId="0" borderId="0" xfId="0" applyFont="1" applyFill="1"/>
    <xf numFmtId="0" fontId="22" fillId="0" borderId="0" xfId="0" applyFont="1" applyAlignment="1">
      <alignment horizontal="center"/>
    </xf>
    <xf numFmtId="17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0" fontId="23" fillId="0" borderId="0" xfId="0" applyFont="1"/>
    <xf numFmtId="0" fontId="24" fillId="0" borderId="0" xfId="0" applyFont="1"/>
    <xf numFmtId="10" fontId="24" fillId="0" borderId="0" xfId="0" applyNumberFormat="1" applyFont="1"/>
    <xf numFmtId="3" fontId="24" fillId="0" borderId="0" xfId="0" applyNumberFormat="1" applyFont="1"/>
    <xf numFmtId="0" fontId="21" fillId="0" borderId="0" xfId="0" applyFont="1" applyAlignment="1">
      <alignment horizontal="center"/>
    </xf>
    <xf numFmtId="10" fontId="24" fillId="0" borderId="0" xfId="0" applyNumberFormat="1" applyFont="1" applyAlignment="1">
      <alignment horizontal="center"/>
    </xf>
    <xf numFmtId="10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20" fillId="0" borderId="0" xfId="0" applyFont="1" applyBorder="1" applyAlignment="1">
      <alignment horizontal="left"/>
    </xf>
    <xf numFmtId="17" fontId="26" fillId="0" borderId="0" xfId="0" applyNumberFormat="1" applyFont="1" applyBorder="1" applyAlignment="1">
      <alignment horizontal="center"/>
    </xf>
    <xf numFmtId="0" fontId="27" fillId="0" borderId="0" xfId="0" applyFont="1" applyBorder="1"/>
    <xf numFmtId="0" fontId="25" fillId="0" borderId="0" xfId="0" applyFont="1"/>
    <xf numFmtId="0" fontId="28" fillId="0" borderId="0" xfId="0" applyFont="1" applyFill="1" applyBorder="1" applyAlignment="1">
      <alignment horizontal="left"/>
    </xf>
    <xf numFmtId="10" fontId="21" fillId="0" borderId="0" xfId="0" applyNumberFormat="1" applyFont="1" applyBorder="1" applyAlignment="1">
      <alignment horizontal="center"/>
    </xf>
    <xf numFmtId="0" fontId="26" fillId="0" borderId="0" xfId="0" applyFont="1" applyAlignment="1">
      <alignment horizontal="left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right"/>
    </xf>
    <xf numFmtId="10" fontId="20" fillId="0" borderId="0" xfId="0" applyNumberFormat="1" applyFont="1" applyFill="1" applyBorder="1"/>
    <xf numFmtId="166" fontId="20" fillId="0" borderId="0" xfId="0" applyNumberFormat="1" applyFont="1" applyFill="1" applyBorder="1"/>
    <xf numFmtId="0" fontId="23" fillId="0" borderId="0" xfId="0" applyFont="1" applyFill="1" applyBorder="1" applyAlignment="1"/>
    <xf numFmtId="0" fontId="24" fillId="0" borderId="0" xfId="0" applyFont="1" applyBorder="1"/>
    <xf numFmtId="17" fontId="20" fillId="0" borderId="0" xfId="0" applyNumberFormat="1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172" fontId="25" fillId="0" borderId="0" xfId="0" applyNumberFormat="1" applyFont="1" applyAlignment="1">
      <alignment horizontal="left"/>
    </xf>
    <xf numFmtId="0" fontId="25" fillId="0" borderId="13" xfId="0" applyFont="1" applyBorder="1"/>
    <xf numFmtId="3" fontId="24" fillId="0" borderId="13" xfId="0" applyNumberFormat="1" applyFont="1" applyBorder="1"/>
    <xf numFmtId="3" fontId="20" fillId="0" borderId="0" xfId="0" applyNumberFormat="1" applyFont="1"/>
    <xf numFmtId="17" fontId="26" fillId="0" borderId="0" xfId="0" applyNumberFormat="1" applyFont="1" applyAlignment="1">
      <alignment horizontal="center"/>
    </xf>
    <xf numFmtId="17" fontId="26" fillId="0" borderId="0" xfId="0" applyNumberFormat="1" applyFont="1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20" fillId="0" borderId="0" xfId="0" applyFont="1" applyAlignment="1"/>
    <xf numFmtId="0" fontId="20" fillId="0" borderId="0" xfId="0" applyFont="1" applyFill="1" applyAlignment="1">
      <alignment horizontal="center"/>
    </xf>
    <xf numFmtId="0" fontId="19" fillId="0" borderId="0" xfId="0" applyFont="1" applyAlignment="1">
      <alignment horizontal="left"/>
    </xf>
    <xf numFmtId="3" fontId="20" fillId="0" borderId="0" xfId="0" applyNumberFormat="1" applyFont="1" applyBorder="1"/>
    <xf numFmtId="10" fontId="20" fillId="0" borderId="0" xfId="0" applyNumberFormat="1" applyFont="1" applyFill="1" applyBorder="1" applyAlignment="1"/>
    <xf numFmtId="1" fontId="20" fillId="0" borderId="0" xfId="0" applyNumberFormat="1" applyFont="1"/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1" fontId="20" fillId="0" borderId="0" xfId="0" applyNumberFormat="1" applyFont="1" applyFill="1" applyBorder="1" applyAlignment="1"/>
    <xf numFmtId="0" fontId="20" fillId="0" borderId="0" xfId="0" applyFont="1" applyFill="1" applyBorder="1" applyAlignment="1"/>
    <xf numFmtId="1" fontId="21" fillId="0" borderId="0" xfId="0" applyNumberFormat="1" applyFont="1" applyFill="1" applyBorder="1" applyAlignment="1"/>
    <xf numFmtId="10" fontId="21" fillId="0" borderId="0" xfId="0" applyNumberFormat="1" applyFont="1" applyFill="1" applyBorder="1" applyAlignment="1"/>
    <xf numFmtId="0" fontId="30" fillId="0" borderId="0" xfId="0" applyFont="1"/>
    <xf numFmtId="0" fontId="23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/>
    <xf numFmtId="167" fontId="20" fillId="0" borderId="0" xfId="0" applyNumberFormat="1" applyFont="1" applyFill="1" applyBorder="1" applyAlignment="1"/>
    <xf numFmtId="3" fontId="20" fillId="0" borderId="0" xfId="0" applyNumberFormat="1" applyFont="1" applyFill="1" applyBorder="1" applyAlignment="1"/>
    <xf numFmtId="0" fontId="31" fillId="0" borderId="0" xfId="2" applyFont="1" applyAlignment="1" applyProtection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3" fontId="20" fillId="0" borderId="14" xfId="0" applyNumberFormat="1" applyFont="1" applyBorder="1"/>
    <xf numFmtId="3" fontId="20" fillId="0" borderId="15" xfId="0" applyNumberFormat="1" applyFont="1" applyBorder="1"/>
    <xf numFmtId="0" fontId="20" fillId="0" borderId="16" xfId="0" applyFont="1" applyBorder="1"/>
    <xf numFmtId="3" fontId="20" fillId="0" borderId="16" xfId="0" applyNumberFormat="1" applyFont="1" applyBorder="1"/>
    <xf numFmtId="10" fontId="20" fillId="0" borderId="16" xfId="0" applyNumberFormat="1" applyFont="1" applyBorder="1"/>
    <xf numFmtId="0" fontId="21" fillId="0" borderId="16" xfId="0" applyFont="1" applyBorder="1"/>
    <xf numFmtId="3" fontId="21" fillId="0" borderId="16" xfId="0" applyNumberFormat="1" applyFont="1" applyBorder="1"/>
    <xf numFmtId="10" fontId="21" fillId="0" borderId="16" xfId="0" applyNumberFormat="1" applyFont="1" applyBorder="1"/>
    <xf numFmtId="10" fontId="20" fillId="0" borderId="0" xfId="0" applyNumberFormat="1" applyFont="1"/>
    <xf numFmtId="0" fontId="20" fillId="0" borderId="14" xfId="0" applyFont="1" applyBorder="1"/>
    <xf numFmtId="10" fontId="20" fillId="0" borderId="14" xfId="0" applyNumberFormat="1" applyFont="1" applyBorder="1"/>
    <xf numFmtId="3" fontId="25" fillId="0" borderId="0" xfId="0" applyNumberFormat="1" applyFont="1" applyFill="1"/>
    <xf numFmtId="0" fontId="20" fillId="0" borderId="0" xfId="0" applyFont="1" applyFill="1" applyBorder="1" applyAlignment="1">
      <alignment horizontal="left"/>
    </xf>
    <xf numFmtId="167" fontId="21" fillId="0" borderId="0" xfId="0" applyNumberFormat="1" applyFont="1" applyFill="1" applyBorder="1" applyAlignment="1"/>
    <xf numFmtId="3" fontId="32" fillId="0" borderId="0" xfId="0" applyNumberFormat="1" applyFont="1" applyFill="1" applyBorder="1" applyAlignment="1">
      <alignment horizontal="right"/>
    </xf>
    <xf numFmtId="37" fontId="32" fillId="0" borderId="0" xfId="0" applyNumberFormat="1" applyFont="1" applyFill="1" applyBorder="1" applyAlignment="1"/>
    <xf numFmtId="0" fontId="32" fillId="0" borderId="0" xfId="0" applyFont="1" applyFill="1" applyBorder="1" applyAlignment="1">
      <alignment horizontal="right"/>
    </xf>
    <xf numFmtId="1" fontId="20" fillId="0" borderId="0" xfId="0" applyNumberFormat="1" applyFont="1" applyFill="1" applyBorder="1" applyAlignment="1">
      <alignment horizontal="left"/>
    </xf>
    <xf numFmtId="37" fontId="33" fillId="0" borderId="0" xfId="0" applyNumberFormat="1" applyFont="1" applyFill="1" applyBorder="1"/>
    <xf numFmtId="167" fontId="33" fillId="0" borderId="0" xfId="0" applyNumberFormat="1" applyFont="1" applyFill="1" applyBorder="1"/>
    <xf numFmtId="167" fontId="21" fillId="0" borderId="0" xfId="0" applyNumberFormat="1" applyFont="1" applyFill="1" applyBorder="1"/>
    <xf numFmtId="0" fontId="21" fillId="0" borderId="0" xfId="0" applyFont="1" applyFill="1" applyBorder="1"/>
    <xf numFmtId="0" fontId="21" fillId="0" borderId="0" xfId="0" applyFont="1" applyFill="1" applyBorder="1" applyAlignment="1">
      <alignment horizontal="right"/>
    </xf>
    <xf numFmtId="37" fontId="21" fillId="0" borderId="0" xfId="0" applyNumberFormat="1" applyFont="1" applyFill="1" applyBorder="1"/>
    <xf numFmtId="1" fontId="20" fillId="0" borderId="0" xfId="0" applyNumberFormat="1" applyFont="1" applyFill="1" applyBorder="1"/>
    <xf numFmtId="37" fontId="20" fillId="0" borderId="0" xfId="0" applyNumberFormat="1" applyFont="1" applyFill="1"/>
    <xf numFmtId="167" fontId="21" fillId="0" borderId="0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35" fillId="0" borderId="0" xfId="0" applyFont="1" applyFill="1" applyBorder="1"/>
    <xf numFmtId="1" fontId="36" fillId="0" borderId="0" xfId="0" applyNumberFormat="1" applyFont="1" applyFill="1" applyBorder="1" applyAlignment="1"/>
    <xf numFmtId="0" fontId="37" fillId="0" borderId="0" xfId="0" applyFont="1" applyFill="1" applyBorder="1"/>
    <xf numFmtId="0" fontId="37" fillId="0" borderId="0" xfId="0" applyFont="1" applyFill="1"/>
    <xf numFmtId="0" fontId="38" fillId="0" borderId="0" xfId="0" applyFont="1" applyFill="1"/>
    <xf numFmtId="166" fontId="25" fillId="2" borderId="0" xfId="0" applyNumberFormat="1" applyFont="1" applyFill="1" applyBorder="1"/>
    <xf numFmtId="166" fontId="24" fillId="2" borderId="0" xfId="0" applyNumberFormat="1" applyFont="1" applyFill="1" applyBorder="1"/>
    <xf numFmtId="3" fontId="25" fillId="2" borderId="0" xfId="0" applyNumberFormat="1" applyFont="1" applyFill="1" applyBorder="1"/>
    <xf numFmtId="3" fontId="24" fillId="2" borderId="0" xfId="0" applyNumberFormat="1" applyFont="1" applyFill="1" applyBorder="1"/>
    <xf numFmtId="10" fontId="24" fillId="2" borderId="0" xfId="0" applyNumberFormat="1" applyFont="1" applyFill="1" applyBorder="1"/>
    <xf numFmtId="167" fontId="24" fillId="2" borderId="0" xfId="0" applyNumberFormat="1" applyFont="1" applyFill="1" applyBorder="1"/>
    <xf numFmtId="0" fontId="26" fillId="0" borderId="0" xfId="0" applyFont="1" applyAlignment="1">
      <alignment horizontal="center"/>
    </xf>
    <xf numFmtId="167" fontId="15" fillId="0" borderId="0" xfId="0" applyNumberFormat="1" applyFont="1" applyFill="1" applyBorder="1"/>
    <xf numFmtId="10" fontId="15" fillId="0" borderId="0" xfId="0" applyNumberFormat="1" applyFont="1" applyFill="1" applyBorder="1"/>
    <xf numFmtId="37" fontId="16" fillId="0" borderId="0" xfId="0" applyNumberFormat="1" applyFont="1" applyFill="1" applyBorder="1" applyAlignment="1"/>
    <xf numFmtId="10" fontId="24" fillId="0" borderId="0" xfId="0" applyNumberFormat="1" applyFont="1" applyBorder="1"/>
    <xf numFmtId="0" fontId="1" fillId="0" borderId="0" xfId="0" applyFont="1"/>
    <xf numFmtId="0" fontId="2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167" fontId="14" fillId="0" borderId="0" xfId="0" applyNumberFormat="1" applyFont="1" applyAlignment="1"/>
    <xf numFmtId="167" fontId="15" fillId="0" borderId="0" xfId="0" applyNumberFormat="1" applyFont="1"/>
    <xf numFmtId="167" fontId="15" fillId="0" borderId="0" xfId="0" applyNumberFormat="1" applyFont="1" applyAlignment="1"/>
    <xf numFmtId="0" fontId="39" fillId="0" borderId="0" xfId="0" applyFont="1" applyBorder="1"/>
    <xf numFmtId="167" fontId="15" fillId="0" borderId="0" xfId="0" applyNumberFormat="1" applyFont="1" applyBorder="1"/>
    <xf numFmtId="0" fontId="15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40" fillId="0" borderId="0" xfId="0" applyFont="1" applyAlignment="1">
      <alignment horizontal="center"/>
    </xf>
    <xf numFmtId="1" fontId="24" fillId="0" borderId="0" xfId="0" applyNumberFormat="1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/>
    <xf numFmtId="0" fontId="43" fillId="0" borderId="0" xfId="0" applyFont="1"/>
    <xf numFmtId="0" fontId="17" fillId="0" borderId="0" xfId="0" applyFont="1" applyFill="1"/>
    <xf numFmtId="0" fontId="44" fillId="0" borderId="0" xfId="0" applyFont="1" applyFill="1" applyBorder="1"/>
    <xf numFmtId="0" fontId="44" fillId="0" borderId="0" xfId="0" applyFont="1" applyFill="1"/>
    <xf numFmtId="0" fontId="45" fillId="0" borderId="17" xfId="0" applyFont="1" applyFill="1" applyBorder="1"/>
    <xf numFmtId="0" fontId="46" fillId="0" borderId="17" xfId="0" applyFont="1" applyFill="1" applyBorder="1"/>
    <xf numFmtId="0" fontId="47" fillId="0" borderId="17" xfId="0" applyFont="1" applyFill="1" applyBorder="1"/>
    <xf numFmtId="0" fontId="48" fillId="0" borderId="17" xfId="0" applyFont="1" applyBorder="1"/>
    <xf numFmtId="0" fontId="49" fillId="0" borderId="17" xfId="0" applyFont="1" applyBorder="1"/>
    <xf numFmtId="0" fontId="50" fillId="0" borderId="17" xfId="0" applyFont="1" applyBorder="1"/>
    <xf numFmtId="0" fontId="25" fillId="0" borderId="18" xfId="0" applyFont="1" applyBorder="1"/>
    <xf numFmtId="0" fontId="24" fillId="0" borderId="18" xfId="0" applyFont="1" applyBorder="1"/>
    <xf numFmtId="3" fontId="24" fillId="0" borderId="18" xfId="0" applyNumberFormat="1" applyFont="1" applyBorder="1"/>
    <xf numFmtId="2" fontId="24" fillId="0" borderId="18" xfId="0" applyNumberFormat="1" applyFont="1" applyBorder="1"/>
    <xf numFmtId="0" fontId="20" fillId="0" borderId="18" xfId="0" applyFont="1" applyBorder="1"/>
    <xf numFmtId="3" fontId="25" fillId="0" borderId="18" xfId="0" applyNumberFormat="1" applyFont="1" applyBorder="1"/>
    <xf numFmtId="2" fontId="25" fillId="0" borderId="18" xfId="0" applyNumberFormat="1" applyFont="1" applyBorder="1"/>
    <xf numFmtId="10" fontId="24" fillId="0" borderId="17" xfId="2" applyNumberFormat="1" applyFont="1" applyFill="1" applyBorder="1" applyAlignment="1" applyProtection="1">
      <alignment horizontal="center"/>
    </xf>
    <xf numFmtId="10" fontId="25" fillId="0" borderId="17" xfId="0" applyNumberFormat="1" applyFont="1" applyFill="1" applyBorder="1"/>
    <xf numFmtId="3" fontId="24" fillId="0" borderId="17" xfId="0" applyNumberFormat="1" applyFont="1" applyFill="1" applyBorder="1"/>
    <xf numFmtId="10" fontId="25" fillId="0" borderId="17" xfId="0" applyNumberFormat="1" applyFont="1" applyFill="1" applyBorder="1" applyAlignment="1"/>
    <xf numFmtId="10" fontId="24" fillId="0" borderId="17" xfId="0" applyNumberFormat="1" applyFont="1" applyBorder="1" applyAlignment="1">
      <alignment horizontal="center"/>
    </xf>
    <xf numFmtId="10" fontId="24" fillId="0" borderId="17" xfId="0" applyNumberFormat="1" applyFont="1" applyFill="1" applyBorder="1" applyAlignment="1">
      <alignment horizontal="center"/>
    </xf>
    <xf numFmtId="10" fontId="25" fillId="0" borderId="17" xfId="0" applyNumberFormat="1" applyFont="1" applyFill="1" applyBorder="1" applyAlignment="1">
      <alignment horizontal="right"/>
    </xf>
    <xf numFmtId="0" fontId="21" fillId="0" borderId="17" xfId="0" applyFont="1" applyFill="1" applyBorder="1"/>
    <xf numFmtId="3" fontId="24" fillId="0" borderId="17" xfId="0" applyNumberFormat="1" applyFont="1" applyBorder="1"/>
    <xf numFmtId="3" fontId="20" fillId="0" borderId="17" xfId="0" applyNumberFormat="1" applyFont="1" applyFill="1" applyBorder="1" applyAlignment="1"/>
    <xf numFmtId="10" fontId="20" fillId="0" borderId="17" xfId="0" applyNumberFormat="1" applyFont="1" applyFill="1" applyBorder="1" applyAlignment="1"/>
    <xf numFmtId="0" fontId="20" fillId="0" borderId="17" xfId="0" applyFont="1" applyFill="1" applyBorder="1" applyAlignment="1"/>
    <xf numFmtId="3" fontId="20" fillId="0" borderId="0" xfId="0" applyNumberFormat="1" applyFont="1" applyFill="1" applyBorder="1"/>
    <xf numFmtId="0" fontId="5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5" fillId="0" borderId="18" xfId="0" applyFont="1" applyFill="1" applyBorder="1" applyAlignment="1">
      <alignment horizontal="left"/>
    </xf>
    <xf numFmtId="3" fontId="24" fillId="0" borderId="18" xfId="0" applyNumberFormat="1" applyFont="1" applyFill="1" applyBorder="1"/>
    <xf numFmtId="10" fontId="25" fillId="0" borderId="18" xfId="0" applyNumberFormat="1" applyFont="1" applyFill="1" applyBorder="1" applyAlignment="1"/>
    <xf numFmtId="10" fontId="24" fillId="0" borderId="18" xfId="2" applyNumberFormat="1" applyFont="1" applyFill="1" applyBorder="1" applyAlignment="1" applyProtection="1">
      <alignment horizontal="center"/>
    </xf>
    <xf numFmtId="10" fontId="25" fillId="0" borderId="18" xfId="0" applyNumberFormat="1" applyFont="1" applyFill="1" applyBorder="1"/>
    <xf numFmtId="3" fontId="24" fillId="0" borderId="13" xfId="0" applyNumberFormat="1" applyFont="1" applyFill="1" applyBorder="1"/>
    <xf numFmtId="10" fontId="25" fillId="0" borderId="19" xfId="0" applyNumberFormat="1" applyFont="1" applyFill="1" applyBorder="1" applyAlignment="1"/>
    <xf numFmtId="10" fontId="24" fillId="0" borderId="20" xfId="2" applyNumberFormat="1" applyFont="1" applyFill="1" applyBorder="1" applyAlignment="1" applyProtection="1">
      <alignment horizontal="center"/>
    </xf>
    <xf numFmtId="0" fontId="51" fillId="0" borderId="0" xfId="0" applyFont="1" applyAlignment="1"/>
    <xf numFmtId="0" fontId="26" fillId="0" borderId="0" xfId="0" applyFont="1" applyAlignment="1"/>
    <xf numFmtId="0" fontId="25" fillId="2" borderId="21" xfId="0" applyFont="1" applyFill="1" applyBorder="1"/>
    <xf numFmtId="0" fontId="24" fillId="2" borderId="22" xfId="0" applyFont="1" applyFill="1" applyBorder="1"/>
    <xf numFmtId="0" fontId="24" fillId="2" borderId="23" xfId="0" applyFont="1" applyFill="1" applyBorder="1"/>
    <xf numFmtId="0" fontId="24" fillId="2" borderId="24" xfId="0" applyFont="1" applyFill="1" applyBorder="1"/>
    <xf numFmtId="3" fontId="25" fillId="2" borderId="25" xfId="0" applyNumberFormat="1" applyFont="1" applyFill="1" applyBorder="1"/>
    <xf numFmtId="3" fontId="24" fillId="2" borderId="25" xfId="0" applyNumberFormat="1" applyFont="1" applyFill="1" applyBorder="1"/>
    <xf numFmtId="10" fontId="24" fillId="2" borderId="26" xfId="0" applyNumberFormat="1" applyFont="1" applyFill="1" applyBorder="1"/>
    <xf numFmtId="0" fontId="24" fillId="2" borderId="21" xfId="0" applyFont="1" applyFill="1" applyBorder="1"/>
    <xf numFmtId="3" fontId="24" fillId="2" borderId="22" xfId="0" applyNumberFormat="1" applyFont="1" applyFill="1" applyBorder="1"/>
    <xf numFmtId="10" fontId="24" fillId="2" borderId="23" xfId="0" applyNumberFormat="1" applyFont="1" applyFill="1" applyBorder="1"/>
    <xf numFmtId="0" fontId="24" fillId="2" borderId="27" xfId="0" applyFont="1" applyFill="1" applyBorder="1"/>
    <xf numFmtId="10" fontId="24" fillId="2" borderId="28" xfId="0" applyNumberFormat="1" applyFont="1" applyFill="1" applyBorder="1"/>
    <xf numFmtId="10" fontId="24" fillId="2" borderId="25" xfId="0" applyNumberFormat="1" applyFont="1" applyFill="1" applyBorder="1"/>
    <xf numFmtId="10" fontId="25" fillId="2" borderId="25" xfId="0" applyNumberFormat="1" applyFont="1" applyFill="1" applyBorder="1"/>
    <xf numFmtId="0" fontId="24" fillId="2" borderId="13" xfId="0" applyFont="1" applyFill="1" applyBorder="1"/>
    <xf numFmtId="10" fontId="25" fillId="2" borderId="29" xfId="0" applyNumberFormat="1" applyFont="1" applyFill="1" applyBorder="1"/>
    <xf numFmtId="10" fontId="24" fillId="2" borderId="19" xfId="0" applyNumberFormat="1" applyFont="1" applyFill="1" applyBorder="1"/>
    <xf numFmtId="169" fontId="24" fillId="2" borderId="28" xfId="0" applyNumberFormat="1" applyFont="1" applyFill="1" applyBorder="1"/>
    <xf numFmtId="166" fontId="24" fillId="2" borderId="25" xfId="0" applyNumberFormat="1" applyFont="1" applyFill="1" applyBorder="1"/>
    <xf numFmtId="169" fontId="24" fillId="2" borderId="26" xfId="0" applyNumberFormat="1" applyFont="1" applyFill="1" applyBorder="1"/>
    <xf numFmtId="0" fontId="25" fillId="2" borderId="13" xfId="0" applyFont="1" applyFill="1" applyBorder="1"/>
    <xf numFmtId="168" fontId="25" fillId="2" borderId="29" xfId="0" applyNumberFormat="1" applyFont="1" applyFill="1" applyBorder="1"/>
    <xf numFmtId="170" fontId="24" fillId="2" borderId="29" xfId="0" applyNumberFormat="1" applyFont="1" applyFill="1" applyBorder="1"/>
    <xf numFmtId="0" fontId="25" fillId="2" borderId="22" xfId="0" applyFont="1" applyFill="1" applyBorder="1" applyAlignment="1">
      <alignment horizontal="center" vertical="center"/>
    </xf>
    <xf numFmtId="0" fontId="21" fillId="2" borderId="21" xfId="0" applyFont="1" applyFill="1" applyBorder="1"/>
    <xf numFmtId="0" fontId="25" fillId="2" borderId="23" xfId="0" applyFont="1" applyFill="1" applyBorder="1" applyAlignment="1">
      <alignment horizontal="center"/>
    </xf>
    <xf numFmtId="0" fontId="28" fillId="2" borderId="21" xfId="0" applyFont="1" applyFill="1" applyBorder="1"/>
    <xf numFmtId="0" fontId="25" fillId="2" borderId="22" xfId="0" applyFont="1" applyFill="1" applyBorder="1" applyAlignment="1">
      <alignment horizontal="center"/>
    </xf>
    <xf numFmtId="0" fontId="25" fillId="2" borderId="22" xfId="0" applyFont="1" applyFill="1" applyBorder="1"/>
    <xf numFmtId="0" fontId="24" fillId="2" borderId="22" xfId="0" applyFont="1" applyFill="1" applyBorder="1" applyAlignment="1">
      <alignment horizontal="center"/>
    </xf>
    <xf numFmtId="0" fontId="24" fillId="2" borderId="23" xfId="0" applyFont="1" applyFill="1" applyBorder="1" applyAlignment="1">
      <alignment horizontal="center"/>
    </xf>
    <xf numFmtId="167" fontId="24" fillId="2" borderId="28" xfId="0" applyNumberFormat="1" applyFont="1" applyFill="1" applyBorder="1"/>
    <xf numFmtId="0" fontId="24" fillId="0" borderId="27" xfId="0" applyFont="1" applyBorder="1"/>
    <xf numFmtId="3" fontId="24" fillId="2" borderId="24" xfId="0" applyNumberFormat="1" applyFont="1" applyFill="1" applyBorder="1"/>
    <xf numFmtId="0" fontId="52" fillId="0" borderId="18" xfId="0" applyFont="1" applyFill="1" applyBorder="1" applyAlignment="1">
      <alignment horizontal="right" wrapText="1"/>
    </xf>
    <xf numFmtId="0" fontId="53" fillId="0" borderId="18" xfId="0" applyFont="1" applyFill="1" applyBorder="1" applyAlignment="1">
      <alignment horizontal="left" wrapText="1"/>
    </xf>
    <xf numFmtId="1" fontId="53" fillId="0" borderId="18" xfId="0" applyNumberFormat="1" applyFont="1" applyFill="1" applyBorder="1" applyAlignment="1">
      <alignment wrapText="1"/>
    </xf>
    <xf numFmtId="1" fontId="53" fillId="0" borderId="18" xfId="0" applyNumberFormat="1" applyFont="1" applyFill="1" applyBorder="1" applyAlignment="1"/>
    <xf numFmtId="0" fontId="53" fillId="0" borderId="18" xfId="0" applyFont="1" applyFill="1" applyBorder="1"/>
    <xf numFmtId="0" fontId="54" fillId="0" borderId="18" xfId="0" applyFont="1" applyFill="1" applyBorder="1" applyAlignment="1">
      <alignment horizontal="left"/>
    </xf>
    <xf numFmtId="167" fontId="53" fillId="0" borderId="18" xfId="0" applyNumberFormat="1" applyFont="1" applyFill="1" applyBorder="1" applyAlignment="1"/>
    <xf numFmtId="0" fontId="54" fillId="0" borderId="0" xfId="0" applyFont="1" applyFill="1" applyBorder="1"/>
    <xf numFmtId="37" fontId="54" fillId="0" borderId="0" xfId="0" applyNumberFormat="1" applyFont="1" applyFill="1" applyBorder="1"/>
    <xf numFmtId="167" fontId="54" fillId="0" borderId="0" xfId="0" applyNumberFormat="1" applyFont="1" applyFill="1" applyBorder="1"/>
    <xf numFmtId="37" fontId="53" fillId="0" borderId="18" xfId="0" applyNumberFormat="1" applyFont="1" applyFill="1" applyBorder="1" applyAlignment="1">
      <alignment horizontal="right"/>
    </xf>
    <xf numFmtId="3" fontId="53" fillId="0" borderId="18" xfId="0" applyNumberFormat="1" applyFont="1" applyFill="1" applyBorder="1" applyAlignment="1">
      <alignment horizontal="right"/>
    </xf>
    <xf numFmtId="0" fontId="53" fillId="0" borderId="18" xfId="0" applyFont="1" applyFill="1" applyBorder="1" applyAlignment="1">
      <alignment horizontal="right"/>
    </xf>
    <xf numFmtId="0" fontId="43" fillId="0" borderId="18" xfId="0" applyFont="1" applyFill="1" applyBorder="1" applyAlignment="1">
      <alignment horizontal="left"/>
    </xf>
    <xf numFmtId="1" fontId="43" fillId="0" borderId="18" xfId="0" applyNumberFormat="1" applyFont="1" applyFill="1" applyBorder="1" applyAlignment="1"/>
    <xf numFmtId="167" fontId="43" fillId="0" borderId="18" xfId="0" applyNumberFormat="1" applyFont="1" applyFill="1" applyBorder="1" applyAlignment="1"/>
    <xf numFmtId="0" fontId="20" fillId="0" borderId="19" xfId="0" applyFont="1" applyBorder="1"/>
    <xf numFmtId="10" fontId="25" fillId="2" borderId="17" xfId="0" applyNumberFormat="1" applyFont="1" applyFill="1" applyBorder="1"/>
    <xf numFmtId="10" fontId="24" fillId="0" borderId="18" xfId="0" applyNumberFormat="1" applyFont="1" applyBorder="1"/>
    <xf numFmtId="17" fontId="26" fillId="0" borderId="0" xfId="0" applyNumberFormat="1" applyFont="1" applyBorder="1" applyAlignment="1">
      <alignment horizontal="center"/>
    </xf>
    <xf numFmtId="0" fontId="23" fillId="0" borderId="0" xfId="0" applyFont="1" applyFill="1" applyAlignment="1"/>
    <xf numFmtId="167" fontId="25" fillId="0" borderId="20" xfId="0" applyNumberFormat="1" applyFont="1" applyFill="1" applyBorder="1"/>
    <xf numFmtId="167" fontId="25" fillId="0" borderId="20" xfId="0" applyNumberFormat="1" applyFont="1" applyFill="1" applyBorder="1" applyAlignment="1"/>
    <xf numFmtId="167" fontId="24" fillId="0" borderId="18" xfId="0" applyNumberFormat="1" applyFont="1" applyFill="1" applyBorder="1"/>
    <xf numFmtId="167" fontId="24" fillId="0" borderId="18" xfId="0" applyNumberFormat="1" applyFont="1" applyFill="1" applyBorder="1" applyAlignment="1"/>
    <xf numFmtId="172" fontId="55" fillId="0" borderId="0" xfId="0" applyNumberFormat="1" applyFont="1" applyAlignment="1">
      <alignment horizontal="left"/>
    </xf>
    <xf numFmtId="164" fontId="24" fillId="0" borderId="18" xfId="0" applyNumberFormat="1" applyFont="1" applyFill="1" applyBorder="1" applyAlignment="1"/>
    <xf numFmtId="3" fontId="24" fillId="0" borderId="18" xfId="0" applyNumberFormat="1" applyFont="1" applyFill="1" applyBorder="1" applyAlignment="1"/>
    <xf numFmtId="10" fontId="24" fillId="0" borderId="18" xfId="0" applyNumberFormat="1" applyFont="1" applyFill="1" applyBorder="1" applyAlignment="1"/>
    <xf numFmtId="165" fontId="24" fillId="0" borderId="18" xfId="0" applyNumberFormat="1" applyFont="1" applyFill="1" applyBorder="1" applyAlignment="1"/>
    <xf numFmtId="3" fontId="43" fillId="0" borderId="2" xfId="0" applyNumberFormat="1" applyFont="1" applyFill="1" applyBorder="1" applyAlignment="1"/>
    <xf numFmtId="3" fontId="43" fillId="0" borderId="1" xfId="0" applyNumberFormat="1" applyFont="1" applyFill="1" applyBorder="1" applyAlignment="1"/>
    <xf numFmtId="3" fontId="43" fillId="0" borderId="4" xfId="0" applyNumberFormat="1" applyFont="1" applyFill="1" applyBorder="1" applyAlignment="1"/>
    <xf numFmtId="3" fontId="24" fillId="2" borderId="17" xfId="0" applyNumberFormat="1" applyFont="1" applyFill="1" applyBorder="1"/>
    <xf numFmtId="37" fontId="24" fillId="0" borderId="17" xfId="0" applyNumberFormat="1" applyFont="1" applyFill="1" applyBorder="1"/>
    <xf numFmtId="10" fontId="24" fillId="0" borderId="17" xfId="0" applyNumberFormat="1" applyFont="1" applyFill="1" applyBorder="1"/>
    <xf numFmtId="166" fontId="24" fillId="0" borderId="17" xfId="0" applyNumberFormat="1" applyFont="1" applyFill="1" applyBorder="1"/>
    <xf numFmtId="0" fontId="29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17" fontId="26" fillId="0" borderId="0" xfId="0" applyNumberFormat="1" applyFont="1" applyBorder="1" applyAlignment="1">
      <alignment horizontal="center"/>
    </xf>
    <xf numFmtId="3" fontId="20" fillId="0" borderId="17" xfId="0" applyNumberFormat="1" applyFont="1" applyBorder="1"/>
    <xf numFmtId="0" fontId="20" fillId="0" borderId="26" xfId="0" applyFont="1" applyBorder="1"/>
    <xf numFmtId="0" fontId="20" fillId="0" borderId="20" xfId="0" applyFont="1" applyBorder="1"/>
    <xf numFmtId="0" fontId="26" fillId="0" borderId="0" xfId="0" applyFont="1" applyAlignment="1">
      <alignment horizontal="center"/>
    </xf>
    <xf numFmtId="0" fontId="25" fillId="0" borderId="17" xfId="0" applyFont="1" applyFill="1" applyBorder="1" applyAlignment="1">
      <alignment horizontal="left"/>
    </xf>
    <xf numFmtId="0" fontId="52" fillId="0" borderId="20" xfId="0" applyFont="1" applyFill="1" applyBorder="1" applyAlignment="1">
      <alignment horizontal="right" wrapText="1"/>
    </xf>
    <xf numFmtId="0" fontId="53" fillId="0" borderId="20" xfId="0" applyFont="1" applyFill="1" applyBorder="1" applyAlignment="1">
      <alignment horizontal="left" wrapText="1"/>
    </xf>
    <xf numFmtId="1" fontId="53" fillId="0" borderId="20" xfId="0" applyNumberFormat="1" applyFont="1" applyFill="1" applyBorder="1" applyAlignment="1">
      <alignment wrapText="1"/>
    </xf>
    <xf numFmtId="1" fontId="53" fillId="0" borderId="20" xfId="0" applyNumberFormat="1" applyFont="1" applyFill="1" applyBorder="1" applyAlignment="1"/>
    <xf numFmtId="0" fontId="53" fillId="0" borderId="20" xfId="0" applyFont="1" applyFill="1" applyBorder="1"/>
    <xf numFmtId="0" fontId="54" fillId="0" borderId="20" xfId="0" applyFont="1" applyFill="1" applyBorder="1" applyAlignment="1">
      <alignment horizontal="left"/>
    </xf>
    <xf numFmtId="37" fontId="53" fillId="0" borderId="20" xfId="0" applyNumberFormat="1" applyFont="1" applyFill="1" applyBorder="1" applyAlignment="1"/>
    <xf numFmtId="167" fontId="53" fillId="0" borderId="20" xfId="0" applyNumberFormat="1" applyFont="1" applyFill="1" applyBorder="1" applyAlignment="1"/>
    <xf numFmtId="0" fontId="54" fillId="0" borderId="30" xfId="0" applyFont="1" applyFill="1" applyBorder="1" applyAlignment="1">
      <alignment horizontal="left"/>
    </xf>
    <xf numFmtId="37" fontId="53" fillId="2" borderId="30" xfId="3" applyNumberFormat="1" applyFont="1" applyFill="1" applyBorder="1" applyAlignment="1"/>
    <xf numFmtId="167" fontId="53" fillId="0" borderId="30" xfId="0" applyNumberFormat="1" applyFont="1" applyFill="1" applyBorder="1" applyAlignment="1"/>
    <xf numFmtId="37" fontId="53" fillId="0" borderId="20" xfId="0" applyNumberFormat="1" applyFont="1" applyFill="1" applyBorder="1" applyAlignment="1">
      <alignment horizontal="right"/>
    </xf>
    <xf numFmtId="3" fontId="53" fillId="0" borderId="30" xfId="0" applyNumberFormat="1" applyFont="1" applyFill="1" applyBorder="1"/>
    <xf numFmtId="0" fontId="53" fillId="0" borderId="30" xfId="0" applyFont="1" applyFill="1" applyBorder="1"/>
    <xf numFmtId="37" fontId="53" fillId="2" borderId="20" xfId="3" applyNumberFormat="1" applyFont="1" applyFill="1" applyBorder="1" applyAlignment="1"/>
    <xf numFmtId="0" fontId="53" fillId="0" borderId="30" xfId="0" applyFont="1" applyFill="1" applyBorder="1" applyAlignment="1">
      <alignment horizontal="left" wrapText="1"/>
    </xf>
    <xf numFmtId="1" fontId="53" fillId="0" borderId="30" xfId="0" applyNumberFormat="1" applyFont="1" applyFill="1" applyBorder="1" applyAlignment="1">
      <alignment wrapText="1"/>
    </xf>
    <xf numFmtId="1" fontId="53" fillId="0" borderId="30" xfId="0" applyNumberFormat="1" applyFont="1" applyFill="1" applyBorder="1" applyAlignment="1"/>
    <xf numFmtId="172" fontId="60" fillId="0" borderId="0" xfId="0" applyNumberFormat="1" applyFont="1" applyAlignment="1">
      <alignment horizontal="left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5" xfId="0" applyFont="1" applyFill="1" applyBorder="1"/>
    <xf numFmtId="38" fontId="24" fillId="0" borderId="6" xfId="0" applyNumberFormat="1" applyFont="1" applyFill="1" applyBorder="1"/>
    <xf numFmtId="171" fontId="24" fillId="0" borderId="6" xfId="0" applyNumberFormat="1" applyFont="1" applyFill="1" applyBorder="1"/>
    <xf numFmtId="166" fontId="24" fillId="0" borderId="7" xfId="0" applyNumberFormat="1" applyFont="1" applyFill="1" applyBorder="1"/>
    <xf numFmtId="0" fontId="24" fillId="0" borderId="8" xfId="0" applyFont="1" applyFill="1" applyBorder="1"/>
    <xf numFmtId="38" fontId="24" fillId="0" borderId="3" xfId="0" applyNumberFormat="1" applyFont="1" applyFill="1" applyBorder="1"/>
    <xf numFmtId="171" fontId="24" fillId="0" borderId="3" xfId="0" applyNumberFormat="1" applyFont="1" applyFill="1" applyBorder="1"/>
    <xf numFmtId="166" fontId="24" fillId="0" borderId="9" xfId="0" applyNumberFormat="1" applyFont="1" applyFill="1" applyBorder="1"/>
    <xf numFmtId="0" fontId="24" fillId="0" borderId="10" xfId="0" applyFont="1" applyFill="1" applyBorder="1"/>
    <xf numFmtId="38" fontId="24" fillId="0" borderId="11" xfId="0" applyNumberFormat="1" applyFont="1" applyFill="1" applyBorder="1"/>
    <xf numFmtId="171" fontId="24" fillId="0" borderId="11" xfId="0" applyNumberFormat="1" applyFont="1" applyFill="1" applyBorder="1"/>
    <xf numFmtId="0" fontId="24" fillId="0" borderId="11" xfId="0" applyFont="1" applyFill="1" applyBorder="1"/>
    <xf numFmtId="166" fontId="24" fillId="0" borderId="12" xfId="0" applyNumberFormat="1" applyFont="1" applyFill="1" applyBorder="1"/>
    <xf numFmtId="0" fontId="24" fillId="0" borderId="18" xfId="0" applyFont="1" applyFill="1" applyBorder="1" applyAlignment="1"/>
    <xf numFmtId="0" fontId="20" fillId="0" borderId="18" xfId="0" applyFont="1" applyFill="1" applyBorder="1" applyAlignment="1"/>
    <xf numFmtId="3" fontId="20" fillId="0" borderId="18" xfId="0" applyNumberFormat="1" applyFont="1" applyFill="1" applyBorder="1" applyAlignment="1"/>
    <xf numFmtId="10" fontId="20" fillId="0" borderId="18" xfId="0" applyNumberFormat="1" applyFont="1" applyFill="1" applyBorder="1" applyAlignment="1"/>
    <xf numFmtId="3" fontId="20" fillId="0" borderId="18" xfId="0" applyNumberFormat="1" applyFont="1" applyFill="1" applyBorder="1"/>
    <xf numFmtId="1" fontId="20" fillId="0" borderId="18" xfId="0" applyNumberFormat="1" applyFont="1" applyFill="1" applyBorder="1" applyAlignment="1"/>
    <xf numFmtId="167" fontId="20" fillId="0" borderId="18" xfId="4" applyNumberFormat="1" applyFont="1" applyFill="1" applyBorder="1"/>
    <xf numFmtId="167" fontId="20" fillId="0" borderId="18" xfId="0" applyNumberFormat="1" applyFont="1" applyFill="1" applyBorder="1" applyAlignment="1"/>
    <xf numFmtId="0" fontId="23" fillId="0" borderId="18" xfId="0" applyFont="1" applyFill="1" applyBorder="1" applyAlignment="1"/>
    <xf numFmtId="3" fontId="21" fillId="0" borderId="18" xfId="0" applyNumberFormat="1" applyFont="1" applyFill="1" applyBorder="1" applyAlignment="1"/>
    <xf numFmtId="167" fontId="23" fillId="0" borderId="18" xfId="0" applyNumberFormat="1" applyFont="1" applyFill="1" applyBorder="1" applyAlignment="1"/>
    <xf numFmtId="0" fontId="20" fillId="0" borderId="18" xfId="0" applyFont="1" applyFill="1" applyBorder="1"/>
    <xf numFmtId="17" fontId="26" fillId="0" borderId="0" xfId="0" applyNumberFormat="1" applyFont="1" applyBorder="1" applyAlignment="1">
      <alignment horizontal="center"/>
    </xf>
    <xf numFmtId="0" fontId="22" fillId="3" borderId="21" xfId="0" applyFont="1" applyFill="1" applyBorder="1" applyAlignment="1">
      <alignment horizontal="center"/>
    </xf>
    <xf numFmtId="0" fontId="22" fillId="3" borderId="24" xfId="0" applyFont="1" applyFill="1" applyBorder="1" applyAlignment="1">
      <alignment horizontal="center"/>
    </xf>
    <xf numFmtId="0" fontId="25" fillId="3" borderId="25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horizontal="center"/>
    </xf>
    <xf numFmtId="0" fontId="25" fillId="3" borderId="26" xfId="0" applyFont="1" applyFill="1" applyBorder="1" applyAlignment="1">
      <alignment horizontal="center"/>
    </xf>
    <xf numFmtId="0" fontId="25" fillId="3" borderId="17" xfId="0" applyFont="1" applyFill="1" applyBorder="1" applyAlignment="1">
      <alignment horizontal="center"/>
    </xf>
    <xf numFmtId="0" fontId="25" fillId="3" borderId="17" xfId="0" applyFont="1" applyFill="1" applyBorder="1" applyAlignment="1">
      <alignment horizontal="left"/>
    </xf>
    <xf numFmtId="10" fontId="25" fillId="3" borderId="17" xfId="0" applyNumberFormat="1" applyFont="1" applyFill="1" applyBorder="1" applyAlignment="1">
      <alignment horizontal="center"/>
    </xf>
    <xf numFmtId="10" fontId="25" fillId="3" borderId="17" xfId="0" applyNumberFormat="1" applyFont="1" applyFill="1" applyBorder="1"/>
    <xf numFmtId="3" fontId="25" fillId="3" borderId="17" xfId="0" applyNumberFormat="1" applyFont="1" applyFill="1" applyBorder="1"/>
    <xf numFmtId="10" fontId="25" fillId="3" borderId="17" xfId="0" applyNumberFormat="1" applyFont="1" applyFill="1" applyBorder="1" applyAlignment="1"/>
    <xf numFmtId="0" fontId="25" fillId="3" borderId="18" xfId="0" applyFont="1" applyFill="1" applyBorder="1" applyAlignment="1">
      <alignment horizontal="center"/>
    </xf>
    <xf numFmtId="0" fontId="25" fillId="3" borderId="30" xfId="0" applyFont="1" applyFill="1" applyBorder="1" applyAlignment="1">
      <alignment horizontal="center"/>
    </xf>
    <xf numFmtId="0" fontId="28" fillId="3" borderId="17" xfId="0" applyFont="1" applyFill="1" applyBorder="1"/>
    <xf numFmtId="0" fontId="28" fillId="3" borderId="17" xfId="0" applyFont="1" applyFill="1" applyBorder="1" applyAlignment="1">
      <alignment horizontal="center"/>
    </xf>
    <xf numFmtId="0" fontId="56" fillId="3" borderId="30" xfId="0" applyFont="1" applyFill="1" applyBorder="1" applyAlignment="1">
      <alignment horizontal="center"/>
    </xf>
    <xf numFmtId="0" fontId="57" fillId="0" borderId="31" xfId="0" applyFont="1" applyFill="1" applyBorder="1" applyAlignment="1">
      <alignment horizontal="center"/>
    </xf>
    <xf numFmtId="0" fontId="23" fillId="0" borderId="31" xfId="0" applyFont="1" applyFill="1" applyBorder="1" applyAlignment="1">
      <alignment horizontal="center" vertical="center"/>
    </xf>
    <xf numFmtId="0" fontId="64" fillId="4" borderId="31" xfId="0" applyFont="1" applyFill="1" applyBorder="1" applyAlignment="1">
      <alignment horizontal="center"/>
    </xf>
    <xf numFmtId="0" fontId="25" fillId="3" borderId="37" xfId="0" applyFont="1" applyFill="1" applyBorder="1" applyAlignment="1">
      <alignment horizontal="center"/>
    </xf>
    <xf numFmtId="0" fontId="25" fillId="3" borderId="38" xfId="0" applyFont="1" applyFill="1" applyBorder="1" applyAlignment="1">
      <alignment horizontal="center"/>
    </xf>
    <xf numFmtId="165" fontId="25" fillId="3" borderId="18" xfId="0" applyNumberFormat="1" applyFont="1" applyFill="1" applyBorder="1" applyAlignment="1"/>
    <xf numFmtId="3" fontId="25" fillId="3" borderId="18" xfId="0" applyNumberFormat="1" applyFont="1" applyFill="1" applyBorder="1" applyAlignment="1"/>
    <xf numFmtId="10" fontId="25" fillId="3" borderId="18" xfId="0" applyNumberFormat="1" applyFont="1" applyFill="1" applyBorder="1" applyAlignment="1"/>
    <xf numFmtId="0" fontId="23" fillId="3" borderId="17" xfId="0" applyFont="1" applyFill="1" applyBorder="1" applyAlignment="1">
      <alignment horizontal="left"/>
    </xf>
    <xf numFmtId="3" fontId="21" fillId="3" borderId="17" xfId="0" applyNumberFormat="1" applyFont="1" applyFill="1" applyBorder="1" applyAlignment="1"/>
    <xf numFmtId="10" fontId="21" fillId="3" borderId="17" xfId="0" applyNumberFormat="1" applyFont="1" applyFill="1" applyBorder="1" applyAlignment="1"/>
    <xf numFmtId="0" fontId="61" fillId="3" borderId="18" xfId="0" applyFont="1" applyFill="1" applyBorder="1" applyAlignment="1">
      <alignment horizontal="left"/>
    </xf>
    <xf numFmtId="0" fontId="23" fillId="3" borderId="18" xfId="0" applyFont="1" applyFill="1" applyBorder="1" applyAlignment="1">
      <alignment horizontal="left"/>
    </xf>
    <xf numFmtId="3" fontId="21" fillId="3" borderId="18" xfId="0" applyNumberFormat="1" applyFont="1" applyFill="1" applyBorder="1" applyAlignment="1"/>
    <xf numFmtId="10" fontId="21" fillId="3" borderId="18" xfId="0" applyNumberFormat="1" applyFont="1" applyFill="1" applyBorder="1" applyAlignment="1"/>
    <xf numFmtId="0" fontId="21" fillId="3" borderId="18" xfId="0" applyFont="1" applyFill="1" applyBorder="1" applyAlignment="1">
      <alignment horizontal="center"/>
    </xf>
    <xf numFmtId="0" fontId="62" fillId="3" borderId="18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0" fontId="21" fillId="3" borderId="17" xfId="0" applyFont="1" applyFill="1" applyBorder="1"/>
    <xf numFmtId="3" fontId="21" fillId="3" borderId="17" xfId="0" applyNumberFormat="1" applyFont="1" applyFill="1" applyBorder="1"/>
    <xf numFmtId="10" fontId="21" fillId="3" borderId="17" xfId="0" applyNumberFormat="1" applyFont="1" applyFill="1" applyBorder="1"/>
    <xf numFmtId="0" fontId="59" fillId="3" borderId="17" xfId="0" applyFont="1" applyFill="1" applyBorder="1"/>
    <xf numFmtId="3" fontId="59" fillId="3" borderId="17" xfId="0" applyNumberFormat="1" applyFont="1" applyFill="1" applyBorder="1"/>
    <xf numFmtId="10" fontId="22" fillId="3" borderId="17" xfId="0" applyNumberFormat="1" applyFont="1" applyFill="1" applyBorder="1"/>
    <xf numFmtId="3" fontId="22" fillId="3" borderId="17" xfId="0" applyNumberFormat="1" applyFont="1" applyFill="1" applyBorder="1"/>
    <xf numFmtId="0" fontId="20" fillId="3" borderId="32" xfId="0" applyFont="1" applyFill="1" applyBorder="1"/>
    <xf numFmtId="0" fontId="20" fillId="3" borderId="33" xfId="0" applyFont="1" applyFill="1" applyBorder="1"/>
    <xf numFmtId="0" fontId="20" fillId="3" borderId="33" xfId="0" applyFont="1" applyFill="1" applyBorder="1" applyAlignment="1">
      <alignment horizontal="center"/>
    </xf>
    <xf numFmtId="0" fontId="54" fillId="3" borderId="17" xfId="0" applyFont="1" applyFill="1" applyBorder="1" applyAlignment="1">
      <alignment horizontal="center" vertical="center"/>
    </xf>
    <xf numFmtId="3" fontId="53" fillId="0" borderId="18" xfId="0" applyNumberFormat="1" applyFont="1" applyFill="1" applyBorder="1" applyAlignment="1">
      <alignment wrapText="1"/>
    </xf>
    <xf numFmtId="0" fontId="54" fillId="3" borderId="17" xfId="0" applyFont="1" applyFill="1" applyBorder="1"/>
    <xf numFmtId="37" fontId="54" fillId="3" borderId="17" xfId="0" applyNumberFormat="1" applyFont="1" applyFill="1" applyBorder="1"/>
    <xf numFmtId="167" fontId="54" fillId="3" borderId="17" xfId="0" applyNumberFormat="1" applyFont="1" applyFill="1" applyBorder="1"/>
    <xf numFmtId="0" fontId="54" fillId="3" borderId="17" xfId="0" applyFont="1" applyFill="1" applyBorder="1" applyAlignment="1">
      <alignment horizontal="center"/>
    </xf>
    <xf numFmtId="167" fontId="54" fillId="3" borderId="17" xfId="0" applyNumberFormat="1" applyFont="1" applyFill="1" applyBorder="1" applyAlignment="1"/>
    <xf numFmtId="0" fontId="35" fillId="3" borderId="34" xfId="0" applyFont="1" applyFill="1" applyBorder="1"/>
    <xf numFmtId="0" fontId="58" fillId="3" borderId="35" xfId="0" applyFont="1" applyFill="1" applyBorder="1" applyAlignment="1">
      <alignment horizontal="center" vertical="top" wrapText="1"/>
    </xf>
    <xf numFmtId="3" fontId="58" fillId="3" borderId="35" xfId="0" applyNumberFormat="1" applyFont="1" applyFill="1" applyBorder="1" applyAlignment="1">
      <alignment horizontal="center" vertical="center"/>
    </xf>
    <xf numFmtId="0" fontId="35" fillId="3" borderId="35" xfId="0" applyFont="1" applyFill="1" applyBorder="1"/>
    <xf numFmtId="0" fontId="35" fillId="3" borderId="36" xfId="0" applyFont="1" applyFill="1" applyBorder="1"/>
    <xf numFmtId="0" fontId="58" fillId="3" borderId="18" xfId="0" applyFont="1" applyFill="1" applyBorder="1" applyAlignment="1">
      <alignment horizontal="center"/>
    </xf>
    <xf numFmtId="0" fontId="58" fillId="3" borderId="18" xfId="0" applyFont="1" applyFill="1" applyBorder="1" applyAlignment="1">
      <alignment horizontal="left"/>
    </xf>
    <xf numFmtId="1" fontId="58" fillId="3" borderId="18" xfId="0" applyNumberFormat="1" applyFont="1" applyFill="1" applyBorder="1" applyAlignment="1"/>
    <xf numFmtId="167" fontId="58" fillId="3" borderId="18" xfId="0" applyNumberFormat="1" applyFont="1" applyFill="1" applyBorder="1" applyAlignment="1"/>
    <xf numFmtId="3" fontId="58" fillId="3" borderId="18" xfId="0" applyNumberFormat="1" applyFont="1" applyFill="1" applyBorder="1" applyAlignment="1"/>
    <xf numFmtId="0" fontId="25" fillId="3" borderId="18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/>
    </xf>
    <xf numFmtId="3" fontId="25" fillId="3" borderId="18" xfId="0" applyNumberFormat="1" applyFont="1" applyFill="1" applyBorder="1"/>
    <xf numFmtId="2" fontId="25" fillId="3" borderId="18" xfId="0" applyNumberFormat="1" applyFont="1" applyFill="1" applyBorder="1"/>
    <xf numFmtId="10" fontId="25" fillId="0" borderId="20" xfId="0" applyNumberFormat="1" applyFont="1" applyBorder="1" applyAlignment="1"/>
    <xf numFmtId="10" fontId="0" fillId="0" borderId="0" xfId="0" applyNumberFormat="1" applyBorder="1"/>
    <xf numFmtId="10" fontId="25" fillId="0" borderId="18" xfId="0" applyNumberFormat="1" applyFont="1" applyBorder="1" applyAlignment="1"/>
    <xf numFmtId="3" fontId="21" fillId="3" borderId="18" xfId="0" applyNumberFormat="1" applyFont="1" applyFill="1" applyBorder="1" applyAlignment="1">
      <alignment horizontal="right" vertical="center"/>
    </xf>
    <xf numFmtId="10" fontId="21" fillId="3" borderId="18" xfId="0" applyNumberFormat="1" applyFont="1" applyFill="1" applyBorder="1" applyAlignment="1">
      <alignment horizontal="right" vertical="center"/>
    </xf>
    <xf numFmtId="167" fontId="21" fillId="3" borderId="18" xfId="0" applyNumberFormat="1" applyFont="1" applyFill="1" applyBorder="1" applyAlignment="1">
      <alignment horizontal="right"/>
    </xf>
    <xf numFmtId="3" fontId="21" fillId="3" borderId="19" xfId="0" applyNumberFormat="1" applyFont="1" applyFill="1" applyBorder="1" applyAlignment="1">
      <alignment horizontal="right" vertical="center"/>
    </xf>
    <xf numFmtId="10" fontId="21" fillId="3" borderId="18" xfId="0" applyNumberFormat="1" applyFont="1" applyFill="1" applyBorder="1" applyAlignment="1">
      <alignment horizontal="center"/>
    </xf>
    <xf numFmtId="167" fontId="21" fillId="3" borderId="18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horizontal="left"/>
    </xf>
    <xf numFmtId="17" fontId="29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0" fontId="25" fillId="3" borderId="22" xfId="0" applyFont="1" applyFill="1" applyBorder="1" applyAlignment="1">
      <alignment horizontal="center"/>
    </xf>
    <xf numFmtId="0" fontId="25" fillId="3" borderId="23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0" fontId="24" fillId="3" borderId="29" xfId="0" applyFont="1" applyFill="1" applyBorder="1" applyAlignment="1">
      <alignment horizontal="center"/>
    </xf>
    <xf numFmtId="0" fontId="24" fillId="3" borderId="19" xfId="0" applyFont="1" applyFill="1" applyBorder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/>
    </xf>
    <xf numFmtId="0" fontId="25" fillId="3" borderId="18" xfId="0" applyFont="1" applyFill="1" applyBorder="1" applyAlignment="1">
      <alignment horizontal="center" vertical="center" wrapText="1"/>
    </xf>
    <xf numFmtId="17" fontId="26" fillId="0" borderId="0" xfId="0" applyNumberFormat="1" applyFont="1" applyBorder="1" applyAlignment="1">
      <alignment horizontal="center"/>
    </xf>
    <xf numFmtId="0" fontId="25" fillId="3" borderId="13" xfId="0" applyFont="1" applyFill="1" applyBorder="1" applyAlignment="1">
      <alignment horizontal="center"/>
    </xf>
    <xf numFmtId="0" fontId="25" fillId="3" borderId="29" xfId="0" applyFont="1" applyFill="1" applyBorder="1" applyAlignment="1">
      <alignment horizontal="center"/>
    </xf>
    <xf numFmtId="0" fontId="25" fillId="3" borderId="19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1" fillId="3" borderId="39" xfId="0" applyFont="1" applyFill="1" applyBorder="1" applyAlignment="1">
      <alignment horizontal="center" vertical="center"/>
    </xf>
    <xf numFmtId="0" fontId="20" fillId="3" borderId="40" xfId="0" applyFont="1" applyFill="1" applyBorder="1" applyAlignment="1">
      <alignment horizontal="center" vertical="center"/>
    </xf>
    <xf numFmtId="0" fontId="28" fillId="3" borderId="39" xfId="0" applyFont="1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28" fillId="3" borderId="39" xfId="0" applyFont="1" applyFill="1" applyBorder="1" applyAlignment="1">
      <alignment horizontal="center" wrapText="1"/>
    </xf>
    <xf numFmtId="0" fontId="0" fillId="3" borderId="40" xfId="0" applyFill="1" applyBorder="1" applyAlignment="1">
      <alignment wrapText="1"/>
    </xf>
    <xf numFmtId="0" fontId="65" fillId="0" borderId="0" xfId="0" applyFont="1" applyAlignment="1">
      <alignment horizontal="center"/>
    </xf>
    <xf numFmtId="0" fontId="25" fillId="3" borderId="18" xfId="0" applyFont="1" applyFill="1" applyBorder="1" applyAlignment="1">
      <alignment horizontal="center"/>
    </xf>
    <xf numFmtId="0" fontId="25" fillId="3" borderId="41" xfId="0" applyFont="1" applyFill="1" applyBorder="1" applyAlignment="1">
      <alignment horizontal="center"/>
    </xf>
    <xf numFmtId="0" fontId="25" fillId="3" borderId="39" xfId="0" applyFont="1" applyFill="1" applyBorder="1" applyAlignment="1">
      <alignment horizontal="center" vertical="center" wrapText="1"/>
    </xf>
    <xf numFmtId="0" fontId="20" fillId="3" borderId="40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25" fillId="0" borderId="18" xfId="0" applyFont="1" applyBorder="1" applyAlignment="1">
      <alignment horizontal="center"/>
    </xf>
    <xf numFmtId="0" fontId="0" fillId="0" borderId="18" xfId="0" applyBorder="1" applyAlignment="1"/>
    <xf numFmtId="0" fontId="25" fillId="0" borderId="13" xfId="0" applyFont="1" applyBorder="1" applyAlignment="1">
      <alignment horizontal="center"/>
    </xf>
    <xf numFmtId="0" fontId="25" fillId="0" borderId="29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 vertical="center"/>
    </xf>
    <xf numFmtId="0" fontId="25" fillId="3" borderId="41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25" fillId="3" borderId="21" xfId="0" applyFont="1" applyFill="1" applyBorder="1" applyAlignment="1">
      <alignment horizontal="center" vertical="center"/>
    </xf>
    <xf numFmtId="0" fontId="25" fillId="3" borderId="42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7" fontId="25" fillId="3" borderId="13" xfId="0" applyNumberFormat="1" applyFont="1" applyFill="1" applyBorder="1" applyAlignment="1">
      <alignment horizontal="center"/>
    </xf>
    <xf numFmtId="17" fontId="25" fillId="3" borderId="19" xfId="0" applyNumberFormat="1" applyFont="1" applyFill="1" applyBorder="1" applyAlignment="1">
      <alignment horizontal="center"/>
    </xf>
    <xf numFmtId="17" fontId="25" fillId="3" borderId="18" xfId="0" applyNumberFormat="1" applyFont="1" applyFill="1" applyBorder="1" applyAlignment="1">
      <alignment horizontal="center"/>
    </xf>
    <xf numFmtId="0" fontId="21" fillId="3" borderId="18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/>
    </xf>
    <xf numFmtId="0" fontId="23" fillId="3" borderId="18" xfId="0" applyFont="1" applyFill="1" applyBorder="1" applyAlignment="1">
      <alignment horizontal="center" vertical="center"/>
    </xf>
    <xf numFmtId="0" fontId="61" fillId="3" borderId="17" xfId="0" applyFont="1" applyFill="1" applyBorder="1" applyAlignment="1">
      <alignment horizontal="center"/>
    </xf>
    <xf numFmtId="0" fontId="21" fillId="3" borderId="44" xfId="0" applyFont="1" applyFill="1" applyBorder="1" applyAlignment="1">
      <alignment horizontal="center" vertical="center"/>
    </xf>
    <xf numFmtId="0" fontId="20" fillId="3" borderId="45" xfId="0" applyFont="1" applyFill="1" applyBorder="1" applyAlignment="1">
      <alignment horizontal="center" vertical="center"/>
    </xf>
    <xf numFmtId="0" fontId="21" fillId="3" borderId="46" xfId="0" applyFont="1" applyFill="1" applyBorder="1" applyAlignment="1">
      <alignment horizontal="center"/>
    </xf>
    <xf numFmtId="0" fontId="21" fillId="3" borderId="47" xfId="0" applyFont="1" applyFill="1" applyBorder="1" applyAlignment="1">
      <alignment horizontal="center"/>
    </xf>
    <xf numFmtId="0" fontId="61" fillId="3" borderId="34" xfId="0" applyFont="1" applyFill="1" applyBorder="1" applyAlignment="1">
      <alignment horizontal="center"/>
    </xf>
    <xf numFmtId="0" fontId="61" fillId="3" borderId="35" xfId="0" applyFont="1" applyFill="1" applyBorder="1" applyAlignment="1">
      <alignment horizontal="center"/>
    </xf>
    <xf numFmtId="0" fontId="61" fillId="3" borderId="36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7" fontId="26" fillId="0" borderId="0" xfId="0" applyNumberFormat="1" applyFont="1" applyFill="1" applyBorder="1" applyAlignment="1">
      <alignment horizontal="center"/>
    </xf>
    <xf numFmtId="0" fontId="54" fillId="3" borderId="17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center"/>
    </xf>
    <xf numFmtId="49" fontId="22" fillId="0" borderId="0" xfId="0" applyNumberFormat="1" applyFont="1" applyFill="1" applyBorder="1" applyAlignment="1">
      <alignment horizontal="center"/>
    </xf>
  </cellXfs>
  <cellStyles count="5">
    <cellStyle name="Estilo 1" xfId="1"/>
    <cellStyle name="Hipervínculo" xfId="2" builtinId="8"/>
    <cellStyle name="Normal" xfId="0" builtinId="0"/>
    <cellStyle name="Normal 2" xfId="3"/>
    <cellStyle name="Porcentual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2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OCUPACIÓN GENERAL ENERO</a:t>
            </a:r>
          </a:p>
        </c:rich>
      </c:tx>
    </c:title>
    <c:plotArea>
      <c:layout/>
      <c:lineChart>
        <c:grouping val="stacked"/>
        <c:ser>
          <c:idx val="0"/>
          <c:order val="0"/>
          <c:dLbls>
            <c:dLblPos val="t"/>
            <c:showVal val="1"/>
          </c:dLbls>
          <c:cat>
            <c:numRef>
              <c:f>'COMPART. OCUP. AFLU. 2010-2014'!$C$9:$G$9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'COMPART. OCUP. AFLU. 2010-2014'!$C$22:$G$22</c:f>
              <c:numCache>
                <c:formatCode>0.00%</c:formatCode>
                <c:ptCount val="5"/>
                <c:pt idx="0">
                  <c:v>0.7167</c:v>
                </c:pt>
                <c:pt idx="1">
                  <c:v>0.79779999999999995</c:v>
                </c:pt>
                <c:pt idx="2">
                  <c:v>0.82599999999999996</c:v>
                </c:pt>
                <c:pt idx="3">
                  <c:v>0.85929999999999995</c:v>
                </c:pt>
                <c:pt idx="4">
                  <c:v>0.85970000000000002</c:v>
                </c:pt>
              </c:numCache>
            </c:numRef>
          </c:val>
        </c:ser>
        <c:dLbls>
          <c:showVal val="1"/>
        </c:dLbls>
        <c:marker val="1"/>
        <c:axId val="114107136"/>
        <c:axId val="114108672"/>
      </c:lineChart>
      <c:catAx>
        <c:axId val="114107136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114108672"/>
        <c:crossesAt val="0.1"/>
        <c:lblAlgn val="ctr"/>
        <c:lblOffset val="100"/>
        <c:tickLblSkip val="1"/>
        <c:tickMarkSkip val="1"/>
      </c:catAx>
      <c:valAx>
        <c:axId val="114108672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114107136"/>
        <c:crosses val="autoZero"/>
        <c:crossBetween val="between"/>
      </c:valAx>
    </c:plotArea>
    <c:plotVisOnly val="1"/>
    <c:dispBlanksAs val="zero"/>
  </c:chart>
  <c:printSettings>
    <c:headerFooter/>
    <c:pageMargins b="0.75000000000001055" l="0.70000000000000062" r="0.70000000000000062" t="0.750000000000010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E  N  E  R  O
2014 VS 2013</a:t>
            </a:r>
          </a:p>
        </c:rich>
      </c:tx>
      <c:overlay val="1"/>
    </c:title>
    <c:view3D>
      <c:rotX val="35"/>
      <c:hPercent val="102"/>
      <c:rotY val="44"/>
      <c:depthPercent val="100"/>
      <c:rAngAx val="1"/>
    </c:view3D>
    <c:plotArea>
      <c:layout>
        <c:manualLayout>
          <c:layoutTarget val="inner"/>
          <c:xMode val="edge"/>
          <c:yMode val="edge"/>
          <c:x val="0.12710291974200472"/>
          <c:y val="9.6899408194438073E-3"/>
          <c:w val="0.84672974475189577"/>
          <c:h val="0.95349017663323765"/>
        </c:manualLayout>
      </c:layout>
      <c:bar3DChart>
        <c:barDir val="bar"/>
        <c:grouping val="clustered"/>
        <c:ser>
          <c:idx val="0"/>
          <c:order val="0"/>
          <c:tx>
            <c:strRef>
              <c:f>'EUROPA ENERO'!$E$7:$F$7</c:f>
              <c:strCache>
                <c:ptCount val="1"/>
                <c:pt idx="0">
                  <c:v> ENERO  2014</c:v>
                </c:pt>
              </c:strCache>
            </c:strRef>
          </c:tx>
          <c:dLbls>
            <c:dLbl>
              <c:idx val="1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6"/>
              <c:delete val="1"/>
            </c:dLbl>
            <c:showVal val="1"/>
          </c:dLbls>
          <c:cat>
            <c:strRef>
              <c:f>'EUROPA ENERO'!$B$9:$B$35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ENERO'!$F$9:$F$35</c:f>
              <c:numCache>
                <c:formatCode>0.00%</c:formatCode>
                <c:ptCount val="27"/>
                <c:pt idx="0">
                  <c:v>0.15674161614611312</c:v>
                </c:pt>
                <c:pt idx="1">
                  <c:v>5.0520553551786761E-3</c:v>
                </c:pt>
                <c:pt idx="2">
                  <c:v>1.7279308316066815E-2</c:v>
                </c:pt>
                <c:pt idx="3">
                  <c:v>6.5229069142813288E-4</c:v>
                </c:pt>
                <c:pt idx="4">
                  <c:v>3.3126135113703222E-3</c:v>
                </c:pt>
                <c:pt idx="5">
                  <c:v>8.3237408231652724E-2</c:v>
                </c:pt>
                <c:pt idx="6">
                  <c:v>9.8227304120942372E-3</c:v>
                </c:pt>
                <c:pt idx="7">
                  <c:v>0.10467347095387922</c:v>
                </c:pt>
                <c:pt idx="8">
                  <c:v>0.20788888036221317</c:v>
                </c:pt>
                <c:pt idx="9">
                  <c:v>6.0113063719847547E-4</c:v>
                </c:pt>
                <c:pt idx="10">
                  <c:v>2.8432200138132146E-2</c:v>
                </c:pt>
                <c:pt idx="11">
                  <c:v>1.5603816540045532E-3</c:v>
                </c:pt>
                <c:pt idx="12">
                  <c:v>3.9393241756836266E-3</c:v>
                </c:pt>
                <c:pt idx="13">
                  <c:v>2.0464021691862992E-3</c:v>
                </c:pt>
                <c:pt idx="14">
                  <c:v>0.10033765635791574</c:v>
                </c:pt>
                <c:pt idx="15">
                  <c:v>2.6859028470570181E-4</c:v>
                </c:pt>
                <c:pt idx="16">
                  <c:v>3.8370040672243114E-5</c:v>
                </c:pt>
                <c:pt idx="17">
                  <c:v>6.139206507558898E-3</c:v>
                </c:pt>
                <c:pt idx="18">
                  <c:v>6.996137415905661E-3</c:v>
                </c:pt>
                <c:pt idx="19">
                  <c:v>1.6115417082342108E-3</c:v>
                </c:pt>
                <c:pt idx="20">
                  <c:v>1.7266518302509401E-3</c:v>
                </c:pt>
                <c:pt idx="21">
                  <c:v>1.4324815184304095E-3</c:v>
                </c:pt>
                <c:pt idx="22">
                  <c:v>0.10263985879825033</c:v>
                </c:pt>
                <c:pt idx="23">
                  <c:v>1.0232010845931497E-4</c:v>
                </c:pt>
                <c:pt idx="24">
                  <c:v>0.10164223774077201</c:v>
                </c:pt>
                <c:pt idx="25">
                  <c:v>2.033612155628885E-2</c:v>
                </c:pt>
                <c:pt idx="26">
                  <c:v>3.1489013378354185E-2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'EUROPA ENERO'!$C$7:$D$7</c:f>
              <c:strCache>
                <c:ptCount val="1"/>
                <c:pt idx="0">
                  <c:v> ENERO  2013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Lbls>
            <c:dLbl>
              <c:idx val="0"/>
              <c:layout>
                <c:manualLayout>
                  <c:x val="0"/>
                  <c:y val="-1.81936322287199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2.4922118380062306E-3"/>
                  <c:y val="-2.33918128654970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1.4953271028037415E-2"/>
                  <c:y val="-1.81936322287199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8"/>
              <c:layout>
                <c:manualLayout>
                  <c:x val="-7.4766355140188029E-3"/>
                  <c:y val="-2.33918128654970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0"/>
                  <c:y val="-1.81936322287199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2.4922118380062306E-3"/>
                  <c:y val="-2.079272254710850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25"/>
              <c:layout>
                <c:manualLayout>
                  <c:x val="7.4766355140187101E-3"/>
                  <c:y val="-1.299545159194282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ENERO'!$B$9:$B$35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ENERO'!$D$9:$D$35</c:f>
              <c:numCache>
                <c:formatCode>0.00%</c:formatCode>
                <c:ptCount val="27"/>
                <c:pt idx="0">
                  <c:v>0.14644440282200163</c:v>
                </c:pt>
                <c:pt idx="1">
                  <c:v>6.4306674158706376E-3</c:v>
                </c:pt>
                <c:pt idx="2">
                  <c:v>1.542111506524318E-2</c:v>
                </c:pt>
                <c:pt idx="3">
                  <c:v>9.6147842916900793E-4</c:v>
                </c:pt>
                <c:pt idx="4">
                  <c:v>2.1726915152650308E-3</c:v>
                </c:pt>
                <c:pt idx="5">
                  <c:v>8.2250109258912407E-2</c:v>
                </c:pt>
                <c:pt idx="6">
                  <c:v>1.1337953424486484E-2</c:v>
                </c:pt>
                <c:pt idx="7">
                  <c:v>0.10988324904788661</c:v>
                </c:pt>
                <c:pt idx="8">
                  <c:v>0.22760816632328151</c:v>
                </c:pt>
                <c:pt idx="9">
                  <c:v>1.8730099269526128E-4</c:v>
                </c:pt>
                <c:pt idx="10">
                  <c:v>3.2852594118748829E-2</c:v>
                </c:pt>
                <c:pt idx="11">
                  <c:v>8.6158456639820187E-4</c:v>
                </c:pt>
                <c:pt idx="12">
                  <c:v>1.510894674408441E-3</c:v>
                </c:pt>
                <c:pt idx="13">
                  <c:v>1.2486732846350753E-5</c:v>
                </c:pt>
                <c:pt idx="14">
                  <c:v>9.3101080102391209E-2</c:v>
                </c:pt>
                <c:pt idx="15">
                  <c:v>2.3724792408066428E-4</c:v>
                </c:pt>
                <c:pt idx="16">
                  <c:v>1.1238059561715677E-4</c:v>
                </c:pt>
                <c:pt idx="17">
                  <c:v>1.3036149091590185E-2</c:v>
                </c:pt>
                <c:pt idx="18">
                  <c:v>3.8584004495223825E-3</c:v>
                </c:pt>
                <c:pt idx="19">
                  <c:v>8.9904476493725416E-4</c:v>
                </c:pt>
                <c:pt idx="20">
                  <c:v>2.0852843853405756E-3</c:v>
                </c:pt>
                <c:pt idx="21">
                  <c:v>1.3735406130985827E-3</c:v>
                </c:pt>
                <c:pt idx="22">
                  <c:v>0.10952113379534245</c:v>
                </c:pt>
                <c:pt idx="23">
                  <c:v>1.8730099269526128E-4</c:v>
                </c:pt>
                <c:pt idx="24">
                  <c:v>9.5173877754885436E-2</c:v>
                </c:pt>
                <c:pt idx="25">
                  <c:v>1.90922145220703E-2</c:v>
                </c:pt>
                <c:pt idx="26">
                  <c:v>2.3387650621214961E-2</c:v>
                </c:pt>
              </c:numCache>
            </c:numRef>
          </c:val>
          <c:shape val="box"/>
        </c:ser>
        <c:dLbls>
          <c:showVal val="1"/>
        </c:dLbls>
        <c:shape val="cylinder"/>
        <c:axId val="116193536"/>
        <c:axId val="116215808"/>
        <c:axId val="0"/>
      </c:bar3DChart>
      <c:catAx>
        <c:axId val="116193536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116215808"/>
        <c:crosses val="autoZero"/>
        <c:auto val="1"/>
        <c:lblAlgn val="ctr"/>
        <c:lblOffset val="80"/>
        <c:tickLblSkip val="1"/>
        <c:tickMarkSkip val="1"/>
      </c:catAx>
      <c:valAx>
        <c:axId val="116215808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16193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286643608801345"/>
          <c:y val="0.12244241146157321"/>
          <c:w val="0.25981347658645532"/>
          <c:h val="0.11281112982264491"/>
        </c:manualLayout>
      </c:layout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055" r="0.75000000000001055" t="1" header="0" footer="0"/>
    <c:pageSetup orientation="landscape" horizontalDpi="360" verticalDpi="36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PRINCIPALES MERCADOS 
ENERO
2014</a:t>
            </a:r>
          </a:p>
        </c:rich>
      </c:tx>
      <c:layout>
        <c:manualLayout>
          <c:xMode val="edge"/>
          <c:yMode val="edge"/>
          <c:x val="0.68981554389034649"/>
          <c:y val="0.8060620907235081"/>
        </c:manualLayout>
      </c:layout>
    </c:title>
    <c:view3D>
      <c:rotX val="30"/>
      <c:perspective val="0"/>
    </c:view3D>
    <c:plotArea>
      <c:layout>
        <c:manualLayout>
          <c:layoutTarget val="inner"/>
          <c:xMode val="edge"/>
          <c:yMode val="edge"/>
          <c:x val="0.27546327431377782"/>
          <c:y val="0.40202099514875489"/>
          <c:w val="0.43171345092033209"/>
          <c:h val="0.47070799934501717"/>
        </c:manualLayout>
      </c:layout>
      <c:pie3DChart>
        <c:varyColors val="1"/>
        <c:ser>
          <c:idx val="0"/>
          <c:order val="0"/>
          <c:tx>
            <c:strRef>
              <c:f>'PRINCIPALES MERCADOS I'!$D$2:$L$2</c:f>
              <c:strCache>
                <c:ptCount val="1"/>
              </c:strCache>
            </c:strRef>
          </c:tx>
          <c:spPr>
            <a:ln>
              <a:noFill/>
            </a:ln>
          </c:spPr>
          <c:explosion val="25"/>
          <c:dPt>
            <c:idx val="0"/>
            <c:spPr>
              <a:solidFill>
                <a:srgbClr val="92D050"/>
              </a:solidFill>
              <a:ln>
                <a:noFill/>
              </a:ln>
            </c:spPr>
          </c:dPt>
          <c:dPt>
            <c:idx val="1"/>
            <c:spPr>
              <a:solidFill>
                <a:srgbClr val="FFC000"/>
              </a:solidFill>
              <a:ln>
                <a:noFill/>
              </a:ln>
            </c:spPr>
          </c:dPt>
          <c:dPt>
            <c:idx val="2"/>
            <c:spPr>
              <a:solidFill>
                <a:srgbClr val="FF0066"/>
              </a:solidFill>
              <a:ln>
                <a:noFill/>
              </a:ln>
            </c:spPr>
          </c:dPt>
          <c:dPt>
            <c:idx val="3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</c:spPr>
          </c:dPt>
          <c:dPt>
            <c:idx val="4"/>
            <c:spPr>
              <a:solidFill>
                <a:srgbClr val="FFC000"/>
              </a:solidFill>
              <a:ln>
                <a:noFill/>
              </a:ln>
            </c:spPr>
          </c:dPt>
          <c:dPt>
            <c:idx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6"/>
            <c:spPr>
              <a:solidFill>
                <a:srgbClr val="FF9900"/>
              </a:solidFill>
              <a:ln>
                <a:noFill/>
              </a:ln>
            </c:spPr>
          </c:dPt>
          <c:dPt>
            <c:idx val="7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</c:spPr>
          </c:dPt>
          <c:dPt>
            <c:idx val="8"/>
            <c:spPr>
              <a:solidFill>
                <a:srgbClr val="00B050"/>
              </a:solidFill>
              <a:ln>
                <a:noFill/>
              </a:ln>
            </c:spPr>
          </c:dPt>
          <c:dPt>
            <c:idx val="9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7.54296957255228E-2"/>
                  <c:y val="9.1487085705747109E-3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8.1163732303594693E-2"/>
                  <c:y val="5.6576346093109055E-2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-3.1775886711256841E-2"/>
                  <c:y val="7.9765213121704134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-6.4271532030718392E-2"/>
                  <c:y val="8.0415705612556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-0.10015918149120252"/>
                  <c:y val="-9.8532834910788208E-3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0.11924820161368722"/>
                  <c:y val="-0.10048240939579284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0.13783894817166895"/>
                  <c:y val="-0.16397500088023023"/>
                </c:manualLayout>
              </c:layout>
              <c:dLblPos val="bestFit"/>
              <c:showVal val="1"/>
              <c:showCatName val="1"/>
            </c:dLbl>
            <c:dLbl>
              <c:idx val="7"/>
              <c:layout>
                <c:manualLayout>
                  <c:x val="-0.17235906094575915"/>
                  <c:y val="-0.23224824817195175"/>
                </c:manualLayout>
              </c:layout>
              <c:dLblPos val="bestFit"/>
              <c:showVal val="1"/>
              <c:showCatName val="1"/>
            </c:dLbl>
            <c:dLbl>
              <c:idx val="8"/>
              <c:layout>
                <c:manualLayout>
                  <c:x val="-0.11626133438445489"/>
                  <c:y val="-0.31359373224981607"/>
                </c:manualLayout>
              </c:layout>
              <c:dLblPos val="bestFit"/>
              <c:showVal val="1"/>
              <c:showCatName val="1"/>
            </c:dLbl>
            <c:dLbl>
              <c:idx val="9"/>
              <c:layout>
                <c:manualLayout>
                  <c:x val="-2.4639636383281271E-2"/>
                  <c:y val="-0.33629131847892574"/>
                </c:manualLayout>
              </c:layout>
              <c:dLblPos val="bestFit"/>
              <c:showVal val="1"/>
              <c:showCatName val="1"/>
            </c:dLbl>
            <c:dLbl>
              <c:idx val="10"/>
              <c:layout>
                <c:manualLayout>
                  <c:x val="7.9451739723174417E-2"/>
                  <c:y val="-0.33431863364274017"/>
                </c:manualLayout>
              </c:layout>
              <c:dLblPos val="bestFit"/>
              <c:showVal val="1"/>
              <c:showCatName val="1"/>
            </c:dLbl>
            <c:dLbl>
              <c:idx val="11"/>
              <c:layout>
                <c:manualLayout>
                  <c:x val="0.19292665368680628"/>
                  <c:y val="-0.30040377891944997"/>
                </c:manualLayout>
              </c:layout>
              <c:dLblPos val="bestFit"/>
              <c:showVal val="1"/>
              <c:showCatName val="1"/>
            </c:dLbl>
            <c:dLbl>
              <c:idx val="12"/>
              <c:layout>
                <c:manualLayout>
                  <c:x val="0.38614638482288977"/>
                  <c:y val="-0.2478784227693514"/>
                </c:manualLayout>
              </c:layout>
              <c:dLblPos val="bestFit"/>
              <c:showVal val="1"/>
              <c:showCatName val="1"/>
            </c:dLbl>
            <c:dLbl>
              <c:idx val="13"/>
              <c:layout>
                <c:manualLayout>
                  <c:x val="0.39377292783100837"/>
                  <c:y val="-9.6362972336407726E-2"/>
                </c:manualLayout>
              </c:layout>
              <c:dLblPos val="bestFit"/>
              <c:showVal val="1"/>
              <c:showCatName val="1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'PRINCIPALES MERCADOS I'!$C$11:$C$25</c:f>
              <c:strCache>
                <c:ptCount val="15"/>
                <c:pt idx="0">
                  <c:v>Estados Unidos</c:v>
                </c:pt>
                <c:pt idx="1">
                  <c:v>Canadá</c:v>
                </c:pt>
                <c:pt idx="2">
                  <c:v>México</c:v>
                </c:pt>
                <c:pt idx="3">
                  <c:v>Alemania</c:v>
                </c:pt>
                <c:pt idx="4">
                  <c:v>Bélgica</c:v>
                </c:pt>
                <c:pt idx="5">
                  <c:v>España</c:v>
                </c:pt>
                <c:pt idx="6">
                  <c:v>Francia</c:v>
                </c:pt>
                <c:pt idx="7">
                  <c:v>Gran Bretaña</c:v>
                </c:pt>
                <c:pt idx="8">
                  <c:v>Holanda</c:v>
                </c:pt>
                <c:pt idx="9">
                  <c:v>Italia</c:v>
                </c:pt>
                <c:pt idx="10">
                  <c:v>Rusia</c:v>
                </c:pt>
                <c:pt idx="11">
                  <c:v>Suiza</c:v>
                </c:pt>
                <c:pt idx="12">
                  <c:v>Argentina</c:v>
                </c:pt>
                <c:pt idx="13">
                  <c:v>Brasil</c:v>
                </c:pt>
                <c:pt idx="14">
                  <c:v>Chile</c:v>
                </c:pt>
              </c:strCache>
            </c:strRef>
          </c:cat>
          <c:val>
            <c:numRef>
              <c:f>'PRINCIPALES MERCADOS I'!$Q$11:$Q$25</c:f>
              <c:numCache>
                <c:formatCode>0.00%</c:formatCode>
                <c:ptCount val="15"/>
                <c:pt idx="0">
                  <c:v>0.30320295001830988</c:v>
                </c:pt>
                <c:pt idx="1">
                  <c:v>0.27753506553230628</c:v>
                </c:pt>
                <c:pt idx="2">
                  <c:v>0.12739696084526314</c:v>
                </c:pt>
                <c:pt idx="3">
                  <c:v>3.4788755184248399E-2</c:v>
                </c:pt>
                <c:pt idx="4">
                  <c:v>3.8351373524210192E-3</c:v>
                </c:pt>
                <c:pt idx="5">
                  <c:v>1.8474518052965204E-2</c:v>
                </c:pt>
                <c:pt idx="6">
                  <c:v>2.3232245812149239E-2</c:v>
                </c:pt>
                <c:pt idx="7">
                  <c:v>4.6140875297003142E-2</c:v>
                </c:pt>
                <c:pt idx="8">
                  <c:v>6.310518382259012E-3</c:v>
                </c:pt>
                <c:pt idx="9">
                  <c:v>2.2269913049402588E-2</c:v>
                </c:pt>
                <c:pt idx="10">
                  <c:v>2.2780886197763642E-2</c:v>
                </c:pt>
                <c:pt idx="11">
                  <c:v>4.5135961438559739E-3</c:v>
                </c:pt>
                <c:pt idx="12">
                  <c:v>3.6875228873389371E-2</c:v>
                </c:pt>
                <c:pt idx="13">
                  <c:v>6.0521930683653689E-3</c:v>
                </c:pt>
                <c:pt idx="14">
                  <c:v>1.0483465760540951E-2</c:v>
                </c:pt>
              </c:numCache>
            </c:numRef>
          </c:val>
        </c:ser>
        <c:dLbls>
          <c:showVal val="1"/>
          <c:showCatName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299346" r="0.74803149606299346" t="0.98425196850393659" header="0" footer="0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view3D>
      <c:hPercent val="55"/>
      <c:depthPercent val="100"/>
      <c:rAngAx val="1"/>
    </c:view3D>
    <c:plotArea>
      <c:layout>
        <c:manualLayout>
          <c:layoutTarget val="inner"/>
          <c:xMode val="edge"/>
          <c:yMode val="edge"/>
          <c:x val="7.9817604302669543E-2"/>
          <c:y val="2.5735317217046593E-2"/>
          <c:w val="0.90421943160022167"/>
          <c:h val="0.80514778150471544"/>
        </c:manualLayout>
      </c:layout>
      <c:bar3DChart>
        <c:barDir val="col"/>
        <c:grouping val="clustered"/>
        <c:ser>
          <c:idx val="0"/>
          <c:order val="0"/>
          <c:tx>
            <c:strRef>
              <c:f>'PRINC. MDOS. PROD.CTOS. NOCH.I'!$C$7:$D$7</c:f>
              <c:strCache>
                <c:ptCount val="1"/>
                <c:pt idx="0">
                  <c:v> ENE 2014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NOCH.I'!$C$26,'PRINC. MDOS. PROD.CTOS. NOCH.I'!$C$12,'PRINC. MDOS. PROD.CTOS. NOCH.I'!$C$11,'PRINC. MDOS. PROD.CTOS. NOCH.I'!$C$32,'PRINC. MDOS. PROD.CTOS. NOCH.I'!$C$13)</c:f>
              <c:numCache>
                <c:formatCode>#,##0</c:formatCode>
                <c:ptCount val="5"/>
                <c:pt idx="0">
                  <c:v>278085</c:v>
                </c:pt>
                <c:pt idx="1">
                  <c:v>302180</c:v>
                </c:pt>
                <c:pt idx="2">
                  <c:v>312447</c:v>
                </c:pt>
                <c:pt idx="3">
                  <c:v>58797</c:v>
                </c:pt>
                <c:pt idx="4">
                  <c:v>66195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'PRINC. MDOS. PROD.CTOS. NOCH.I'!$E$7:$F$7</c:f>
              <c:strCache>
                <c:ptCount val="1"/>
                <c:pt idx="0">
                  <c:v> FEB 2014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('PRINC. MDOS. PROD.CTOS. NOCH.I'!$B$16,'PRINC. MDOS. PROD.CTOS. NOCH.I'!$B$12,'PRINC. MDOS. PROD.CTOS. NOCH.I'!$B$11,'PRINC. MDOS. PROD.CTOS. NOCH.I'!$B$27,'PRINC.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NOCH.I'!$E$26,'PRINC. MDOS. PROD.CTOS. NOCH.I'!$E$12,'PRINC. MDOS. PROD.CTOS. NOCH.I'!$E$11,'PRINC. MDOS. PROD.CTOS. NOCH.I'!$E$32,'PRINC. MDOS. PROD.CTOS. NOCH.I'!$E$13)</c:f>
              <c:numCache>
                <c:formatCode>#,##0</c:formatCode>
                <c:ptCount val="5"/>
              </c:numCache>
            </c:numRef>
          </c:val>
          <c:shape val="cylinder"/>
        </c:ser>
        <c:ser>
          <c:idx val="2"/>
          <c:order val="2"/>
          <c:tx>
            <c:strRef>
              <c:f>'PRINC. MDOS. PROD.CTOS. NOCH.I'!$G$7:$H$7</c:f>
              <c:strCache>
                <c:ptCount val="1"/>
                <c:pt idx="0">
                  <c:v> MAR 2014</c:v>
                </c:pt>
              </c:strCache>
            </c:strRef>
          </c:tx>
          <c:cat>
            <c:strRef>
              <c:f>('PRINC. MDOS. PROD.CTOS. NOCH.I'!$B$16,'PRINC. MDOS. PROD.CTOS. NOCH.I'!$B$12,'PRINC. MDOS. PROD.CTOS. NOCH.I'!$B$11,'PRINC. MDOS. PROD.CTOS. NOCH.I'!$B$27,'PRINC.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NOCH.I'!$G$26,'PRINC. MDOS. PROD.CTOS. NOCH.I'!$G$12,'PRINC. MDOS. PROD.CTOS. NOCH.I'!$G$11,'PRINC. MDOS. PROD.CTOS. NOCH.I'!$G$32,'PRINC. MDOS. PROD.CTOS. NOCH.I'!$G$13)</c:f>
              <c:numCache>
                <c:formatCode>#,##0</c:formatCode>
                <c:ptCount val="5"/>
              </c:numCache>
            </c:numRef>
          </c:val>
          <c:shape val="cylinder"/>
        </c:ser>
        <c:ser>
          <c:idx val="3"/>
          <c:order val="3"/>
          <c:tx>
            <c:strRef>
              <c:f>'PRINC. MDOS. PROD.CTOS. NOCH.I'!$I$7:$J$7</c:f>
              <c:strCache>
                <c:ptCount val="1"/>
                <c:pt idx="0">
                  <c:v> ABR 2014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('PRINC. MDOS. PROD.CTOS. NOCH.I'!$B$16,'PRINC. MDOS. PROD.CTOS. NOCH.I'!$B$12,'PRINC. MDOS. PROD.CTOS. NOCH.I'!$B$11,'PRINC. MDOS. PROD.CTOS. NOCH.I'!$B$27,'PRINC.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NOCH.I'!$I$26,'PRINC. MDOS. PROD.CTOS. NOCH.I'!$I$12,'PRINC. MDOS. PROD.CTOS. NOCH.I'!$I$11,'PRINC. MDOS. PROD.CTOS. NOCH.I'!$I$32,'PRINC. MDOS. PROD.CTOS. NOCH.I'!$I$13)</c:f>
              <c:numCache>
                <c:formatCode>#,##0</c:formatCode>
                <c:ptCount val="5"/>
              </c:numCache>
            </c:numRef>
          </c:val>
          <c:shape val="cylinder"/>
        </c:ser>
        <c:ser>
          <c:idx val="4"/>
          <c:order val="4"/>
          <c:tx>
            <c:strRef>
              <c:f>'PRINC. MDOS. PROD.CTOS. NOCH.I'!$K$7:$L$7</c:f>
              <c:strCache>
                <c:ptCount val="1"/>
                <c:pt idx="0">
                  <c:v> MAY 2014</c:v>
                </c:pt>
              </c:strCache>
            </c:strRef>
          </c:tx>
          <c:cat>
            <c:strRef>
              <c:f>('PRINC. MDOS. PROD.CTOS. NOCH.I'!$B$16,'PRINC. MDOS. PROD.CTOS. NOCH.I'!$B$12,'PRINC. MDOS. PROD.CTOS. NOCH.I'!$B$11,'PRINC. MDOS. PROD.CTOS. NOCH.I'!$B$27,'PRINC.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NOCH.I'!$K$26,'PRINC. MDOS. PROD.CTOS. NOCH.I'!$K$12,'PRINC. MDOS. PROD.CTOS. NOCH.I'!$K$11,'PRINC. MDOS. PROD.CTOS. NOCH.I'!$K$32,'PRINC. MDOS. PROD.CTOS. NOCH.I'!$K$13)</c:f>
              <c:numCache>
                <c:formatCode>#,##0</c:formatCode>
                <c:ptCount val="5"/>
              </c:numCache>
            </c:numRef>
          </c:val>
          <c:shape val="cylinder"/>
        </c:ser>
        <c:ser>
          <c:idx val="5"/>
          <c:order val="5"/>
          <c:tx>
            <c:strRef>
              <c:f>'PRINC. MDOS. PROD.CTOS. NOCH.I'!$M$7:$N$7</c:f>
              <c:strCache>
                <c:ptCount val="1"/>
                <c:pt idx="0">
                  <c:v> JUN 2014</c:v>
                </c:pt>
              </c:strCache>
            </c:strRef>
          </c:tx>
          <c:cat>
            <c:strRef>
              <c:f>('PRINC. MDOS. PROD.CTOS. NOCH.I'!$B$16,'PRINC. MDOS. PROD.CTOS. NOCH.I'!$B$12,'PRINC. MDOS. PROD.CTOS. NOCH.I'!$B$11,'PRINC. MDOS. PROD.CTOS. NOCH.I'!$B$27,'PRINC.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NOCH.I'!$M$26,'PRINC. MDOS. PROD.CTOS. NOCH.I'!$M$12,'PRINC. MDOS. PROD.CTOS. NOCH.I'!$M$11,'PRINC. MDOS. PROD.CTOS. NOCH.I'!$M$32,'PRINC. MDOS. PROD.CTOS. NOCH.I'!$M$13)</c:f>
              <c:numCache>
                <c:formatCode>#,##0</c:formatCode>
                <c:ptCount val="5"/>
              </c:numCache>
            </c:numRef>
          </c:val>
          <c:shape val="cylinder"/>
        </c:ser>
        <c:shape val="box"/>
        <c:axId val="116545024"/>
        <c:axId val="116546560"/>
        <c:axId val="0"/>
      </c:bar3DChart>
      <c:catAx>
        <c:axId val="11654502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6546560"/>
        <c:crosses val="autoZero"/>
        <c:auto val="1"/>
        <c:lblAlgn val="ctr"/>
        <c:lblOffset val="100"/>
        <c:tickLblSkip val="1"/>
        <c:tickMarkSkip val="1"/>
      </c:catAx>
      <c:valAx>
        <c:axId val="116546560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65450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48119783202699"/>
          <c:y val="0.90257424514849061"/>
          <c:w val="0.71607789619228168"/>
          <c:h val="8.2720565441131044E-2"/>
        </c:manualLayout>
      </c:layout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055" r="0.7500000000000105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PLAN DE HOSPEDAJE</a:t>
            </a:r>
          </a:p>
        </c:rich>
      </c:tx>
      <c:layout>
        <c:manualLayout>
          <c:xMode val="edge"/>
          <c:yMode val="edge"/>
          <c:x val="0.33394591094615428"/>
          <c:y val="4.385972586759987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4571294014944012E-2"/>
          <c:y val="0.26709379276308409"/>
          <c:w val="0.96836288242963053"/>
          <c:h val="0.66695201561346273"/>
        </c:manualLayout>
      </c:layout>
      <c:pie3DChart>
        <c:varyColors val="1"/>
        <c:ser>
          <c:idx val="0"/>
          <c:order val="0"/>
          <c:tx>
            <c:strRef>
              <c:f>'CUARTOS POR PLAN'!$H$6:$H$7</c:f>
              <c:strCache>
                <c:ptCount val="1"/>
                <c:pt idx="0">
                  <c:v>TOTAL PLAN  ALL INCLUSIVE TOTAL PLAN  EUROPEO</c:v>
                </c:pt>
              </c:strCache>
            </c:strRef>
          </c:tx>
          <c:explosion val="25"/>
          <c:dPt>
            <c:idx val="0"/>
            <c:explosion val="3"/>
            <c:spPr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2.5749125109361441E-2"/>
                  <c:y val="4.4625984251968502E-2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5.6625041913813692E-2"/>
                  <c:y val="-0.14052100630278358"/>
                </c:manualLayout>
              </c:layout>
              <c:dLblPos val="bestFit"/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PLAN'!$H$6:$H$7</c:f>
              <c:strCache>
                <c:ptCount val="2"/>
                <c:pt idx="0">
                  <c:v>TOTAL PLAN  ALL INCLUSIVE</c:v>
                </c:pt>
                <c:pt idx="1">
                  <c:v>TOTAL PLAN  EUROPEO</c:v>
                </c:pt>
              </c:strCache>
            </c:strRef>
          </c:cat>
          <c:val>
            <c:numRef>
              <c:f>'CUARTOS POR PLAN'!$K$6:$K$7</c:f>
              <c:numCache>
                <c:formatCode>0.0%</c:formatCode>
                <c:ptCount val="2"/>
                <c:pt idx="0">
                  <c:v>0.76038401253918497</c:v>
                </c:pt>
                <c:pt idx="1">
                  <c:v>0.23961598746081506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6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CATEGORIA</a:t>
            </a:r>
          </a:p>
        </c:rich>
      </c:tx>
      <c:layout>
        <c:manualLayout>
          <c:xMode val="edge"/>
          <c:yMode val="edge"/>
          <c:x val="8.5763894897753247E-3"/>
          <c:y val="0.91375290677738907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4824810297405641"/>
          <c:y val="0.32399610887800862"/>
          <c:w val="0.74064993509800892"/>
          <c:h val="0.60714498100324854"/>
        </c:manualLayout>
      </c:layout>
      <c:pie3DChart>
        <c:varyColors val="1"/>
        <c:ser>
          <c:idx val="0"/>
          <c:order val="0"/>
          <c:tx>
            <c:strRef>
              <c:f>'CUARTOS POR PLAN'!$H$29</c:f>
              <c:strCache>
                <c:ptCount val="1"/>
                <c:pt idx="0">
                  <c:v>CATEGORIA </c:v>
                </c:pt>
              </c:strCache>
            </c:strRef>
          </c:tx>
          <c:spPr>
            <a:effectLst>
              <a:outerShdw blurRad="152400" dist="317500" dir="5400000" sx="90000" sy="-19000" rotWithShape="0">
                <a:schemeClr val="bg1">
                  <a:lumMod val="75000"/>
                  <a:alpha val="15000"/>
                </a:schemeClr>
              </a:outerShdw>
            </a:effectLst>
          </c:spPr>
          <c:explosion val="25"/>
          <c:dPt>
            <c:idx val="0"/>
            <c:spPr>
              <a:solidFill>
                <a:srgbClr val="0000FF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FFC0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2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4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5"/>
            <c:spPr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6"/>
            <c:spPr>
              <a:solidFill>
                <a:srgbClr val="FF66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7"/>
            <c:spPr>
              <a:solidFill>
                <a:srgbClr val="FF388C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-1.400351099903362E-2"/>
                  <c:y val="-0.15630637079455978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0.16732414984074703"/>
                  <c:y val="-0.15009856285447451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0.1270521903716284"/>
                  <c:y val="-4.0675072958537506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8.1861172582185504E-2"/>
                  <c:y val="1.99188737771415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0.12494010144156829"/>
                  <c:y val="1.6766038573536642E-2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5.8097312999273914E-3"/>
                  <c:y val="-6.1440082227483796E-2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7.7883243054575904E-2"/>
                  <c:y val="-9.826137874498176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GRAN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TURISMO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17%</a:t>
                    </a:r>
                  </a:p>
                </c:rich>
              </c:tx>
              <c:spPr/>
              <c:dLblPos val="bestFit"/>
            </c:dLbl>
            <c:dLbl>
              <c:idx val="7"/>
              <c:layout>
                <c:manualLayout>
                  <c:x val="-0.11845950628720428"/>
                  <c:y val="-0.14097131215242081"/>
                </c:manualLayout>
              </c:layout>
              <c:dLblPos val="bestFit"/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PLAN'!$H$30:$H$37</c:f>
              <c:strCache>
                <c:ptCount val="8"/>
                <c:pt idx="0">
                  <c:v>1 ESTRELLA</c:v>
                </c:pt>
                <c:pt idx="1">
                  <c:v>2 ESTRELLAS</c:v>
                </c:pt>
                <c:pt idx="2">
                  <c:v>3 ESTRELLAS </c:v>
                </c:pt>
                <c:pt idx="3">
                  <c:v>4 ESTRELLAS</c:v>
                </c:pt>
                <c:pt idx="4">
                  <c:v>5 ESTRELLAS</c:v>
                </c:pt>
                <c:pt idx="5">
                  <c:v>CATEGORIA ESPECIAL</c:v>
                </c:pt>
                <c:pt idx="6">
                  <c:v>GRAN TURISMO</c:v>
                </c:pt>
                <c:pt idx="7">
                  <c:v>OTROS</c:v>
                </c:pt>
              </c:strCache>
            </c:strRef>
          </c:cat>
          <c:val>
            <c:numRef>
              <c:f>'CUARTOS POR PLAN'!$K$30:$K$37</c:f>
              <c:numCache>
                <c:formatCode>0.0%</c:formatCode>
                <c:ptCount val="8"/>
                <c:pt idx="0">
                  <c:v>1.567398119122257E-3</c:v>
                </c:pt>
                <c:pt idx="1">
                  <c:v>1.065340909090909E-2</c:v>
                </c:pt>
                <c:pt idx="2">
                  <c:v>4.6385188087774296E-2</c:v>
                </c:pt>
                <c:pt idx="3">
                  <c:v>7.9031152037617555E-2</c:v>
                </c:pt>
                <c:pt idx="4">
                  <c:v>0.59455818965517238</c:v>
                </c:pt>
                <c:pt idx="5">
                  <c:v>3.4948079937304075E-2</c:v>
                </c:pt>
                <c:pt idx="6">
                  <c:v>0.17630779780564262</c:v>
                </c:pt>
                <c:pt idx="7">
                  <c:v>5.654878526645768E-2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RANGO</a:t>
            </a:r>
          </a:p>
        </c:rich>
      </c:tx>
      <c:layout>
        <c:manualLayout>
          <c:xMode val="edge"/>
          <c:yMode val="edge"/>
          <c:x val="1.1311184786112302E-2"/>
          <c:y val="3.8986319891831704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8224149680991655E-2"/>
          <c:y val="0.16408997262438968"/>
          <c:w val="0.92532340191328222"/>
          <c:h val="0.8144046510315246"/>
        </c:manualLayout>
      </c:layout>
      <c:pie3DChart>
        <c:varyColors val="1"/>
        <c:ser>
          <c:idx val="0"/>
          <c:order val="0"/>
          <c:tx>
            <c:strRef>
              <c:f>'CUARTOS POR PLAN'!$H$62</c:f>
              <c:strCache>
                <c:ptCount val="1"/>
                <c:pt idx="0">
                  <c:v>RANGO</c:v>
                </c:pt>
              </c:strCache>
            </c:strRef>
          </c:tx>
          <c:spPr>
            <a:effectLst>
              <a:outerShdw blurRad="152400" dist="317500" dir="5400000" sx="90000" sy="90000" algn="tr" rotWithShape="0">
                <a:srgbClr val="D2D2D2">
                  <a:alpha val="15000"/>
                </a:srgbClr>
              </a:outerShdw>
            </a:effectLst>
          </c:spPr>
          <c:explosion val="19"/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152400" dist="317500" dir="5400000" sx="90000" sy="90000" algn="tr" rotWithShape="0">
                  <a:srgbClr val="D2D2D2">
                    <a:alpha val="15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0.18042178938159692"/>
                  <c:y val="-7.086705864823693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dLbl>
              <c:idx val="1"/>
              <c:layout>
                <c:manualLayout>
                  <c:x val="-0.13307427407207553"/>
                  <c:y val="-2.783845567691205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LeaderLines val="1"/>
            <c:leaderLines>
              <c:spPr>
                <a:ln>
                  <a:solidFill>
                    <a:schemeClr val="bg1">
                      <a:lumMod val="75000"/>
                    </a:schemeClr>
                  </a:solidFill>
                </a:ln>
              </c:spPr>
            </c:leaderLines>
          </c:dLbls>
          <c:cat>
            <c:strRef>
              <c:f>'CUARTOS POR PLAN'!$H$63:$H$64</c:f>
              <c:strCache>
                <c:ptCount val="2"/>
                <c:pt idx="0">
                  <c:v>1 a 100</c:v>
                </c:pt>
                <c:pt idx="1">
                  <c:v>101 a + de  400</c:v>
                </c:pt>
              </c:strCache>
            </c:strRef>
          </c:cat>
          <c:val>
            <c:numRef>
              <c:f>'CUARTOS POR PLAN'!$K$63:$K$64</c:f>
              <c:numCache>
                <c:formatCode>0.0%</c:formatCode>
                <c:ptCount val="2"/>
                <c:pt idx="0">
                  <c:v>0.16611971003134796</c:v>
                </c:pt>
                <c:pt idx="1">
                  <c:v>0.83388028996865204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379978818437366"/>
          <c:y val="0.7634916090034215"/>
          <c:w val="0.2291251093613294"/>
          <c:h val="0.17191720353137735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zero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7"/>
  <c:chart>
    <c:autoTitleDeleted val="1"/>
    <c:view3D>
      <c:depthPercent val="100"/>
      <c:rAngAx val="1"/>
    </c:view3D>
    <c:plotArea>
      <c:layout/>
      <c:bar3DChart>
        <c:barDir val="col"/>
        <c:grouping val="stacked"/>
        <c:varyColors val="1"/>
        <c:ser>
          <c:idx val="0"/>
          <c:order val="0"/>
          <c:tx>
            <c:strRef>
              <c:f>'CUARTOS POR LOCALIDAD'!$B$6:$G$6</c:f>
              <c:strCache>
                <c:ptCount val="1"/>
                <c:pt idx="0">
                  <c:v>INVENTARIO DE ESTABLECIMIENTOS DE HOSPEDAJE</c:v>
                </c:pt>
              </c:strCache>
            </c:strRef>
          </c:tx>
          <c:dPt>
            <c:idx val="0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C000"/>
              </a:solidFill>
            </c:spPr>
          </c:dPt>
          <c:dPt>
            <c:idx val="5"/>
            <c:spPr>
              <a:solidFill>
                <a:srgbClr val="7030A0"/>
              </a:solidFill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7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8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0"/>
            <c:spPr>
              <a:solidFill>
                <a:srgbClr val="CCFF99"/>
              </a:solidFill>
            </c:spPr>
          </c:dPt>
          <c:dPt>
            <c:idx val="11"/>
            <c:spPr>
              <a:solidFill>
                <a:srgbClr val="CC99FF"/>
              </a:solidFill>
            </c:spPr>
          </c:dPt>
          <c:dPt>
            <c:idx val="12"/>
            <c:spPr>
              <a:solidFill>
                <a:srgbClr val="FF0066"/>
              </a:solidFill>
            </c:spPr>
          </c:dPt>
          <c:dPt>
            <c:idx val="15"/>
            <c:spPr>
              <a:solidFill>
                <a:srgbClr val="FF9900"/>
              </a:solidFill>
            </c:spPr>
          </c:dPt>
          <c:dPt>
            <c:idx val="16"/>
            <c:spPr>
              <a:solidFill>
                <a:srgbClr val="00B0F0"/>
              </a:solidFill>
            </c:spPr>
          </c:dPt>
          <c:dPt>
            <c:idx val="17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2.1778584392014508E-2"/>
                  <c:y val="-0.1816168961264384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2.4198427102238153E-3"/>
                  <c:y val="-6.644520589991573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2.903811252268635E-2"/>
                  <c:y val="-0.1461794529798146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7.2595281306715824E-3"/>
                  <c:y val="-6.644520589991573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4"/>
              <c:layout>
                <c:manualLayout>
                  <c:x val="5.0816696914701608E-2"/>
                  <c:y val="-0.2657808235996668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5"/>
              <c:layout>
                <c:manualLayout>
                  <c:x val="4.8396854204477034E-3"/>
                  <c:y val="-7.97342470798990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6"/>
              <c:layout>
                <c:manualLayout>
                  <c:x val="2.4198427102238153E-3"/>
                  <c:y val="-0.1816168961264385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7"/>
              <c:layout>
                <c:manualLayout>
                  <c:x val="4.3557168784028856E-2"/>
                  <c:y val="-0.2790698647796509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8"/>
              <c:layout>
                <c:manualLayout>
                  <c:x val="4.5977011494252866E-2"/>
                  <c:y val="-0.2259137000597134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9"/>
              <c:layout>
                <c:manualLayout>
                  <c:x val="7.2595281306715824E-3"/>
                  <c:y val="-7.530456668657130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0"/>
              <c:layout>
                <c:manualLayout>
                  <c:x val="2.9038112522686319E-2"/>
                  <c:y val="-0.1860465765197644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1"/>
              <c:layout>
                <c:manualLayout>
                  <c:x val="0"/>
                  <c:y val="-7.087488629324348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2"/>
              <c:layout>
                <c:manualLayout>
                  <c:x val="7.2595281306715824E-3"/>
                  <c:y val="-0.1151716902265212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3"/>
              <c:layout>
                <c:manualLayout>
                  <c:x val="7.2595281306715824E-3"/>
                  <c:y val="-9.302328825988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4"/>
              <c:layout>
                <c:manualLayout>
                  <c:x val="1.2099213551119129E-2"/>
                  <c:y val="-4.42968039332771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5"/>
              <c:layout>
                <c:manualLayout>
                  <c:x val="9.6793708408954311E-3"/>
                  <c:y val="-0.1196013706198483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6"/>
              <c:layout>
                <c:manualLayout>
                  <c:x val="7.2595281306715824E-3"/>
                  <c:y val="-7.087488629324348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7"/>
              <c:layout>
                <c:manualLayout>
                  <c:x val="2.9038112522686319E-2"/>
                  <c:y val="-7.530456668657116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numFmt formatCode="0.00%" sourceLinked="0"/>
            <c:showVal val="1"/>
          </c:dLbls>
          <c:cat>
            <c:strRef>
              <c:f>'CUARTOS POR LOCALIDAD'!$B$11:$B$28</c:f>
              <c:strCache>
                <c:ptCount val="18"/>
                <c:pt idx="0">
                  <c:v>AKUMAL</c:v>
                </c:pt>
                <c:pt idx="1">
                  <c:v>COBA</c:v>
                </c:pt>
                <c:pt idx="2">
                  <c:v>KANTENAH</c:v>
                </c:pt>
                <c:pt idx="3">
                  <c:v>PAAMUL</c:v>
                </c:pt>
                <c:pt idx="4">
                  <c:v>PLAYA DEL CARMEN</c:v>
                </c:pt>
                <c:pt idx="5">
                  <c:v>PLAYA DEL SECRETO</c:v>
                </c:pt>
                <c:pt idx="6">
                  <c:v>PLAYA PARAISO</c:v>
                </c:pt>
                <c:pt idx="7">
                  <c:v>PLAYACAR</c:v>
                </c:pt>
                <c:pt idx="8">
                  <c:v>PUERTO AVENTURAS</c:v>
                </c:pt>
                <c:pt idx="9">
                  <c:v>PUNTA ALLEN </c:v>
                </c:pt>
                <c:pt idx="10">
                  <c:v>PUNTA BETE XCALACOCO</c:v>
                </c:pt>
                <c:pt idx="11">
                  <c:v>PUNTA BRAVA</c:v>
                </c:pt>
                <c:pt idx="12">
                  <c:v>PUNTA MAROMA</c:v>
                </c:pt>
                <c:pt idx="13">
                  <c:v>SIAN KA'AN</c:v>
                </c:pt>
                <c:pt idx="14">
                  <c:v>TANKAH</c:v>
                </c:pt>
                <c:pt idx="15">
                  <c:v>TULUM</c:v>
                </c:pt>
                <c:pt idx="16">
                  <c:v>XCARET</c:v>
                </c:pt>
                <c:pt idx="17">
                  <c:v>XPU-HA</c:v>
                </c:pt>
              </c:strCache>
            </c:strRef>
          </c:cat>
          <c:val>
            <c:numRef>
              <c:f>'CUARTOS POR LOCALIDAD'!$F$11:$F$28</c:f>
              <c:numCache>
                <c:formatCode>0.0%</c:formatCode>
                <c:ptCount val="18"/>
                <c:pt idx="0">
                  <c:v>9.6272531347962376E-2</c:v>
                </c:pt>
                <c:pt idx="1">
                  <c:v>1.200039184952978E-3</c:v>
                </c:pt>
                <c:pt idx="2">
                  <c:v>7.1904388714733536E-2</c:v>
                </c:pt>
                <c:pt idx="3">
                  <c:v>4.8981191222570528E-4</c:v>
                </c:pt>
                <c:pt idx="4">
                  <c:v>0.18017731191222572</c:v>
                </c:pt>
                <c:pt idx="5">
                  <c:v>1.3224921630094044E-2</c:v>
                </c:pt>
                <c:pt idx="6">
                  <c:v>9.3480603448275856E-2</c:v>
                </c:pt>
                <c:pt idx="7">
                  <c:v>0.16296042319749215</c:v>
                </c:pt>
                <c:pt idx="8">
                  <c:v>0.1281347962382445</c:v>
                </c:pt>
                <c:pt idx="9">
                  <c:v>1.1510579937304075E-3</c:v>
                </c:pt>
                <c:pt idx="10">
                  <c:v>0.10048491379310345</c:v>
                </c:pt>
                <c:pt idx="11">
                  <c:v>1.6653605015673981E-2</c:v>
                </c:pt>
                <c:pt idx="12">
                  <c:v>4.9495493730407521E-2</c:v>
                </c:pt>
                <c:pt idx="13">
                  <c:v>1.7878134796238245E-3</c:v>
                </c:pt>
                <c:pt idx="14">
                  <c:v>3.4286833855799374E-3</c:v>
                </c:pt>
                <c:pt idx="15">
                  <c:v>4.9299568965517244E-2</c:v>
                </c:pt>
                <c:pt idx="16">
                  <c:v>1.836794670846395E-2</c:v>
                </c:pt>
                <c:pt idx="17">
                  <c:v>1.148608934169279E-2</c:v>
                </c:pt>
              </c:numCache>
            </c:numRef>
          </c:val>
        </c:ser>
        <c:dLbls>
          <c:showVal val="1"/>
        </c:dLbls>
        <c:gapWidth val="75"/>
        <c:shape val="cylinder"/>
        <c:axId val="117122176"/>
        <c:axId val="117123712"/>
        <c:axId val="0"/>
      </c:bar3DChart>
      <c:catAx>
        <c:axId val="1171221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 sz="800"/>
            </a:pPr>
            <a:endParaRPr lang="es-MX"/>
          </a:p>
        </c:txPr>
        <c:crossAx val="117123712"/>
        <c:crosses val="autoZero"/>
        <c:auto val="1"/>
        <c:lblAlgn val="ctr"/>
        <c:lblOffset val="100"/>
      </c:catAx>
      <c:valAx>
        <c:axId val="117123712"/>
        <c:scaling>
          <c:orientation val="minMax"/>
        </c:scaling>
        <c:delete val="1"/>
        <c:axPos val="l"/>
        <c:numFmt formatCode="0.0%" sourceLinked="1"/>
        <c:tickLblPos val="none"/>
        <c:crossAx val="117122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0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AFLUENCIA GENERAL ENERO</a:t>
            </a:r>
          </a:p>
        </c:rich>
      </c:tx>
    </c:title>
    <c:plotArea>
      <c:layout>
        <c:manualLayout>
          <c:layoutTarget val="inner"/>
          <c:xMode val="edge"/>
          <c:yMode val="edge"/>
          <c:x val="0.14798840769904098"/>
          <c:y val="0.16089129483814521"/>
          <c:w val="0.82145603674540679"/>
          <c:h val="0.68873432487605657"/>
        </c:manualLayout>
      </c:layout>
      <c:lineChart>
        <c:grouping val="standard"/>
        <c:ser>
          <c:idx val="0"/>
          <c:order val="0"/>
          <c:dLbls>
            <c:dLblPos val="t"/>
            <c:showVal val="1"/>
          </c:dLbls>
          <c:cat>
            <c:numRef>
              <c:f>'COMPART. OCUP. AFLU. 2010-2014'!$L$9:$P$9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'COMPART. OCUP. AFLU. 2010-2014'!$L$22:$P$22</c:f>
              <c:numCache>
                <c:formatCode>#,##0</c:formatCode>
                <c:ptCount val="5"/>
                <c:pt idx="0">
                  <c:v>280194</c:v>
                </c:pt>
                <c:pt idx="1">
                  <c:v>299698</c:v>
                </c:pt>
                <c:pt idx="2">
                  <c:v>330133</c:v>
                </c:pt>
                <c:pt idx="3">
                  <c:v>332698</c:v>
                </c:pt>
                <c:pt idx="4">
                  <c:v>352269</c:v>
                </c:pt>
              </c:numCache>
            </c:numRef>
          </c:val>
        </c:ser>
        <c:dLbls>
          <c:showVal val="1"/>
        </c:dLbls>
        <c:marker val="1"/>
        <c:axId val="114132864"/>
        <c:axId val="114134400"/>
      </c:lineChart>
      <c:catAx>
        <c:axId val="1141328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14134400"/>
        <c:crosses val="autoZero"/>
        <c:auto val="1"/>
        <c:lblAlgn val="ctr"/>
        <c:lblOffset val="100"/>
      </c:catAx>
      <c:valAx>
        <c:axId val="11413440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14132864"/>
        <c:crosses val="autoZero"/>
        <c:crossBetween val="between"/>
      </c:valAx>
    </c:plotArea>
    <c:plotVisOnly val="1"/>
    <c:dispBlanksAs val="gap"/>
  </c:chart>
  <c:printSettings>
    <c:headerFooter/>
    <c:pageMargins b="0.75000000000001055" l="0.70000000000000062" r="0.70000000000000062" t="0.750000000000010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1"/>
  <c:chart>
    <c:title>
      <c:txPr>
        <a:bodyPr/>
        <a:lstStyle/>
        <a:p>
          <a:pPr>
            <a:defRPr sz="14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2010-2014'!$C$9</c:f>
              <c:strCache>
                <c:ptCount val="1"/>
                <c:pt idx="0">
                  <c:v>CUARTOS NOCHE OCUPADOS MENSUAL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2.3148148148148147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2.3148148148148147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200"/>
                </a:pPr>
                <a:endParaRPr lang="es-MX"/>
              </a:p>
            </c:txPr>
            <c:dLblPos val="outEnd"/>
            <c:showVal val="1"/>
          </c:dLbls>
          <c:cat>
            <c:numRef>
              <c:f>'COMP.CTOS.NOCHE OCUP. 2010-2014'!$C$10:$G$10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'COMP.CTOS.NOCHE OCUP. 2010-2014'!$C$11:$G$11</c:f>
              <c:numCache>
                <c:formatCode>#,##0</c:formatCode>
                <c:ptCount val="5"/>
                <c:pt idx="0">
                  <c:v>825562</c:v>
                </c:pt>
                <c:pt idx="1">
                  <c:v>943600</c:v>
                </c:pt>
                <c:pt idx="2">
                  <c:v>1022135</c:v>
                </c:pt>
                <c:pt idx="3">
                  <c:v>1070536</c:v>
                </c:pt>
                <c:pt idx="4">
                  <c:v>1078745</c:v>
                </c:pt>
              </c:numCache>
            </c:numRef>
          </c:val>
        </c:ser>
        <c:axId val="114278400"/>
        <c:axId val="114279936"/>
      </c:barChart>
      <c:catAx>
        <c:axId val="11427840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050" b="1"/>
            </a:pPr>
            <a:endParaRPr lang="es-MX"/>
          </a:p>
        </c:txPr>
        <c:crossAx val="114279936"/>
        <c:crosses val="autoZero"/>
        <c:auto val="1"/>
        <c:lblAlgn val="ctr"/>
        <c:lblOffset val="100"/>
      </c:catAx>
      <c:valAx>
        <c:axId val="114279936"/>
        <c:scaling>
          <c:orientation val="minMax"/>
        </c:scaling>
        <c:axPos val="l"/>
        <c:majorGridlines/>
        <c:numFmt formatCode="#,##0" sourceLinked="1"/>
        <c:tickLblPos val="nextTo"/>
        <c:crossAx val="1142784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[1]Hoja1!$B$12:$AF$12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[1]Hoja1!$A$13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[1]Hoja1!$A$14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[1]Hoja1!$A$15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[1]Hoja1!$B$15:$AF$15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[1]Hoja1!$A$16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[1]Hoja1!$A$17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[1]Hoja1!$B$17:$AF$17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[1]Hoja1!$A$18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[1]Hoja1!$B$18:$AF$18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114961024"/>
        <c:axId val="114984064"/>
      </c:lineChart>
      <c:catAx>
        <c:axId val="11496102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4984064"/>
        <c:crosses val="autoZero"/>
        <c:auto val="1"/>
        <c:lblAlgn val="ctr"/>
        <c:lblOffset val="100"/>
        <c:tickLblSkip val="1"/>
        <c:tickMarkSkip val="1"/>
      </c:catAx>
      <c:valAx>
        <c:axId val="114984064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4961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055" r="0.7500000000000105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[1]Hoja1!$B$12:$AF$12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[1]Hoja1!$A$13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[1]Hoja1!$A$14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[1]Hoja1!$A$15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[1]Hoja1!$B$15:$AF$15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[1]Hoja1!$A$16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[1]Hoja1!$A$17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[1]Hoja1!$B$17:$AF$17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[1]Hoja1!$A$18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[1]Hoja1!$B$18:$AF$18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115008640"/>
        <c:axId val="115010944"/>
      </c:lineChart>
      <c:catAx>
        <c:axId val="11500864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5010944"/>
        <c:crosses val="autoZero"/>
        <c:auto val="1"/>
        <c:lblAlgn val="ctr"/>
        <c:lblOffset val="100"/>
        <c:tickLblSkip val="1"/>
        <c:tickMarkSkip val="1"/>
      </c:catAx>
      <c:valAx>
        <c:axId val="115010944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50086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055" r="0.7500000000000105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E  N  E  R  O       2   0   1   4</a:t>
            </a:r>
          </a:p>
          <a:p>
            <a:pPr>
              <a:defRPr/>
            </a:pPr>
            <a:r>
              <a:rPr lang="en-US"/>
              <a:t>OCUPACIÓN HOTELERA RIVIERA MAYA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'RESUMEN OCUP. DIARIA ENERO'!$A$10</c:f>
              <c:strCache>
                <c:ptCount val="1"/>
                <c:pt idx="0">
                  <c:v>OCUPACION GENERAL</c:v>
                </c:pt>
              </c:strCache>
            </c:strRef>
          </c:tx>
          <c:cat>
            <c:numRef>
              <c:f>'RESUMEN OCUP. DIARIA ENERO'!$B$9:$AF$9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ENERO'!$B$10:$AF$10</c:f>
              <c:numCache>
                <c:formatCode>0.0%</c:formatCode>
                <c:ptCount val="31"/>
                <c:pt idx="0">
                  <c:v>0.96970000000000001</c:v>
                </c:pt>
                <c:pt idx="1">
                  <c:v>0.95540000000000003</c:v>
                </c:pt>
                <c:pt idx="2">
                  <c:v>0.92549999999999999</c:v>
                </c:pt>
                <c:pt idx="3">
                  <c:v>0.90339999999999998</c:v>
                </c:pt>
                <c:pt idx="4">
                  <c:v>0.86409999999999998</c:v>
                </c:pt>
                <c:pt idx="5">
                  <c:v>0.82940000000000003</c:v>
                </c:pt>
                <c:pt idx="6">
                  <c:v>0.80589999999999995</c:v>
                </c:pt>
                <c:pt idx="7">
                  <c:v>0.81230000000000002</c:v>
                </c:pt>
                <c:pt idx="8">
                  <c:v>0.82130000000000003</c:v>
                </c:pt>
                <c:pt idx="9">
                  <c:v>0.83140000000000003</c:v>
                </c:pt>
                <c:pt idx="10">
                  <c:v>0.82640000000000002</c:v>
                </c:pt>
                <c:pt idx="11">
                  <c:v>0.8206</c:v>
                </c:pt>
                <c:pt idx="12">
                  <c:v>0.80320000000000003</c:v>
                </c:pt>
                <c:pt idx="13">
                  <c:v>0.80409999999999993</c:v>
                </c:pt>
                <c:pt idx="14">
                  <c:v>0.79710000000000003</c:v>
                </c:pt>
                <c:pt idx="15">
                  <c:v>0.8155</c:v>
                </c:pt>
                <c:pt idx="16">
                  <c:v>0.8548</c:v>
                </c:pt>
                <c:pt idx="17">
                  <c:v>0.88849999999999996</c:v>
                </c:pt>
                <c:pt idx="18">
                  <c:v>0.8972</c:v>
                </c:pt>
                <c:pt idx="19">
                  <c:v>0.87519999999999998</c:v>
                </c:pt>
                <c:pt idx="20">
                  <c:v>0.8851</c:v>
                </c:pt>
                <c:pt idx="21">
                  <c:v>0.88669999999999993</c:v>
                </c:pt>
                <c:pt idx="22">
                  <c:v>0.87890000000000001</c:v>
                </c:pt>
                <c:pt idx="23">
                  <c:v>0.89959999999999996</c:v>
                </c:pt>
                <c:pt idx="24">
                  <c:v>0.876</c:v>
                </c:pt>
                <c:pt idx="25">
                  <c:v>0.87990000000000002</c:v>
                </c:pt>
                <c:pt idx="26">
                  <c:v>0.85870000000000002</c:v>
                </c:pt>
                <c:pt idx="27">
                  <c:v>0.84809999999999997</c:v>
                </c:pt>
                <c:pt idx="28">
                  <c:v>0.84250000000000003</c:v>
                </c:pt>
                <c:pt idx="29">
                  <c:v>0.84519999999999995</c:v>
                </c:pt>
                <c:pt idx="30">
                  <c:v>0.84899999999999998</c:v>
                </c:pt>
              </c:numCache>
            </c:numRef>
          </c:val>
        </c:ser>
        <c:ser>
          <c:idx val="1"/>
          <c:order val="1"/>
          <c:tx>
            <c:strRef>
              <c:f>'RESUMEN OCUP. DIARIA ENERO'!$A$11</c:f>
              <c:strCache>
                <c:ptCount val="1"/>
                <c:pt idx="0">
                  <c:v>OCUPACION PLAYACAR</c:v>
                </c:pt>
              </c:strCache>
            </c:strRef>
          </c:tx>
          <c:cat>
            <c:numRef>
              <c:f>'RESUMEN OCUP. DIARIA ENERO'!$B$9:$AF$9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ENERO'!$B$11:$AF$11</c:f>
              <c:numCache>
                <c:formatCode>0.0%</c:formatCode>
                <c:ptCount val="31"/>
                <c:pt idx="0">
                  <c:v>0.9698</c:v>
                </c:pt>
                <c:pt idx="1">
                  <c:v>0.95940000000000003</c:v>
                </c:pt>
                <c:pt idx="2">
                  <c:v>0.95030000000000003</c:v>
                </c:pt>
                <c:pt idx="3">
                  <c:v>0.95199999999999996</c:v>
                </c:pt>
                <c:pt idx="4">
                  <c:v>0.94210000000000005</c:v>
                </c:pt>
                <c:pt idx="5">
                  <c:v>0.91990000000000005</c:v>
                </c:pt>
                <c:pt idx="6">
                  <c:v>0.91249999999999998</c:v>
                </c:pt>
                <c:pt idx="7">
                  <c:v>0.92620000000000002</c:v>
                </c:pt>
                <c:pt idx="8">
                  <c:v>0.9506</c:v>
                </c:pt>
                <c:pt idx="9">
                  <c:v>0.95499999999999996</c:v>
                </c:pt>
                <c:pt idx="10">
                  <c:v>0.94569999999999999</c:v>
                </c:pt>
                <c:pt idx="11">
                  <c:v>0.95150000000000001</c:v>
                </c:pt>
                <c:pt idx="12">
                  <c:v>0.88470000000000004</c:v>
                </c:pt>
                <c:pt idx="13">
                  <c:v>0.88890000000000002</c:v>
                </c:pt>
                <c:pt idx="14">
                  <c:v>0.88</c:v>
                </c:pt>
                <c:pt idx="15">
                  <c:v>0.90529999999999999</c:v>
                </c:pt>
                <c:pt idx="16">
                  <c:v>0.93110000000000004</c:v>
                </c:pt>
                <c:pt idx="17">
                  <c:v>0.92320000000000002</c:v>
                </c:pt>
                <c:pt idx="18">
                  <c:v>0.93610000000000004</c:v>
                </c:pt>
                <c:pt idx="19">
                  <c:v>0.94540000000000002</c:v>
                </c:pt>
                <c:pt idx="20">
                  <c:v>0.93279999999999996</c:v>
                </c:pt>
                <c:pt idx="21">
                  <c:v>0.92559999999999998</c:v>
                </c:pt>
                <c:pt idx="22">
                  <c:v>0.9385</c:v>
                </c:pt>
                <c:pt idx="23">
                  <c:v>0.96189999999999998</c:v>
                </c:pt>
                <c:pt idx="24">
                  <c:v>0.95640000000000003</c:v>
                </c:pt>
                <c:pt idx="25">
                  <c:v>0.96509999999999996</c:v>
                </c:pt>
                <c:pt idx="26">
                  <c:v>0.93779999999999997</c:v>
                </c:pt>
                <c:pt idx="27">
                  <c:v>0.92359999999999998</c:v>
                </c:pt>
                <c:pt idx="28">
                  <c:v>0.92030000000000001</c:v>
                </c:pt>
                <c:pt idx="29">
                  <c:v>0.92410000000000003</c:v>
                </c:pt>
                <c:pt idx="30">
                  <c:v>0.90190000000000003</c:v>
                </c:pt>
              </c:numCache>
            </c:numRef>
          </c:val>
        </c:ser>
        <c:ser>
          <c:idx val="2"/>
          <c:order val="2"/>
          <c:tx>
            <c:strRef>
              <c:f>'RESUMEN OCUP. DIARIA ENERO'!$A$12</c:f>
              <c:strCache>
                <c:ptCount val="1"/>
                <c:pt idx="0">
                  <c:v>OCUPACION PLAYA DEL CARMEN</c:v>
                </c:pt>
              </c:strCache>
            </c:strRef>
          </c:tx>
          <c:cat>
            <c:numRef>
              <c:f>'RESUMEN OCUP. DIARIA ENERO'!$B$9:$AF$9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ENERO'!$B$12:$AF$12</c:f>
              <c:numCache>
                <c:formatCode>0.0%</c:formatCode>
                <c:ptCount val="31"/>
                <c:pt idx="0">
                  <c:v>0.96679999999999999</c:v>
                </c:pt>
                <c:pt idx="1">
                  <c:v>0.96230000000000004</c:v>
                </c:pt>
                <c:pt idx="2">
                  <c:v>0.93030000000000002</c:v>
                </c:pt>
                <c:pt idx="3">
                  <c:v>0.89329999999999998</c:v>
                </c:pt>
                <c:pt idx="4">
                  <c:v>0.87809999999999999</c:v>
                </c:pt>
                <c:pt idx="5">
                  <c:v>0.84230000000000005</c:v>
                </c:pt>
                <c:pt idx="6">
                  <c:v>0.81630000000000003</c:v>
                </c:pt>
                <c:pt idx="7">
                  <c:v>0.82669999999999999</c:v>
                </c:pt>
                <c:pt idx="8">
                  <c:v>0.84399999999999997</c:v>
                </c:pt>
                <c:pt idx="9">
                  <c:v>0.87549999999999994</c:v>
                </c:pt>
                <c:pt idx="10">
                  <c:v>0.89180000000000004</c:v>
                </c:pt>
                <c:pt idx="11">
                  <c:v>0.8649</c:v>
                </c:pt>
                <c:pt idx="12">
                  <c:v>0.80920000000000003</c:v>
                </c:pt>
                <c:pt idx="13">
                  <c:v>0.77459999999999996</c:v>
                </c:pt>
                <c:pt idx="14">
                  <c:v>0.75439999999999996</c:v>
                </c:pt>
                <c:pt idx="15">
                  <c:v>0.75890000000000002</c:v>
                </c:pt>
                <c:pt idx="16">
                  <c:v>0.82150000000000001</c:v>
                </c:pt>
                <c:pt idx="17">
                  <c:v>0.8609</c:v>
                </c:pt>
                <c:pt idx="18">
                  <c:v>0.88370000000000004</c:v>
                </c:pt>
                <c:pt idx="19">
                  <c:v>0.85550000000000004</c:v>
                </c:pt>
                <c:pt idx="20">
                  <c:v>0.81189999999999996</c:v>
                </c:pt>
                <c:pt idx="21">
                  <c:v>0.81899999999999995</c:v>
                </c:pt>
                <c:pt idx="22">
                  <c:v>0.80620000000000003</c:v>
                </c:pt>
                <c:pt idx="23">
                  <c:v>0.85350000000000004</c:v>
                </c:pt>
                <c:pt idx="24">
                  <c:v>0.85870000000000002</c:v>
                </c:pt>
                <c:pt idx="25">
                  <c:v>0.85570000000000002</c:v>
                </c:pt>
                <c:pt idx="26">
                  <c:v>0.78439999999999999</c:v>
                </c:pt>
                <c:pt idx="27">
                  <c:v>0.77459999999999996</c:v>
                </c:pt>
                <c:pt idx="28">
                  <c:v>0.77139999999999997</c:v>
                </c:pt>
                <c:pt idx="29">
                  <c:v>0.7863</c:v>
                </c:pt>
                <c:pt idx="30">
                  <c:v>0.83940000000000003</c:v>
                </c:pt>
              </c:numCache>
            </c:numRef>
          </c:val>
        </c:ser>
        <c:ser>
          <c:idx val="3"/>
          <c:order val="3"/>
          <c:tx>
            <c:strRef>
              <c:f>'RESUMEN OCUP. DIARIA ENERO'!$A$13</c:f>
              <c:strCache>
                <c:ptCount val="1"/>
                <c:pt idx="0">
                  <c:v>OCUPACION PLAN EUROPEO</c:v>
                </c:pt>
              </c:strCache>
            </c:strRef>
          </c:tx>
          <c:marker>
            <c:symbol val="diamond"/>
            <c:size val="7"/>
          </c:marker>
          <c:cat>
            <c:numRef>
              <c:f>'RESUMEN OCUP. DIARIA ENERO'!$B$9:$AF$9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ENERO'!$B$13:$AF$13</c:f>
              <c:numCache>
                <c:formatCode>0.0%</c:formatCode>
                <c:ptCount val="31"/>
                <c:pt idx="0">
                  <c:v>0.9546</c:v>
                </c:pt>
                <c:pt idx="1">
                  <c:v>0.93210000000000004</c:v>
                </c:pt>
                <c:pt idx="2">
                  <c:v>0.90259999999999996</c:v>
                </c:pt>
                <c:pt idx="3">
                  <c:v>0.87419999999999998</c:v>
                </c:pt>
                <c:pt idx="4">
                  <c:v>0.81030000000000002</c:v>
                </c:pt>
                <c:pt idx="5">
                  <c:v>0.74360000000000004</c:v>
                </c:pt>
                <c:pt idx="6">
                  <c:v>0.71460000000000001</c:v>
                </c:pt>
                <c:pt idx="7">
                  <c:v>0.71970000000000001</c:v>
                </c:pt>
                <c:pt idx="8">
                  <c:v>0.72840000000000005</c:v>
                </c:pt>
                <c:pt idx="9">
                  <c:v>0.75349999999999995</c:v>
                </c:pt>
                <c:pt idx="10">
                  <c:v>0.74850000000000005</c:v>
                </c:pt>
                <c:pt idx="11">
                  <c:v>0.73950000000000005</c:v>
                </c:pt>
                <c:pt idx="12">
                  <c:v>0.67010000000000003</c:v>
                </c:pt>
                <c:pt idx="13">
                  <c:v>0.63900000000000001</c:v>
                </c:pt>
                <c:pt idx="14">
                  <c:v>0.62860000000000005</c:v>
                </c:pt>
                <c:pt idx="15">
                  <c:v>0.63890000000000002</c:v>
                </c:pt>
                <c:pt idx="16">
                  <c:v>0.67369999999999997</c:v>
                </c:pt>
                <c:pt idx="17">
                  <c:v>0.67869999999999997</c:v>
                </c:pt>
                <c:pt idx="18">
                  <c:v>0.70340000000000003</c:v>
                </c:pt>
                <c:pt idx="19">
                  <c:v>0.67420000000000002</c:v>
                </c:pt>
                <c:pt idx="20">
                  <c:v>0.64149999999999996</c:v>
                </c:pt>
                <c:pt idx="21">
                  <c:v>0.63190000000000002</c:v>
                </c:pt>
                <c:pt idx="22">
                  <c:v>0.63249999999999995</c:v>
                </c:pt>
                <c:pt idx="23">
                  <c:v>0.65169999999999995</c:v>
                </c:pt>
                <c:pt idx="24">
                  <c:v>0.67659999999999998</c:v>
                </c:pt>
                <c:pt idx="25">
                  <c:v>0.69020000000000004</c:v>
                </c:pt>
                <c:pt idx="26">
                  <c:v>0.66149999999999998</c:v>
                </c:pt>
                <c:pt idx="27">
                  <c:v>0.64039999999999997</c:v>
                </c:pt>
                <c:pt idx="28">
                  <c:v>0.64170000000000005</c:v>
                </c:pt>
                <c:pt idx="29">
                  <c:v>0.64329999999999998</c:v>
                </c:pt>
                <c:pt idx="30">
                  <c:v>0.66439999999999999</c:v>
                </c:pt>
              </c:numCache>
            </c:numRef>
          </c:val>
        </c:ser>
        <c:ser>
          <c:idx val="4"/>
          <c:order val="4"/>
          <c:tx>
            <c:strRef>
              <c:f>'RESUMEN OCUP. DIARIA ENERO'!$A$14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'RESUMEN OCUP. DIARIA ENERO'!$B$9:$AF$9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ENERO'!$B$14:$AF$14</c:f>
              <c:numCache>
                <c:formatCode>0.0%</c:formatCode>
                <c:ptCount val="31"/>
                <c:pt idx="0">
                  <c:v>0.96740000000000004</c:v>
                </c:pt>
                <c:pt idx="1">
                  <c:v>0.95450000000000002</c:v>
                </c:pt>
                <c:pt idx="2">
                  <c:v>0.92449999999999999</c:v>
                </c:pt>
                <c:pt idx="3">
                  <c:v>0.90359999999999996</c:v>
                </c:pt>
                <c:pt idx="4">
                  <c:v>0.86849999999999994</c:v>
                </c:pt>
                <c:pt idx="5">
                  <c:v>0.83950000000000002</c:v>
                </c:pt>
                <c:pt idx="6">
                  <c:v>0.81699999999999995</c:v>
                </c:pt>
                <c:pt idx="7">
                  <c:v>0.8226</c:v>
                </c:pt>
                <c:pt idx="8">
                  <c:v>0.83260000000000001</c:v>
                </c:pt>
                <c:pt idx="9">
                  <c:v>0.84099999999999997</c:v>
                </c:pt>
                <c:pt idx="10">
                  <c:v>0.83599999999999997</c:v>
                </c:pt>
                <c:pt idx="11">
                  <c:v>0.83089999999999997</c:v>
                </c:pt>
                <c:pt idx="12">
                  <c:v>0.82250000000000001</c:v>
                </c:pt>
                <c:pt idx="13">
                  <c:v>0.83260000000000001</c:v>
                </c:pt>
                <c:pt idx="14">
                  <c:v>0.82169999999999999</c:v>
                </c:pt>
                <c:pt idx="15">
                  <c:v>0.84150000000000003</c:v>
                </c:pt>
                <c:pt idx="16">
                  <c:v>0.876</c:v>
                </c:pt>
                <c:pt idx="17">
                  <c:v>0.92059999999999997</c:v>
                </c:pt>
                <c:pt idx="18">
                  <c:v>0.92649999999999999</c:v>
                </c:pt>
                <c:pt idx="19">
                  <c:v>0.90579999999999994</c:v>
                </c:pt>
                <c:pt idx="20">
                  <c:v>0.92330000000000001</c:v>
                </c:pt>
                <c:pt idx="21">
                  <c:v>0.92689999999999995</c:v>
                </c:pt>
                <c:pt idx="22">
                  <c:v>0.9173</c:v>
                </c:pt>
                <c:pt idx="23">
                  <c:v>0.93810000000000004</c:v>
                </c:pt>
                <c:pt idx="24">
                  <c:v>0.90610000000000002</c:v>
                </c:pt>
                <c:pt idx="25">
                  <c:v>0.90839999999999999</c:v>
                </c:pt>
                <c:pt idx="26">
                  <c:v>0.88839999999999997</c:v>
                </c:pt>
                <c:pt idx="27">
                  <c:v>0.87959999999999994</c:v>
                </c:pt>
                <c:pt idx="28">
                  <c:v>0.873</c:v>
                </c:pt>
                <c:pt idx="29">
                  <c:v>0.87570000000000003</c:v>
                </c:pt>
                <c:pt idx="30">
                  <c:v>0.87649999999999995</c:v>
                </c:pt>
              </c:numCache>
            </c:numRef>
          </c:val>
        </c:ser>
        <c:ser>
          <c:idx val="5"/>
          <c:order val="5"/>
          <c:tx>
            <c:strRef>
              <c:f>'RESUMEN OCUP. DIARIA ENERO'!$A$15</c:f>
              <c:strCache>
                <c:ptCount val="1"/>
                <c:pt idx="0">
                  <c:v>OCUP. HOTELES PEQUEÑOS</c:v>
                </c:pt>
              </c:strCache>
            </c:strRef>
          </c:tx>
          <c:cat>
            <c:numRef>
              <c:f>'RESUMEN OCUP. DIARIA ENERO'!$B$9:$AF$9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ENERO'!$B$15:$AF$15</c:f>
              <c:numCache>
                <c:formatCode>0.0%</c:formatCode>
                <c:ptCount val="31"/>
                <c:pt idx="0">
                  <c:v>0.95030000000000003</c:v>
                </c:pt>
                <c:pt idx="1">
                  <c:v>0.92589999999999995</c:v>
                </c:pt>
                <c:pt idx="2">
                  <c:v>0.8881</c:v>
                </c:pt>
                <c:pt idx="3">
                  <c:v>0.87580000000000002</c:v>
                </c:pt>
                <c:pt idx="4">
                  <c:v>0.86939999999999995</c:v>
                </c:pt>
                <c:pt idx="5">
                  <c:v>0.80449999999999999</c:v>
                </c:pt>
                <c:pt idx="6">
                  <c:v>0.74880000000000002</c:v>
                </c:pt>
                <c:pt idx="7">
                  <c:v>0.74939999999999996</c:v>
                </c:pt>
                <c:pt idx="8">
                  <c:v>0.77070000000000005</c:v>
                </c:pt>
                <c:pt idx="9">
                  <c:v>0.83020000000000005</c:v>
                </c:pt>
                <c:pt idx="10">
                  <c:v>0.83989999999999998</c:v>
                </c:pt>
                <c:pt idx="11">
                  <c:v>0.8155</c:v>
                </c:pt>
                <c:pt idx="12">
                  <c:v>0.7258</c:v>
                </c:pt>
                <c:pt idx="13">
                  <c:v>0.61929999999999996</c:v>
                </c:pt>
                <c:pt idx="14">
                  <c:v>0.58279999999999998</c:v>
                </c:pt>
                <c:pt idx="15">
                  <c:v>0.59440000000000004</c:v>
                </c:pt>
                <c:pt idx="16">
                  <c:v>0.63219999999999998</c:v>
                </c:pt>
                <c:pt idx="17">
                  <c:v>0.69710000000000005</c:v>
                </c:pt>
                <c:pt idx="18">
                  <c:v>0.71779999999999999</c:v>
                </c:pt>
                <c:pt idx="19">
                  <c:v>0.66469999999999996</c:v>
                </c:pt>
                <c:pt idx="20">
                  <c:v>0.61380000000000001</c:v>
                </c:pt>
                <c:pt idx="21">
                  <c:v>0.59830000000000005</c:v>
                </c:pt>
                <c:pt idx="22">
                  <c:v>0.5917</c:v>
                </c:pt>
                <c:pt idx="23">
                  <c:v>0.63829999999999998</c:v>
                </c:pt>
                <c:pt idx="24">
                  <c:v>0.69410000000000005</c:v>
                </c:pt>
                <c:pt idx="25">
                  <c:v>0.70430000000000004</c:v>
                </c:pt>
                <c:pt idx="26">
                  <c:v>0.63660000000000005</c:v>
                </c:pt>
                <c:pt idx="27">
                  <c:v>0.61160000000000003</c:v>
                </c:pt>
                <c:pt idx="28">
                  <c:v>0.62439999999999996</c:v>
                </c:pt>
                <c:pt idx="29">
                  <c:v>0.66959999999999997</c:v>
                </c:pt>
                <c:pt idx="30">
                  <c:v>0.72130000000000005</c:v>
                </c:pt>
              </c:numCache>
            </c:numRef>
          </c:val>
        </c:ser>
        <c:marker val="1"/>
        <c:axId val="115063808"/>
        <c:axId val="115344128"/>
      </c:lineChart>
      <c:catAx>
        <c:axId val="11506380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115344128"/>
        <c:crosses val="autoZero"/>
        <c:auto val="1"/>
        <c:lblAlgn val="ctr"/>
        <c:lblOffset val="100"/>
      </c:catAx>
      <c:valAx>
        <c:axId val="115344128"/>
        <c:scaling>
          <c:orientation val="minMax"/>
          <c:max val="1"/>
        </c:scaling>
        <c:axPos val="l"/>
        <c:majorGridlines/>
        <c:numFmt formatCode="0.0%" sourceLinked="1"/>
        <c:tickLblPos val="nextTo"/>
        <c:txPr>
          <a:bodyPr/>
          <a:lstStyle/>
          <a:p>
            <a:pPr>
              <a:defRPr sz="1050" b="1"/>
            </a:pPr>
            <a:endParaRPr lang="es-MX"/>
          </a:p>
        </c:txPr>
        <c:crossAx val="11506380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600" b="1"/>
          </a:pPr>
          <a:endParaRPr lang="es-MX"/>
        </a:p>
      </c:txPr>
    </c:legend>
    <c:plotVisOnly val="1"/>
    <c:dispBlanksAs val="gap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view3D>
      <c:hPercent val="54"/>
      <c:depthPercent val="100"/>
      <c:rAngAx val="1"/>
    </c:view3D>
    <c:plotArea>
      <c:layout>
        <c:manualLayout>
          <c:layoutTarget val="inner"/>
          <c:xMode val="edge"/>
          <c:yMode val="edge"/>
          <c:x val="6.7454419200465313E-2"/>
          <c:y val="9.2277338572115106E-2"/>
          <c:w val="0.88872620790629553"/>
          <c:h val="0.71472589111845131"/>
        </c:manualLayout>
      </c:layout>
      <c:bar3DChart>
        <c:barDir val="col"/>
        <c:grouping val="clustered"/>
        <c:ser>
          <c:idx val="0"/>
          <c:order val="0"/>
          <c:tx>
            <c:strRef>
              <c:f>PROCEDENCIA!$C$7</c:f>
              <c:strCache>
                <c:ptCount val="1"/>
                <c:pt idx="0">
                  <c:v>2010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1.6096579476861207E-2"/>
                </c:manualLayout>
              </c:layout>
              <c:showVal val="1"/>
            </c:dLbl>
            <c:dLbl>
              <c:idx val="1"/>
              <c:layout>
                <c:manualLayout>
                  <c:x val="-2.7491411910210506E-3"/>
                  <c:y val="-2.9569892473118291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1.3413816230717671E-2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cat>
            <c:strRef>
              <c:f>PROCEDENCIA!$B$9:$B$11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PROCEDENCIA!$C$9:$C$11</c:f>
              <c:numCache>
                <c:formatCode>#,##0</c:formatCode>
                <c:ptCount val="3"/>
                <c:pt idx="0">
                  <c:v>280194</c:v>
                </c:pt>
                <c:pt idx="1">
                  <c:v>26878</c:v>
                </c:pt>
                <c:pt idx="2">
                  <c:v>253316</c:v>
                </c:pt>
              </c:numCache>
            </c:numRef>
          </c:val>
        </c:ser>
        <c:ser>
          <c:idx val="1"/>
          <c:order val="1"/>
          <c:tx>
            <c:strRef>
              <c:f>PROCEDENCIA!$E$7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dLbls>
            <c:dLbl>
              <c:idx val="0"/>
              <c:layout>
                <c:manualLayout>
                  <c:x val="1.2734797835084368E-3"/>
                  <c:y val="-1.3413816230717671E-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1.8817204301075367E-2"/>
                </c:manualLayout>
              </c:layout>
              <c:showVal val="1"/>
            </c:dLbl>
            <c:dLbl>
              <c:idx val="2"/>
              <c:layout>
                <c:manualLayout>
                  <c:x val="6.3070339703239098E-3"/>
                  <c:y val="-1.3435362833166957E-2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cat>
            <c:strRef>
              <c:f>PROCEDENCIA!$B$9:$B$11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PROCEDENCIA!$E$9:$E$11</c:f>
              <c:numCache>
                <c:formatCode>#,##0</c:formatCode>
                <c:ptCount val="3"/>
                <c:pt idx="0">
                  <c:v>299698</c:v>
                </c:pt>
                <c:pt idx="1">
                  <c:v>28963</c:v>
                </c:pt>
                <c:pt idx="2">
                  <c:v>270735</c:v>
                </c:pt>
              </c:numCache>
            </c:numRef>
          </c:val>
        </c:ser>
        <c:ser>
          <c:idx val="3"/>
          <c:order val="2"/>
          <c:tx>
            <c:strRef>
              <c:f>PROCEDENCIA!$G$7</c:f>
              <c:strCache>
                <c:ptCount val="1"/>
                <c:pt idx="0">
                  <c:v>2012</c:v>
                </c:pt>
              </c:strCache>
            </c:strRef>
          </c:tx>
          <c:dLbls>
            <c:dLbl>
              <c:idx val="0"/>
              <c:layout>
                <c:manualLayout>
                  <c:x val="3.6182869691431842E-3"/>
                  <c:y val="-4.5699076347850885E-2"/>
                </c:manualLayout>
              </c:layout>
              <c:showVal val="1"/>
            </c:dLbl>
            <c:dLbl>
              <c:idx val="1"/>
              <c:layout>
                <c:manualLayout>
                  <c:x val="1.3745705955105255E-3"/>
                  <c:y val="-1.8817204301075269E-2"/>
                </c:manualLayout>
              </c:layout>
              <c:showVal val="1"/>
            </c:dLbl>
            <c:dLbl>
              <c:idx val="2"/>
              <c:layout>
                <c:manualLayout>
                  <c:x val="2.4457831023272075E-3"/>
                  <c:y val="-3.2258010002270916E-2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cat>
            <c:strRef>
              <c:f>PROCEDENCIA!$B$9:$B$11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PROCEDENCIA!$G$9:$G$11</c:f>
              <c:numCache>
                <c:formatCode>#,##0</c:formatCode>
                <c:ptCount val="3"/>
                <c:pt idx="0">
                  <c:v>330133</c:v>
                </c:pt>
                <c:pt idx="1">
                  <c:v>36475</c:v>
                </c:pt>
                <c:pt idx="2">
                  <c:v>293658</c:v>
                </c:pt>
              </c:numCache>
            </c:numRef>
          </c:val>
        </c:ser>
        <c:ser>
          <c:idx val="4"/>
          <c:order val="3"/>
          <c:tx>
            <c:strRef>
              <c:f>PROCEDENCIA!$I$7</c:f>
              <c:strCache>
                <c:ptCount val="1"/>
                <c:pt idx="0">
                  <c:v>2013</c:v>
                </c:pt>
              </c:strCache>
            </c:strRef>
          </c:tx>
          <c:dLbls>
            <c:dLbl>
              <c:idx val="0"/>
              <c:layout>
                <c:manualLayout>
                  <c:x val="3.8204393505252652E-3"/>
                  <c:y val="-8.0482897384305859E-3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1.0752688172043012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1.6096579476861217E-2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cat>
            <c:strRef>
              <c:f>PROCEDENCIA!$B$9:$B$11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PROCEDENCIA!$I$9:$I$11</c:f>
              <c:numCache>
                <c:formatCode>#,##0</c:formatCode>
                <c:ptCount val="3"/>
                <c:pt idx="0">
                  <c:v>332698</c:v>
                </c:pt>
                <c:pt idx="1">
                  <c:v>45101</c:v>
                </c:pt>
                <c:pt idx="2">
                  <c:v>287597</c:v>
                </c:pt>
              </c:numCache>
            </c:numRef>
          </c:val>
        </c:ser>
        <c:ser>
          <c:idx val="5"/>
          <c:order val="4"/>
          <c:tx>
            <c:strRef>
              <c:f>PROCEDENCIA!$K$7</c:f>
              <c:strCache>
                <c:ptCount val="1"/>
                <c:pt idx="0">
                  <c:v>2014</c:v>
                </c:pt>
              </c:strCache>
            </c:strRef>
          </c:tx>
          <c:dLbls>
            <c:dLbl>
              <c:idx val="0"/>
              <c:layout>
                <c:manualLayout>
                  <c:x val="1.0066907825633539E-2"/>
                  <c:y val="-1.881187386787923E-2"/>
                </c:manualLayout>
              </c:layout>
              <c:showVal val="1"/>
            </c:dLbl>
            <c:dLbl>
              <c:idx val="1"/>
              <c:layout>
                <c:manualLayout>
                  <c:x val="9.6219941685736585E-3"/>
                  <c:y val="-1.0752688172043012E-2"/>
                </c:manualLayout>
              </c:layout>
              <c:showVal val="1"/>
            </c:dLbl>
            <c:dLbl>
              <c:idx val="2"/>
              <c:layout>
                <c:manualLayout>
                  <c:x val="8.389223553359677E-3"/>
                  <c:y val="-8.0590630396552808E-3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val>
            <c:numRef>
              <c:f>PROCEDENCIA!$K$9:$K$11</c:f>
              <c:numCache>
                <c:formatCode>#,##0</c:formatCode>
                <c:ptCount val="3"/>
                <c:pt idx="0">
                  <c:v>352269</c:v>
                </c:pt>
                <c:pt idx="1">
                  <c:v>44878</c:v>
                </c:pt>
                <c:pt idx="2">
                  <c:v>307391</c:v>
                </c:pt>
              </c:numCache>
            </c:numRef>
          </c:val>
        </c:ser>
        <c:dLbls>
          <c:showVal val="1"/>
        </c:dLbls>
        <c:shape val="box"/>
        <c:axId val="115403776"/>
        <c:axId val="115483392"/>
        <c:axId val="0"/>
      </c:bar3DChart>
      <c:catAx>
        <c:axId val="11540377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5483392"/>
        <c:crosses val="autoZero"/>
        <c:auto val="1"/>
        <c:lblAlgn val="ctr"/>
        <c:lblOffset val="100"/>
        <c:tickLblSkip val="1"/>
        <c:tickMarkSkip val="1"/>
      </c:catAx>
      <c:valAx>
        <c:axId val="115483392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540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995610505706925"/>
          <c:y val="0.91707325316729782"/>
          <c:w val="0.28047178916388993"/>
          <c:h val="5.1870065537583221E-2"/>
        </c:manualLayout>
      </c:layout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055" r="0.7500000000000105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ENERO 2014 VS 2013</a:t>
            </a:r>
          </a:p>
        </c:rich>
      </c:tx>
      <c:layout>
        <c:manualLayout>
          <c:xMode val="edge"/>
          <c:yMode val="edge"/>
          <c:x val="0.33933986547501588"/>
          <c:y val="3.773598138289401E-2"/>
        </c:manualLayout>
      </c:layout>
    </c:title>
    <c:plotArea>
      <c:layout>
        <c:manualLayout>
          <c:layoutTarget val="inner"/>
          <c:xMode val="edge"/>
          <c:yMode val="edge"/>
          <c:x val="0.18318345178692608"/>
          <c:y val="0.15149372522766641"/>
          <c:w val="0.76568965916297849"/>
          <c:h val="0.61933947527814426"/>
        </c:manualLayout>
      </c:layout>
      <c:barChart>
        <c:barDir val="col"/>
        <c:grouping val="clustered"/>
        <c:ser>
          <c:idx val="0"/>
          <c:order val="0"/>
          <c:tx>
            <c:strRef>
              <c:f>'REGIONES ENERO'!$C$5:$D$5</c:f>
              <c:strCache>
                <c:ptCount val="1"/>
                <c:pt idx="0">
                  <c:v> ENERO  2013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Lbls>
            <c:dLbl>
              <c:idx val="0"/>
              <c:layout>
                <c:manualLayout>
                  <c:x val="-2.8336329341468968E-2"/>
                  <c:y val="9.006343842647228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920508730620891E-2"/>
                  <c:y val="9.694496689938077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1165023291007716E-2"/>
                  <c:y val="1.3622791078240741E-4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3.4300495396274826E-2"/>
                  <c:y val="8.9213342259343228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624E-3"/>
                  <c:y val="4.3743823520035734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</c:dLbls>
          <c:cat>
            <c:strRef>
              <c:f>'REGIONES ENERO'!$B$7:$B$12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ENERO'!$D$7:$D$12</c:f>
              <c:numCache>
                <c:formatCode>0.00%</c:formatCode>
                <c:ptCount val="6"/>
                <c:pt idx="0">
                  <c:v>0.24071380050376018</c:v>
                </c:pt>
                <c:pt idx="1">
                  <c:v>0.27006474340092218</c:v>
                </c:pt>
                <c:pt idx="2">
                  <c:v>0.27080114698615559</c:v>
                </c:pt>
                <c:pt idx="3">
                  <c:v>0.13556137999026144</c:v>
                </c:pt>
                <c:pt idx="4">
                  <c:v>7.6414646315878063E-2</c:v>
                </c:pt>
                <c:pt idx="5">
                  <c:v>6.4442828030225607E-3</c:v>
                </c:pt>
              </c:numCache>
            </c:numRef>
          </c:val>
        </c:ser>
        <c:ser>
          <c:idx val="1"/>
          <c:order val="1"/>
          <c:tx>
            <c:strRef>
              <c:f>'REGIONES ENERO'!$E$5:$F$5</c:f>
              <c:strCache>
                <c:ptCount val="1"/>
                <c:pt idx="0">
                  <c:v> ENERO  2014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Lbls>
            <c:dLbl>
              <c:idx val="0"/>
              <c:layout>
                <c:manualLayout>
                  <c:x val="2.0271294916964479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1260180098066541E-2"/>
                  <c:y val="1.243775702126303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6886413973028211E-2"/>
                  <c:y val="-4.193736916488678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878618776256646E-2"/>
                  <c:y val="9.9894800599319242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</c:dLbls>
          <c:cat>
            <c:strRef>
              <c:f>'REGIONES ENERO'!$B$7:$B$12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ENERO'!$F$7:$F$12</c:f>
              <c:numCache>
                <c:formatCode>0.00%</c:formatCode>
                <c:ptCount val="6"/>
                <c:pt idx="0">
                  <c:v>0.22194970320976298</c:v>
                </c:pt>
                <c:pt idx="1">
                  <c:v>0.30320295001830988</c:v>
                </c:pt>
                <c:pt idx="2">
                  <c:v>0.27753506553230628</c:v>
                </c:pt>
                <c:pt idx="3">
                  <c:v>0.12739696084526314</c:v>
                </c:pt>
                <c:pt idx="4">
                  <c:v>6.3406090232180523E-2</c:v>
                </c:pt>
                <c:pt idx="5">
                  <c:v>6.5092301621772E-3</c:v>
                </c:pt>
              </c:numCache>
            </c:numRef>
          </c:val>
        </c:ser>
        <c:dLbls>
          <c:showVal val="1"/>
        </c:dLbls>
        <c:axId val="115641344"/>
        <c:axId val="115745536"/>
      </c:barChart>
      <c:catAx>
        <c:axId val="11564134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5745536"/>
        <c:crosses val="autoZero"/>
        <c:auto val="1"/>
        <c:lblAlgn val="ctr"/>
        <c:lblOffset val="100"/>
        <c:tickLblSkip val="1"/>
        <c:tickMarkSkip val="1"/>
      </c:catAx>
      <c:valAx>
        <c:axId val="115745536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56413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783831683419058"/>
          <c:y val="0.89811469922534959"/>
          <c:w val="0.33114936999434663"/>
          <c:h val="5.0450019658474073E-2"/>
        </c:manualLayout>
      </c:layout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055" r="0.7500000000000105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plotArea>
      <c:layout>
        <c:manualLayout>
          <c:layoutTarget val="inner"/>
          <c:xMode val="edge"/>
          <c:yMode val="edge"/>
          <c:x val="0.11750881316098705"/>
          <c:y val="4.7700170357751433E-2"/>
          <c:w val="0.86603995299649028"/>
          <c:h val="0.84327086882453162"/>
        </c:manualLayout>
      </c:layout>
      <c:barChart>
        <c:barDir val="col"/>
        <c:grouping val="clustered"/>
        <c:ser>
          <c:idx val="0"/>
          <c:order val="0"/>
          <c:tx>
            <c:strRef>
              <c:f>'REGIONES ANUAL'!$B$9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0070C0"/>
            </a:solidFill>
            <a:effectLst/>
          </c:spPr>
          <c:cat>
            <c:strRef>
              <c:f>('REGIONES ANUAL'!$C$6,'REGIONES ANUAL'!$E$6,'REGIONES ANUAL'!$G$6,'REGIONES ANUAL'!$I$6,'REGIONES ANUAL'!$K$6,'REGIONES ANUAL'!$M$6)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ANUAL'!$C$9,'REGIONES ANUAL'!$E$9,'REGIONES ANUAL'!$G$9,'REGIONES ANUAL'!$I$9,'REGIONES ANUAL'!$K$9,'REGIONES ANUAL'!$M$9)</c:f>
              <c:numCache>
                <c:formatCode>#,##0;[Red]\-#,##0</c:formatCode>
                <c:ptCount val="6"/>
                <c:pt idx="0">
                  <c:v>78186</c:v>
                </c:pt>
                <c:pt idx="1">
                  <c:v>106809</c:v>
                </c:pt>
                <c:pt idx="2">
                  <c:v>97767</c:v>
                </c:pt>
                <c:pt idx="3">
                  <c:v>22336</c:v>
                </c:pt>
                <c:pt idx="4">
                  <c:v>44878</c:v>
                </c:pt>
                <c:pt idx="5">
                  <c:v>2293</c:v>
                </c:pt>
              </c:numCache>
            </c:numRef>
          </c:val>
        </c:ser>
        <c:ser>
          <c:idx val="1"/>
          <c:order val="1"/>
          <c:tx>
            <c:strRef>
              <c:f>'REGIONES ANUAL'!$B$10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F9900"/>
            </a:solidFill>
          </c:spPr>
          <c:cat>
            <c:strRef>
              <c:f>('REGIONES ANUAL'!$C$6,'REGIONES ANUAL'!$E$6,'REGIONES ANUAL'!$G$6,'REGIONES ANUAL'!$I$6,'REGIONES ANUAL'!$K$6,'REGIONES ANUAL'!$M$6)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ANUAL'!$C$10,'REGIONES ANUAL'!$E$10,'REGIONES ANUAL'!$G$10,'REGIONES ANUAL'!$I$10,'REGIONES ANUAL'!$K$10,'REGIONES ANUAL'!$M$10)</c:f>
              <c:numCache>
                <c:formatCode>#,##0;[Red]\-#,##0</c:formatCode>
                <c:ptCount val="6"/>
              </c:numCache>
            </c:numRef>
          </c:val>
        </c:ser>
        <c:ser>
          <c:idx val="2"/>
          <c:order val="2"/>
          <c:tx>
            <c:strRef>
              <c:f>'REGIONES ANUAL'!$B$11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cat>
            <c:strRef>
              <c:f>('REGIONES ANUAL'!$C$6,'REGIONES ANUAL'!$E$6,'REGIONES ANUAL'!$G$6,'REGIONES ANUAL'!$I$6,'REGIONES ANUAL'!$K$6,'REGIONES ANUAL'!$M$6)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ANUAL'!$C$11,'REGIONES ANUAL'!$E$11,'REGIONES ANUAL'!$G$11,'REGIONES ANUAL'!$I$11,'REGIONES ANUAL'!$K$11,'REGIONES ANUAL'!$M$11)</c:f>
              <c:numCache>
                <c:formatCode>#,##0;[Red]\-#,##0</c:formatCode>
                <c:ptCount val="6"/>
              </c:numCache>
            </c:numRef>
          </c:val>
        </c:ser>
        <c:ser>
          <c:idx val="3"/>
          <c:order val="3"/>
          <c:tx>
            <c:strRef>
              <c:f>'REGIONES ANUAL'!$B$12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('REGIONES ANUAL'!$C$6,'REGIONES ANUAL'!$E$6,'REGIONES ANUAL'!$G$6,'REGIONES ANUAL'!$I$6,'REGIONES ANUAL'!$K$6,'REGIONES ANUAL'!$M$6)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ANUAL'!$C$12,'REGIONES ANUAL'!$E$12,'REGIONES ANUAL'!$G$12,'REGIONES ANUAL'!$I$12,'REGIONES ANUAL'!$K$12,'REGIONES ANUAL'!$M$12)</c:f>
              <c:numCache>
                <c:formatCode>#,##0;[Red]\-#,##0</c:formatCode>
                <c:ptCount val="6"/>
              </c:numCache>
            </c:numRef>
          </c:val>
        </c:ser>
        <c:ser>
          <c:idx val="4"/>
          <c:order val="4"/>
          <c:tx>
            <c:strRef>
              <c:f>'REGIONES ANUAL'!$B$13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('REGIONES ANUAL'!$C$6,'REGIONES ANUAL'!$E$6,'REGIONES ANUAL'!$G$6,'REGIONES ANUAL'!$I$6,'REGIONES ANUAL'!$K$6,'REGIONES ANUAL'!$M$6)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ANUAL'!$C$13,'REGIONES ANUAL'!$E$13,'REGIONES ANUAL'!$G$13,'REGIONES ANUAL'!$I$13,'REGIONES ANUAL'!$K$13,'REGIONES ANUAL'!$M$13)</c:f>
              <c:numCache>
                <c:formatCode>#,##0;[Red]\-#,##0</c:formatCode>
                <c:ptCount val="6"/>
              </c:numCache>
            </c:numRef>
          </c:val>
        </c:ser>
        <c:ser>
          <c:idx val="5"/>
          <c:order val="5"/>
          <c:tx>
            <c:strRef>
              <c:f>'REGIONES ANUAL'!$B$14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('REGIONES ANUAL'!$C$6,'REGIONES ANUAL'!$E$6,'REGIONES ANUAL'!$G$6,'REGIONES ANUAL'!$I$6,'REGIONES ANUAL'!$K$6,'REGIONES ANUAL'!$M$6)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ANUAL'!$C$14,'REGIONES ANUAL'!$E$14,'REGIONES ANUAL'!$G$14,'REGIONES ANUAL'!$I$14,'REGIONES ANUAL'!$K$14,'REGIONES ANUAL'!$M$14)</c:f>
              <c:numCache>
                <c:formatCode>#,##0;[Red]\-#,##0</c:formatCode>
                <c:ptCount val="6"/>
              </c:numCache>
            </c:numRef>
          </c:val>
        </c:ser>
        <c:ser>
          <c:idx val="6"/>
          <c:order val="6"/>
          <c:tx>
            <c:strRef>
              <c:f>'REGIONES ANUAL'!$B$15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strRef>
              <c:f>('REGIONES ANUAL'!$C$6,'REGIONES ANUAL'!$E$6,'REGIONES ANUAL'!$G$6,'REGIONES ANUAL'!$I$6,'REGIONES ANUAL'!$K$6,'REGIONES ANUAL'!$M$6)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ANUAL'!$C$15,'REGIONES ANUAL'!$E$15,'REGIONES ANUAL'!$G$15,'REGIONES ANUAL'!$I$15,'REGIONES ANUAL'!$K$15,'REGIONES ANUAL'!$M$15)</c:f>
              <c:numCache>
                <c:formatCode>#,##0;[Red]\-#,##0</c:formatCode>
                <c:ptCount val="6"/>
              </c:numCache>
            </c:numRef>
          </c:val>
        </c:ser>
        <c:ser>
          <c:idx val="7"/>
          <c:order val="7"/>
          <c:tx>
            <c:strRef>
              <c:f>'REGIONES ANUAL'!$B$16</c:f>
              <c:strCache>
                <c:ptCount val="1"/>
                <c:pt idx="0">
                  <c:v>AGOSTO</c:v>
                </c:pt>
              </c:strCache>
            </c:strRef>
          </c:tx>
          <c:cat>
            <c:strRef>
              <c:f>('REGIONES ANUAL'!$C$6,'REGIONES ANUAL'!$E$6,'REGIONES ANUAL'!$G$6,'REGIONES ANUAL'!$I$6,'REGIONES ANUAL'!$K$6,'REGIONES ANUAL'!$M$6)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ANUAL'!$C$16,'REGIONES ANUAL'!$E$16,'REGIONES ANUAL'!$G$16,'REGIONES ANUAL'!$I$16,'REGIONES ANUAL'!$K$16,'REGIONES ANUAL'!$M$16)</c:f>
              <c:numCache>
                <c:formatCode>#,##0;[Red]\-#,##0</c:formatCode>
                <c:ptCount val="6"/>
              </c:numCache>
            </c:numRef>
          </c:val>
        </c:ser>
        <c:ser>
          <c:idx val="8"/>
          <c:order val="8"/>
          <c:tx>
            <c:strRef>
              <c:f>'REGIONES ANUAL'!$B$17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('REGIONES ANUAL'!$C$6,'REGIONES ANUAL'!$E$6,'REGIONES ANUAL'!$G$6,'REGIONES ANUAL'!$I$6,'REGIONES ANUAL'!$K$6,'REGIONES ANUAL'!$M$6)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ANUAL'!$C$17,'REGIONES ANUAL'!$E$17,'REGIONES ANUAL'!$G$17,'REGIONES ANUAL'!$I$17,'REGIONES ANUAL'!$K$17,'REGIONES ANUAL'!$M$17)</c:f>
              <c:numCache>
                <c:formatCode>#,##0;[Red]\-#,##0</c:formatCode>
                <c:ptCount val="6"/>
              </c:numCache>
            </c:numRef>
          </c:val>
        </c:ser>
        <c:ser>
          <c:idx val="9"/>
          <c:order val="9"/>
          <c:tx>
            <c:strRef>
              <c:f>'REGIONES ANUAL'!$B$18</c:f>
              <c:strCache>
                <c:ptCount val="1"/>
                <c:pt idx="0">
                  <c:v>OCTUBRE</c:v>
                </c:pt>
              </c:strCache>
            </c:strRef>
          </c:tx>
          <c:cat>
            <c:strRef>
              <c:f>('REGIONES ANUAL'!$C$6,'REGIONES ANUAL'!$E$6,'REGIONES ANUAL'!$G$6,'REGIONES ANUAL'!$I$6,'REGIONES ANUAL'!$K$6,'REGIONES ANUAL'!$M$6)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ANUAL'!$C$18,'REGIONES ANUAL'!$E$18,'REGIONES ANUAL'!$G$18,'REGIONES ANUAL'!$I$18,'REGIONES ANUAL'!$K$18,'REGIONES ANUAL'!$M$18)</c:f>
              <c:numCache>
                <c:formatCode>#,##0;[Red]\-#,##0</c:formatCode>
                <c:ptCount val="6"/>
              </c:numCache>
            </c:numRef>
          </c:val>
        </c:ser>
        <c:ser>
          <c:idx val="10"/>
          <c:order val="10"/>
          <c:tx>
            <c:strRef>
              <c:f>'REGIONES ANUAL'!$B$19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FF9900"/>
            </a:solidFill>
          </c:spPr>
          <c:val>
            <c:numRef>
              <c:f>('REGIONES ANUAL'!$C$19,'REGIONES ANUAL'!$E$19,'REGIONES ANUAL'!$G$19,'REGIONES ANUAL'!$I$19,'REGIONES ANUAL'!$K$19,'REGIONES ANUAL'!$M$19)</c:f>
              <c:numCache>
                <c:formatCode>#,##0;[Red]\-#,##0</c:formatCode>
                <c:ptCount val="6"/>
              </c:numCache>
            </c:numRef>
          </c:val>
        </c:ser>
        <c:ser>
          <c:idx val="11"/>
          <c:order val="11"/>
          <c:tx>
            <c:strRef>
              <c:f>'REGIONES ANUAL'!$B$20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val>
            <c:numRef>
              <c:f>('REGIONES ANUAL'!$C$20,'REGIONES ANUAL'!$E$20,'REGIONES ANUAL'!$G$20,'REGIONES ANUAL'!$I$20,'REGIONES ANUAL'!$K$20,'REGIONES ANUAL'!$M$20)</c:f>
              <c:numCache>
                <c:formatCode>#,##0;[Red]\-#,##0</c:formatCode>
                <c:ptCount val="6"/>
              </c:numCache>
            </c:numRef>
          </c:val>
        </c:ser>
        <c:axId val="116058752"/>
        <c:axId val="116081024"/>
      </c:barChart>
      <c:catAx>
        <c:axId val="116058752"/>
        <c:scaling>
          <c:orientation val="minMax"/>
        </c:scaling>
        <c:axPos val="b"/>
        <c:numFmt formatCode="General" sourceLinked="1"/>
        <c:minorTickMark val="in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6081024"/>
        <c:crosses val="autoZero"/>
        <c:lblAlgn val="ctr"/>
        <c:lblOffset val="80"/>
        <c:tickLblSkip val="1"/>
        <c:tickMarkSkip val="1"/>
      </c:catAx>
      <c:valAx>
        <c:axId val="1160810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TURISTAS</a:t>
                </a:r>
              </a:p>
            </c:rich>
          </c:tx>
          <c:layout>
            <c:manualLayout>
              <c:xMode val="edge"/>
              <c:yMode val="edge"/>
              <c:x val="8.2256169212691164E-3"/>
              <c:y val="0.47700170258800634"/>
            </c:manualLayout>
          </c:layout>
        </c:title>
        <c:numFmt formatCode="#,##0;[Red]\-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6058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080297688993341"/>
          <c:y val="0.93681082395820869"/>
          <c:w val="0.7946837902606475"/>
          <c:h val="6.318917604179132E-2"/>
        </c:manualLayout>
      </c:layout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>
      <c:oddFooter>&amp;CBARÓMETRO TURÍSTICO DE LA RIVIERA MAYA 
FIDEICOMISO PARA LA PROMOCIÓN TURÍSTICA DE LA RIVIERA MAYA&amp;D11</c:oddFooter>
    </c:headerFooter>
    <c:pageMargins b="1" l="0.75000000000001055" r="0.75000000000001055" t="1" header="0" footer="0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66675</xdr:rowOff>
    </xdr:from>
    <xdr:to>
      <xdr:col>8</xdr:col>
      <xdr:colOff>390525</xdr:colOff>
      <xdr:row>51</xdr:row>
      <xdr:rowOff>0</xdr:rowOff>
    </xdr:to>
    <xdr:sp macro="" textlink="">
      <xdr:nvSpPr>
        <xdr:cNvPr id="2049" name="Rectangle 9"/>
        <xdr:cNvSpPr>
          <a:spLocks noChangeArrowheads="1"/>
        </xdr:cNvSpPr>
      </xdr:nvSpPr>
      <xdr:spPr bwMode="auto">
        <a:xfrm>
          <a:off x="276225" y="228600"/>
          <a:ext cx="6305550" cy="8372475"/>
        </a:xfrm>
        <a:prstGeom prst="rect">
          <a:avLst/>
        </a:prstGeom>
        <a:noFill/>
        <a:ln w="76200" cmpd="tri">
          <a:solidFill>
            <a:srgbClr val="7030A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123825</xdr:rowOff>
    </xdr:from>
    <xdr:to>
      <xdr:col>7</xdr:col>
      <xdr:colOff>628650</xdr:colOff>
      <xdr:row>14</xdr:row>
      <xdr:rowOff>76200</xdr:rowOff>
    </xdr:to>
    <xdr:pic>
      <xdr:nvPicPr>
        <xdr:cNvPr id="205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609600"/>
          <a:ext cx="5038725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9525</xdr:rowOff>
    </xdr:from>
    <xdr:to>
      <xdr:col>4</xdr:col>
      <xdr:colOff>180975</xdr:colOff>
      <xdr:row>4</xdr:row>
      <xdr:rowOff>9525</xdr:rowOff>
    </xdr:to>
    <xdr:pic>
      <xdr:nvPicPr>
        <xdr:cNvPr id="1843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71450"/>
          <a:ext cx="20193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66675</xdr:rowOff>
    </xdr:from>
    <xdr:to>
      <xdr:col>11</xdr:col>
      <xdr:colOff>495300</xdr:colOff>
      <xdr:row>48</xdr:row>
      <xdr:rowOff>152400</xdr:rowOff>
    </xdr:to>
    <xdr:graphicFrame macro="">
      <xdr:nvGraphicFramePr>
        <xdr:cNvPr id="194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</xdr:row>
      <xdr:rowOff>190500</xdr:rowOff>
    </xdr:from>
    <xdr:to>
      <xdr:col>3</xdr:col>
      <xdr:colOff>504825</xdr:colOff>
      <xdr:row>3</xdr:row>
      <xdr:rowOff>285750</xdr:rowOff>
    </xdr:to>
    <xdr:pic>
      <xdr:nvPicPr>
        <xdr:cNvPr id="19458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" y="3524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6</xdr:row>
      <xdr:rowOff>9525</xdr:rowOff>
    </xdr:from>
    <xdr:to>
      <xdr:col>12</xdr:col>
      <xdr:colOff>723900</xdr:colOff>
      <xdr:row>36</xdr:row>
      <xdr:rowOff>38100</xdr:rowOff>
    </xdr:to>
    <xdr:graphicFrame macro="">
      <xdr:nvGraphicFramePr>
        <xdr:cNvPr id="2150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1</xdr:row>
      <xdr:rowOff>95250</xdr:rowOff>
    </xdr:from>
    <xdr:to>
      <xdr:col>4</xdr:col>
      <xdr:colOff>323850</xdr:colOff>
      <xdr:row>3</xdr:row>
      <xdr:rowOff>228600</xdr:rowOff>
    </xdr:to>
    <xdr:pic>
      <xdr:nvPicPr>
        <xdr:cNvPr id="21506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5325" y="257175"/>
          <a:ext cx="20193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1</xdr:row>
      <xdr:rowOff>19050</xdr:rowOff>
    </xdr:from>
    <xdr:to>
      <xdr:col>4</xdr:col>
      <xdr:colOff>400050</xdr:colOff>
      <xdr:row>3</xdr:row>
      <xdr:rowOff>228600</xdr:rowOff>
    </xdr:to>
    <xdr:pic>
      <xdr:nvPicPr>
        <xdr:cNvPr id="2355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133350"/>
          <a:ext cx="20193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5</xdr:col>
      <xdr:colOff>47625</xdr:colOff>
      <xdr:row>3</xdr:row>
      <xdr:rowOff>114300</xdr:rowOff>
    </xdr:to>
    <xdr:pic>
      <xdr:nvPicPr>
        <xdr:cNvPr id="2457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7</xdr:row>
      <xdr:rowOff>104775</xdr:rowOff>
    </xdr:from>
    <xdr:to>
      <xdr:col>11</xdr:col>
      <xdr:colOff>371475</xdr:colOff>
      <xdr:row>36</xdr:row>
      <xdr:rowOff>123825</xdr:rowOff>
    </xdr:to>
    <xdr:graphicFrame macro="">
      <xdr:nvGraphicFramePr>
        <xdr:cNvPr id="25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733425</xdr:colOff>
      <xdr:row>2</xdr:row>
      <xdr:rowOff>95250</xdr:rowOff>
    </xdr:from>
    <xdr:to>
      <xdr:col>3</xdr:col>
      <xdr:colOff>466725</xdr:colOff>
      <xdr:row>4</xdr:row>
      <xdr:rowOff>190500</xdr:rowOff>
    </xdr:to>
    <xdr:pic>
      <xdr:nvPicPr>
        <xdr:cNvPr id="2560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" y="4191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1</xdr:row>
      <xdr:rowOff>114300</xdr:rowOff>
    </xdr:from>
    <xdr:to>
      <xdr:col>5</xdr:col>
      <xdr:colOff>123825</xdr:colOff>
      <xdr:row>4</xdr:row>
      <xdr:rowOff>95250</xdr:rowOff>
    </xdr:to>
    <xdr:pic>
      <xdr:nvPicPr>
        <xdr:cNvPr id="2764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" y="276225"/>
          <a:ext cx="26193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</xdr:row>
      <xdr:rowOff>57150</xdr:rowOff>
    </xdr:from>
    <xdr:to>
      <xdr:col>11</xdr:col>
      <xdr:colOff>161925</xdr:colOff>
      <xdr:row>37</xdr:row>
      <xdr:rowOff>38100</xdr:rowOff>
    </xdr:to>
    <xdr:graphicFrame macro="">
      <xdr:nvGraphicFramePr>
        <xdr:cNvPr id="2867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3</xdr:row>
      <xdr:rowOff>47625</xdr:rowOff>
    </xdr:from>
    <xdr:to>
      <xdr:col>3</xdr:col>
      <xdr:colOff>142875</xdr:colOff>
      <xdr:row>5</xdr:row>
      <xdr:rowOff>142875</xdr:rowOff>
    </xdr:to>
    <xdr:pic>
      <xdr:nvPicPr>
        <xdr:cNvPr id="2867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533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3072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8</xdr:row>
      <xdr:rowOff>180975</xdr:rowOff>
    </xdr:from>
    <xdr:to>
      <xdr:col>10</xdr:col>
      <xdr:colOff>752475</xdr:colOff>
      <xdr:row>26</xdr:row>
      <xdr:rowOff>180975</xdr:rowOff>
    </xdr:to>
    <xdr:graphicFrame macro="">
      <xdr:nvGraphicFramePr>
        <xdr:cNvPr id="3174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39</xdr:row>
      <xdr:rowOff>9525</xdr:rowOff>
    </xdr:from>
    <xdr:to>
      <xdr:col>11</xdr:col>
      <xdr:colOff>19050</xdr:colOff>
      <xdr:row>60</xdr:row>
      <xdr:rowOff>19050</xdr:rowOff>
    </xdr:to>
    <xdr:graphicFrame macro="">
      <xdr:nvGraphicFramePr>
        <xdr:cNvPr id="31746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65</xdr:row>
      <xdr:rowOff>133350</xdr:rowOff>
    </xdr:from>
    <xdr:to>
      <xdr:col>11</xdr:col>
      <xdr:colOff>0</xdr:colOff>
      <xdr:row>77</xdr:row>
      <xdr:rowOff>190500</xdr:rowOff>
    </xdr:to>
    <xdr:graphicFrame macro="">
      <xdr:nvGraphicFramePr>
        <xdr:cNvPr id="3174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0</xdr:row>
      <xdr:rowOff>57150</xdr:rowOff>
    </xdr:from>
    <xdr:to>
      <xdr:col>2</xdr:col>
      <xdr:colOff>2038350</xdr:colOff>
      <xdr:row>3</xdr:row>
      <xdr:rowOff>104775</xdr:rowOff>
    </xdr:to>
    <xdr:pic>
      <xdr:nvPicPr>
        <xdr:cNvPr id="31748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47675" y="5715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0</xdr:row>
      <xdr:rowOff>76200</xdr:rowOff>
    </xdr:from>
    <xdr:to>
      <xdr:col>5</xdr:col>
      <xdr:colOff>771525</xdr:colOff>
      <xdr:row>3</xdr:row>
      <xdr:rowOff>0</xdr:rowOff>
    </xdr:to>
    <xdr:pic>
      <xdr:nvPicPr>
        <xdr:cNvPr id="102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5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358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31</xdr:row>
      <xdr:rowOff>47625</xdr:rowOff>
    </xdr:from>
    <xdr:to>
      <xdr:col>6</xdr:col>
      <xdr:colOff>38100</xdr:colOff>
      <xdr:row>49</xdr:row>
      <xdr:rowOff>0</xdr:rowOff>
    </xdr:to>
    <xdr:graphicFrame macro="">
      <xdr:nvGraphicFramePr>
        <xdr:cNvPr id="35842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3584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</xdr:rowOff>
    </xdr:from>
    <xdr:to>
      <xdr:col>9</xdr:col>
      <xdr:colOff>504825</xdr:colOff>
      <xdr:row>40</xdr:row>
      <xdr:rowOff>0</xdr:rowOff>
    </xdr:to>
    <xdr:graphicFrame macro="">
      <xdr:nvGraphicFramePr>
        <xdr:cNvPr id="3073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23</xdr:row>
      <xdr:rowOff>9525</xdr:rowOff>
    </xdr:from>
    <xdr:to>
      <xdr:col>19</xdr:col>
      <xdr:colOff>561975</xdr:colOff>
      <xdr:row>40</xdr:row>
      <xdr:rowOff>0</xdr:rowOff>
    </xdr:to>
    <xdr:graphicFrame macro="">
      <xdr:nvGraphicFramePr>
        <xdr:cNvPr id="3074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1</xdr:row>
      <xdr:rowOff>95250</xdr:rowOff>
    </xdr:from>
    <xdr:to>
      <xdr:col>7</xdr:col>
      <xdr:colOff>0</xdr:colOff>
      <xdr:row>4</xdr:row>
      <xdr:rowOff>219075</xdr:rowOff>
    </xdr:to>
    <xdr:pic>
      <xdr:nvPicPr>
        <xdr:cNvPr id="307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0100" y="257175"/>
          <a:ext cx="26098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133350</xdr:rowOff>
    </xdr:from>
    <xdr:to>
      <xdr:col>4</xdr:col>
      <xdr:colOff>390525</xdr:colOff>
      <xdr:row>5</xdr:row>
      <xdr:rowOff>190500</xdr:rowOff>
    </xdr:to>
    <xdr:pic>
      <xdr:nvPicPr>
        <xdr:cNvPr id="614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457200"/>
          <a:ext cx="23050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23</xdr:row>
      <xdr:rowOff>238125</xdr:rowOff>
    </xdr:from>
    <xdr:to>
      <xdr:col>11</xdr:col>
      <xdr:colOff>19050</xdr:colOff>
      <xdr:row>50</xdr:row>
      <xdr:rowOff>133350</xdr:rowOff>
    </xdr:to>
    <xdr:graphicFrame macro="">
      <xdr:nvGraphicFramePr>
        <xdr:cNvPr id="6146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</xdr:row>
      <xdr:rowOff>19050</xdr:rowOff>
    </xdr:from>
    <xdr:to>
      <xdr:col>3</xdr:col>
      <xdr:colOff>581025</xdr:colOff>
      <xdr:row>7</xdr:row>
      <xdr:rowOff>142875</xdr:rowOff>
    </xdr:to>
    <xdr:pic>
      <xdr:nvPicPr>
        <xdr:cNvPr id="819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66675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0</xdr:rowOff>
    </xdr:from>
    <xdr:to>
      <xdr:col>34</xdr:col>
      <xdr:colOff>38100</xdr:colOff>
      <xdr:row>0</xdr:row>
      <xdr:rowOff>0</xdr:rowOff>
    </xdr:to>
    <xdr:graphicFrame macro="">
      <xdr:nvGraphicFramePr>
        <xdr:cNvPr id="9217" name="Chart 1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0</xdr:row>
      <xdr:rowOff>0</xdr:rowOff>
    </xdr:from>
    <xdr:to>
      <xdr:col>34</xdr:col>
      <xdr:colOff>38100</xdr:colOff>
      <xdr:row>0</xdr:row>
      <xdr:rowOff>0</xdr:rowOff>
    </xdr:to>
    <xdr:graphicFrame macro="">
      <xdr:nvGraphicFramePr>
        <xdr:cNvPr id="9218" name="Chart 1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1905000</xdr:colOff>
      <xdr:row>1</xdr:row>
      <xdr:rowOff>47625</xdr:rowOff>
    </xdr:from>
    <xdr:to>
      <xdr:col>7</xdr:col>
      <xdr:colOff>76200</xdr:colOff>
      <xdr:row>4</xdr:row>
      <xdr:rowOff>285750</xdr:rowOff>
    </xdr:to>
    <xdr:pic>
      <xdr:nvPicPr>
        <xdr:cNvPr id="921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00" y="381000"/>
          <a:ext cx="44481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371475</xdr:colOff>
      <xdr:row>15</xdr:row>
      <xdr:rowOff>180975</xdr:rowOff>
    </xdr:from>
    <xdr:to>
      <xdr:col>32</xdr:col>
      <xdr:colOff>838200</xdr:colOff>
      <xdr:row>88</xdr:row>
      <xdr:rowOff>9525</xdr:rowOff>
    </xdr:to>
    <xdr:graphicFrame macro="">
      <xdr:nvGraphicFramePr>
        <xdr:cNvPr id="9220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6</xdr:row>
      <xdr:rowOff>19050</xdr:rowOff>
    </xdr:from>
    <xdr:to>
      <xdr:col>6</xdr:col>
      <xdr:colOff>666750</xdr:colOff>
      <xdr:row>7</xdr:row>
      <xdr:rowOff>114300</xdr:rowOff>
    </xdr:to>
    <xdr:sp macro="" textlink="">
      <xdr:nvSpPr>
        <xdr:cNvPr id="6" name="5 Abrir llave"/>
        <xdr:cNvSpPr/>
      </xdr:nvSpPr>
      <xdr:spPr bwMode="auto">
        <a:xfrm rot="5400000">
          <a:off x="4443412" y="195263"/>
          <a:ext cx="257175" cy="3752850"/>
        </a:xfrm>
        <a:prstGeom prst="leftBrac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142875</xdr:rowOff>
    </xdr:from>
    <xdr:to>
      <xdr:col>15</xdr:col>
      <xdr:colOff>752475</xdr:colOff>
      <xdr:row>42</xdr:row>
      <xdr:rowOff>19050</xdr:rowOff>
    </xdr:to>
    <xdr:graphicFrame macro="">
      <xdr:nvGraphicFramePr>
        <xdr:cNvPr id="13313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152400</xdr:rowOff>
    </xdr:from>
    <xdr:to>
      <xdr:col>4</xdr:col>
      <xdr:colOff>0</xdr:colOff>
      <xdr:row>4</xdr:row>
      <xdr:rowOff>38100</xdr:rowOff>
    </xdr:to>
    <xdr:pic>
      <xdr:nvPicPr>
        <xdr:cNvPr id="1331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152400"/>
          <a:ext cx="23241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</xdr:row>
      <xdr:rowOff>9525</xdr:rowOff>
    </xdr:from>
    <xdr:to>
      <xdr:col>5</xdr:col>
      <xdr:colOff>390525</xdr:colOff>
      <xdr:row>3</xdr:row>
      <xdr:rowOff>228600</xdr:rowOff>
    </xdr:to>
    <xdr:pic>
      <xdr:nvPicPr>
        <xdr:cNvPr id="1536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171450"/>
          <a:ext cx="23431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15</xdr:row>
      <xdr:rowOff>47625</xdr:rowOff>
    </xdr:from>
    <xdr:to>
      <xdr:col>7</xdr:col>
      <xdr:colOff>523875</xdr:colOff>
      <xdr:row>44</xdr:row>
      <xdr:rowOff>28575</xdr:rowOff>
    </xdr:to>
    <xdr:graphicFrame macro="">
      <xdr:nvGraphicFramePr>
        <xdr:cNvPr id="1638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76200</xdr:rowOff>
    </xdr:from>
    <xdr:to>
      <xdr:col>2</xdr:col>
      <xdr:colOff>676275</xdr:colOff>
      <xdr:row>3</xdr:row>
      <xdr:rowOff>142875</xdr:rowOff>
    </xdr:to>
    <xdr:pic>
      <xdr:nvPicPr>
        <xdr:cNvPr id="16386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2004%20OCUPACI&#211;N%20HOTELES/DICIEMBRE%202004/RESUMEN%20DE%20OCUPACION%20R.M.%20DICIEMBRE%20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2">
          <cell r="A12" t="str">
            <v>OCUPACION GENERAL</v>
          </cell>
          <cell r="B12">
            <v>0.77890000000000004</v>
          </cell>
          <cell r="C12">
            <v>0.78469999999999995</v>
          </cell>
          <cell r="D12">
            <v>0.82020000000000004</v>
          </cell>
          <cell r="E12">
            <v>0.84030000000000005</v>
          </cell>
          <cell r="F12">
            <v>0.86739999999999995</v>
          </cell>
          <cell r="G12">
            <v>0.83509999999999995</v>
          </cell>
          <cell r="H12">
            <v>0.83230000000000004</v>
          </cell>
          <cell r="I12">
            <v>0.84079999999999999</v>
          </cell>
          <cell r="J12">
            <v>0.85129999999999995</v>
          </cell>
          <cell r="K12">
            <v>0.83120000000000005</v>
          </cell>
          <cell r="L12">
            <v>0.81159999999999999</v>
          </cell>
          <cell r="M12">
            <v>0.80530000000000002</v>
          </cell>
          <cell r="N12">
            <v>0.75929999999999997</v>
          </cell>
          <cell r="O12">
            <v>0.72360000000000002</v>
          </cell>
          <cell r="P12">
            <v>0.70989999999999998</v>
          </cell>
          <cell r="Q12">
            <v>0.70750000000000002</v>
          </cell>
          <cell r="R12">
            <v>0.72199999999999998</v>
          </cell>
          <cell r="S12">
            <v>0.75119999999999998</v>
          </cell>
          <cell r="T12">
            <v>0.78559999999999997</v>
          </cell>
          <cell r="U12">
            <v>0.80810000000000004</v>
          </cell>
          <cell r="V12">
            <v>0.81289999999999996</v>
          </cell>
          <cell r="W12">
            <v>0.84119999999999995</v>
          </cell>
          <cell r="X12">
            <v>0.84399999999999997</v>
          </cell>
          <cell r="Y12">
            <v>0.8357</v>
          </cell>
          <cell r="Z12">
            <v>0.81769999999999998</v>
          </cell>
          <cell r="AA12">
            <v>0.85909999999999997</v>
          </cell>
          <cell r="AB12">
            <v>0.91990000000000005</v>
          </cell>
          <cell r="AC12">
            <v>0.95840000000000003</v>
          </cell>
          <cell r="AD12">
            <v>0.97550000000000003</v>
          </cell>
          <cell r="AE12">
            <v>0.97330000000000005</v>
          </cell>
          <cell r="AF12">
            <v>0.96060000000000001</v>
          </cell>
        </row>
        <row r="13">
          <cell r="A13" t="str">
            <v>OCUPACION PLAYACAR</v>
          </cell>
          <cell r="B13">
            <v>0.82430000000000003</v>
          </cell>
          <cell r="C13">
            <v>0.82589999999999997</v>
          </cell>
          <cell r="D13">
            <v>0.89359999999999995</v>
          </cell>
          <cell r="E13">
            <v>0.89200000000000002</v>
          </cell>
          <cell r="F13">
            <v>0.8992</v>
          </cell>
          <cell r="G13">
            <v>0.88439999999999996</v>
          </cell>
          <cell r="H13">
            <v>0.83350000000000002</v>
          </cell>
          <cell r="I13">
            <v>0.88109999999999999</v>
          </cell>
          <cell r="J13">
            <v>0.88619999999999999</v>
          </cell>
          <cell r="K13">
            <v>0.87639999999999996</v>
          </cell>
          <cell r="L13">
            <v>0.8901</v>
          </cell>
          <cell r="M13">
            <v>0.91149999999999998</v>
          </cell>
          <cell r="N13">
            <v>0.85150000000000003</v>
          </cell>
          <cell r="O13">
            <v>0.83089999999999997</v>
          </cell>
          <cell r="P13">
            <v>0.82299999999999995</v>
          </cell>
          <cell r="Q13">
            <v>0.79649999999999999</v>
          </cell>
          <cell r="R13">
            <v>0.84019999999999995</v>
          </cell>
          <cell r="S13">
            <v>0.86780000000000002</v>
          </cell>
          <cell r="T13">
            <v>0.88580000000000003</v>
          </cell>
          <cell r="U13">
            <v>0.87129999999999996</v>
          </cell>
          <cell r="V13">
            <v>0.87949999999999995</v>
          </cell>
          <cell r="W13">
            <v>0.91310000000000002</v>
          </cell>
          <cell r="X13">
            <v>0.88929999999999998</v>
          </cell>
          <cell r="Y13">
            <v>0.85070000000000001</v>
          </cell>
          <cell r="Z13">
            <v>0.83660000000000001</v>
          </cell>
          <cell r="AA13">
            <v>0.86470000000000002</v>
          </cell>
          <cell r="AB13">
            <v>0.95199999999999996</v>
          </cell>
          <cell r="AC13">
            <v>0.97309999999999997</v>
          </cell>
          <cell r="AD13">
            <v>0.97470000000000001</v>
          </cell>
          <cell r="AE13">
            <v>0.98829999999999996</v>
          </cell>
          <cell r="AF13">
            <v>0.96960000000000002</v>
          </cell>
        </row>
        <row r="14">
          <cell r="A14" t="str">
            <v>OCUPACION PLAYA DEL CARMEN</v>
          </cell>
          <cell r="B14">
            <v>0.73499999999999999</v>
          </cell>
          <cell r="C14">
            <v>0.73540000000000005</v>
          </cell>
          <cell r="D14">
            <v>0.75739999999999996</v>
          </cell>
          <cell r="E14">
            <v>0.75900000000000001</v>
          </cell>
          <cell r="F14">
            <v>0.77270000000000005</v>
          </cell>
          <cell r="G14">
            <v>0.75180000000000002</v>
          </cell>
          <cell r="H14">
            <v>0.73380000000000001</v>
          </cell>
          <cell r="I14">
            <v>0.7288</v>
          </cell>
          <cell r="J14">
            <v>0.73060000000000003</v>
          </cell>
          <cell r="K14">
            <v>0.74660000000000004</v>
          </cell>
          <cell r="L14">
            <v>0.75870000000000004</v>
          </cell>
          <cell r="M14">
            <v>0.77600000000000002</v>
          </cell>
          <cell r="N14">
            <v>0.71460000000000001</v>
          </cell>
          <cell r="O14">
            <v>0.65839999999999999</v>
          </cell>
          <cell r="P14">
            <v>0.64</v>
          </cell>
          <cell r="Q14">
            <v>0.6331</v>
          </cell>
          <cell r="R14">
            <v>0.65359999999999996</v>
          </cell>
          <cell r="S14">
            <v>0.69889999999999997</v>
          </cell>
          <cell r="T14">
            <v>0.76949999999999996</v>
          </cell>
          <cell r="U14">
            <v>0.77539999999999998</v>
          </cell>
          <cell r="V14">
            <v>0.7591</v>
          </cell>
          <cell r="W14">
            <v>0.80349999999999999</v>
          </cell>
          <cell r="X14">
            <v>0.82589999999999997</v>
          </cell>
          <cell r="Y14">
            <v>0.84799999999999998</v>
          </cell>
          <cell r="Z14">
            <v>0.87929999999999997</v>
          </cell>
          <cell r="AA14">
            <v>0.89370000000000005</v>
          </cell>
          <cell r="AB14">
            <v>0.9415</v>
          </cell>
          <cell r="AC14">
            <v>0.97040000000000004</v>
          </cell>
          <cell r="AD14">
            <v>0.96440000000000003</v>
          </cell>
          <cell r="AE14">
            <v>0.97340000000000004</v>
          </cell>
          <cell r="AF14">
            <v>0.97670000000000001</v>
          </cell>
        </row>
        <row r="15">
          <cell r="A15" t="str">
            <v>OCUPACION PLAN EUROPEO</v>
          </cell>
          <cell r="B15">
            <v>0.72130000000000005</v>
          </cell>
          <cell r="C15">
            <v>0.70579999999999998</v>
          </cell>
          <cell r="D15">
            <v>0.70879999999999999</v>
          </cell>
          <cell r="E15">
            <v>0.72470000000000001</v>
          </cell>
          <cell r="F15">
            <v>0.71479999999999999</v>
          </cell>
          <cell r="G15">
            <v>0.69</v>
          </cell>
          <cell r="H15">
            <v>0.66710000000000003</v>
          </cell>
          <cell r="I15">
            <v>0.66810000000000003</v>
          </cell>
          <cell r="J15">
            <v>0.6804</v>
          </cell>
          <cell r="K15">
            <v>0.6895</v>
          </cell>
          <cell r="L15">
            <v>0.70320000000000005</v>
          </cell>
          <cell r="M15">
            <v>0.70309999999999995</v>
          </cell>
          <cell r="N15">
            <v>0.68369999999999997</v>
          </cell>
          <cell r="O15">
            <v>0.63249999999999995</v>
          </cell>
          <cell r="P15">
            <v>0.62470000000000003</v>
          </cell>
          <cell r="Q15">
            <v>0.63460000000000005</v>
          </cell>
          <cell r="R15">
            <v>0.64639999999999997</v>
          </cell>
          <cell r="S15">
            <v>0.60880000000000001</v>
          </cell>
          <cell r="T15">
            <v>0.65329999999999999</v>
          </cell>
          <cell r="U15">
            <v>0.69130000000000003</v>
          </cell>
          <cell r="V15">
            <v>0.70499999999999996</v>
          </cell>
          <cell r="W15">
            <v>0.73909999999999998</v>
          </cell>
          <cell r="X15">
            <v>0.7792</v>
          </cell>
          <cell r="Y15">
            <v>0.80740000000000001</v>
          </cell>
          <cell r="Z15">
            <v>0.83440000000000003</v>
          </cell>
          <cell r="AA15">
            <v>0.86150000000000004</v>
          </cell>
          <cell r="AB15">
            <v>0.89629999999999999</v>
          </cell>
          <cell r="AC15">
            <v>0.93689999999999996</v>
          </cell>
          <cell r="AD15">
            <v>0.92520000000000002</v>
          </cell>
          <cell r="AE15">
            <v>0.94020000000000004</v>
          </cell>
          <cell r="AF15">
            <v>0.92769999999999997</v>
          </cell>
        </row>
        <row r="16">
          <cell r="A16" t="str">
            <v>OCUPACION TODO INCLUIDO</v>
          </cell>
          <cell r="B16">
            <v>0.78969999999999996</v>
          </cell>
          <cell r="C16">
            <v>0.80879999999999996</v>
          </cell>
          <cell r="D16">
            <v>0.84089999999999998</v>
          </cell>
          <cell r="E16">
            <v>0.86229999999999996</v>
          </cell>
          <cell r="F16">
            <v>0.89400000000000002</v>
          </cell>
          <cell r="G16">
            <v>0.85980000000000001</v>
          </cell>
          <cell r="H16">
            <v>0.8619</v>
          </cell>
          <cell r="I16">
            <v>0.87219999999999998</v>
          </cell>
          <cell r="J16">
            <v>0.88139999999999996</v>
          </cell>
          <cell r="K16">
            <v>0.85580000000000001</v>
          </cell>
          <cell r="L16">
            <v>0.83160000000000001</v>
          </cell>
          <cell r="M16">
            <v>0.82350000000000001</v>
          </cell>
          <cell r="N16">
            <v>0.77590000000000003</v>
          </cell>
          <cell r="O16">
            <v>0.74319999999999997</v>
          </cell>
          <cell r="P16">
            <v>0.72870000000000001</v>
          </cell>
          <cell r="Q16">
            <v>0.72489999999999999</v>
          </cell>
          <cell r="R16">
            <v>0.74070000000000003</v>
          </cell>
          <cell r="S16">
            <v>0.78049999999999997</v>
          </cell>
          <cell r="T16">
            <v>0.8115</v>
          </cell>
          <cell r="U16">
            <v>0.83009999999999995</v>
          </cell>
          <cell r="V16">
            <v>0.83389999999999997</v>
          </cell>
          <cell r="W16">
            <v>0.86019999999999996</v>
          </cell>
          <cell r="X16">
            <v>0.85570000000000002</v>
          </cell>
          <cell r="Y16">
            <v>0.8921</v>
          </cell>
          <cell r="Z16">
            <v>0.81369999999999998</v>
          </cell>
          <cell r="AA16">
            <v>0.85740000000000005</v>
          </cell>
          <cell r="AB16">
            <v>0.92490000000000006</v>
          </cell>
          <cell r="AC16">
            <v>0.96230000000000004</v>
          </cell>
          <cell r="AD16">
            <v>0.98450000000000004</v>
          </cell>
          <cell r="AE16">
            <v>0.9798</v>
          </cell>
          <cell r="AF16">
            <v>0.96660000000000001</v>
          </cell>
        </row>
        <row r="17">
          <cell r="A17" t="str">
            <v>OCUP. HOTELES PEQ. (menos 60 Hab.)</v>
          </cell>
          <cell r="B17">
            <v>0.60389999999999999</v>
          </cell>
          <cell r="C17">
            <v>0.55469999999999997</v>
          </cell>
          <cell r="D17">
            <v>0.56200000000000006</v>
          </cell>
          <cell r="E17">
            <v>0.5857</v>
          </cell>
          <cell r="F17">
            <v>0.57199999999999995</v>
          </cell>
          <cell r="G17">
            <v>0.52139999999999997</v>
          </cell>
          <cell r="H17">
            <v>0.49270000000000003</v>
          </cell>
          <cell r="I17">
            <v>0.48459999999999998</v>
          </cell>
          <cell r="J17">
            <v>0.49409999999999998</v>
          </cell>
          <cell r="K17">
            <v>0.52659999999999996</v>
          </cell>
          <cell r="L17">
            <v>0.55979999999999996</v>
          </cell>
          <cell r="M17">
            <v>0.58550000000000002</v>
          </cell>
          <cell r="N17">
            <v>0.52880000000000005</v>
          </cell>
          <cell r="O17">
            <v>0.46800000000000003</v>
          </cell>
          <cell r="P17">
            <v>0.45669999999999999</v>
          </cell>
          <cell r="Q17">
            <v>0.46879999999999999</v>
          </cell>
          <cell r="R17">
            <v>0.4844</v>
          </cell>
          <cell r="S17">
            <v>0.52239999999999998</v>
          </cell>
          <cell r="T17">
            <v>0.5917</v>
          </cell>
          <cell r="U17">
            <v>0.56850000000000001</v>
          </cell>
          <cell r="V17">
            <v>0.5706</v>
          </cell>
          <cell r="W17">
            <v>0.63190000000000002</v>
          </cell>
          <cell r="X17">
            <v>0.70140000000000002</v>
          </cell>
          <cell r="Y17">
            <v>0.75600000000000001</v>
          </cell>
          <cell r="Z17">
            <v>0.80469999999999997</v>
          </cell>
          <cell r="AA17">
            <v>0.85170000000000001</v>
          </cell>
          <cell r="AB17">
            <v>0.9163</v>
          </cell>
          <cell r="AC17">
            <v>0.94820000000000004</v>
          </cell>
          <cell r="AD17">
            <v>0.9284</v>
          </cell>
          <cell r="AE17">
            <v>0.95069999999999999</v>
          </cell>
          <cell r="AF17">
            <v>0.95140000000000002</v>
          </cell>
        </row>
        <row r="18">
          <cell r="A18" t="str">
            <v>RESTO DE HOTELES</v>
          </cell>
          <cell r="B18">
            <v>0.72230000000000005</v>
          </cell>
          <cell r="C18">
            <v>0.70520000000000005</v>
          </cell>
          <cell r="D18">
            <v>0.71209999999999996</v>
          </cell>
          <cell r="E18">
            <v>0.72150000000000003</v>
          </cell>
          <cell r="F18">
            <v>0.72040000000000004</v>
          </cell>
          <cell r="G18">
            <v>0.70089999999999997</v>
          </cell>
          <cell r="H18">
            <v>0.67269999999999996</v>
          </cell>
          <cell r="I18">
            <v>0.66749999999999998</v>
          </cell>
          <cell r="J18">
            <v>0.68540000000000001</v>
          </cell>
          <cell r="K18">
            <v>0.69669999999999999</v>
          </cell>
          <cell r="L18">
            <v>0.70499999999999996</v>
          </cell>
          <cell r="M18">
            <v>0.70699999999999996</v>
          </cell>
          <cell r="N18">
            <v>0.66900000000000004</v>
          </cell>
          <cell r="O18">
            <v>0.62109999999999999</v>
          </cell>
          <cell r="P18">
            <v>0.60850000000000004</v>
          </cell>
          <cell r="Q18">
            <v>0.61450000000000005</v>
          </cell>
          <cell r="R18">
            <v>0.621</v>
          </cell>
          <cell r="S18">
            <v>0.59409999999999996</v>
          </cell>
          <cell r="T18">
            <v>0.6401</v>
          </cell>
          <cell r="U18">
            <v>0.68440000000000001</v>
          </cell>
          <cell r="V18">
            <v>0.70220000000000005</v>
          </cell>
          <cell r="W18">
            <v>0.73909999999999998</v>
          </cell>
          <cell r="X18">
            <v>0.78249999999999997</v>
          </cell>
          <cell r="Y18">
            <v>0.80859999999999999</v>
          </cell>
          <cell r="Z18">
            <v>0.84040000000000004</v>
          </cell>
          <cell r="AA18">
            <v>0.86870000000000003</v>
          </cell>
          <cell r="AB18">
            <v>0.89200000000000002</v>
          </cell>
          <cell r="AC18">
            <v>0.93730000000000002</v>
          </cell>
          <cell r="AD18">
            <v>0.92779999999999996</v>
          </cell>
          <cell r="AE18">
            <v>0.93899999999999995</v>
          </cell>
          <cell r="AF18">
            <v>0.92810000000000004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8:E50"/>
  <sheetViews>
    <sheetView showGridLines="0" tabSelected="1" topLeftCell="A4" zoomScaleNormal="100" workbookViewId="0">
      <selection activeCell="F12" sqref="F12"/>
    </sheetView>
  </sheetViews>
  <sheetFormatPr baseColWidth="10" defaultRowHeight="12.75"/>
  <cols>
    <col min="1" max="7" width="11.42578125" style="7"/>
    <col min="8" max="8" width="12.85546875" style="7" customWidth="1"/>
    <col min="9" max="16384" width="11.42578125" style="7"/>
  </cols>
  <sheetData>
    <row r="8" spans="1:5">
      <c r="E8" s="8"/>
    </row>
    <row r="13" spans="1:5">
      <c r="A13" s="7" t="s">
        <v>128</v>
      </c>
    </row>
    <row r="14" spans="1:5">
      <c r="E14" s="9"/>
    </row>
    <row r="16" spans="1:5" ht="15.75">
      <c r="E16" s="10" t="s">
        <v>233</v>
      </c>
    </row>
    <row r="17" spans="2:5" ht="15.75">
      <c r="E17" s="10" t="s">
        <v>136</v>
      </c>
    </row>
    <row r="21" spans="2:5" ht="23.25">
      <c r="E21" s="4" t="s">
        <v>135</v>
      </c>
    </row>
    <row r="26" spans="2:5" ht="23.25">
      <c r="E26" s="11" t="s">
        <v>333</v>
      </c>
    </row>
    <row r="32" spans="2:5">
      <c r="B32" s="7" t="s">
        <v>334</v>
      </c>
    </row>
    <row r="33" spans="2:2">
      <c r="B33" s="12" t="s">
        <v>367</v>
      </c>
    </row>
    <row r="34" spans="2:2">
      <c r="B34" s="7" t="s">
        <v>368</v>
      </c>
    </row>
    <row r="35" spans="2:2">
      <c r="B35" s="7" t="s">
        <v>262</v>
      </c>
    </row>
    <row r="37" spans="2:2">
      <c r="B37" s="13"/>
    </row>
    <row r="38" spans="2:2">
      <c r="B38" s="14"/>
    </row>
    <row r="46" spans="2:2">
      <c r="B46" s="7" t="s">
        <v>137</v>
      </c>
    </row>
    <row r="47" spans="2:2">
      <c r="B47" s="13" t="s">
        <v>140</v>
      </c>
    </row>
    <row r="48" spans="2:2">
      <c r="B48" s="7" t="s">
        <v>147</v>
      </c>
    </row>
    <row r="49" spans="2:2">
      <c r="B49" s="7" t="s">
        <v>231</v>
      </c>
    </row>
    <row r="50" spans="2:2">
      <c r="B50" s="7" t="s">
        <v>138</v>
      </c>
    </row>
  </sheetData>
  <phoneticPr fontId="5" type="noConversion"/>
  <pageMargins left="0.19685039370078741" right="0" top="0.59055118110236227" bottom="0.59055118110236227" header="0" footer="0"/>
  <pageSetup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B2:P21"/>
  <sheetViews>
    <sheetView zoomScaleNormal="100" workbookViewId="0">
      <selection activeCell="N9" sqref="N9"/>
    </sheetView>
  </sheetViews>
  <sheetFormatPr baseColWidth="10" defaultRowHeight="12.75"/>
  <cols>
    <col min="1" max="1" width="2.7109375" style="7" customWidth="1"/>
    <col min="2" max="2" width="12.7109375" style="7" customWidth="1"/>
    <col min="3" max="3" width="10.140625" style="7" customWidth="1"/>
    <col min="4" max="4" width="5.7109375" style="7" customWidth="1"/>
    <col min="5" max="5" width="10.28515625" style="7" customWidth="1"/>
    <col min="6" max="6" width="5.7109375" style="7" customWidth="1"/>
    <col min="7" max="7" width="9.28515625" style="7" customWidth="1"/>
    <col min="8" max="8" width="5.7109375" style="7" customWidth="1"/>
    <col min="9" max="9" width="9.140625" style="7" customWidth="1"/>
    <col min="10" max="10" width="5.7109375" style="7" customWidth="1"/>
    <col min="11" max="11" width="8" style="7" customWidth="1"/>
    <col min="12" max="12" width="5.7109375" style="7" customWidth="1"/>
    <col min="13" max="13" width="10.5703125" style="7" customWidth="1"/>
    <col min="14" max="14" width="5.7109375" style="7" customWidth="1"/>
    <col min="15" max="15" width="9.42578125" style="7" customWidth="1"/>
    <col min="16" max="16" width="7.42578125" style="7" bestFit="1" customWidth="1"/>
    <col min="17" max="16384" width="11.42578125" style="7"/>
  </cols>
  <sheetData>
    <row r="2" spans="2:16" ht="18.75">
      <c r="C2" s="22"/>
      <c r="D2" s="22"/>
      <c r="E2" s="22"/>
      <c r="F2" s="22"/>
      <c r="G2" s="30" t="s">
        <v>124</v>
      </c>
      <c r="H2" s="22"/>
      <c r="I2" s="22"/>
      <c r="J2" s="22"/>
      <c r="K2" s="22"/>
      <c r="L2" s="22"/>
      <c r="M2" s="22"/>
      <c r="N2" s="22"/>
      <c r="O2" s="22"/>
    </row>
    <row r="3" spans="2:16" ht="18.75">
      <c r="C3" s="49"/>
      <c r="D3" s="49"/>
      <c r="E3" s="49"/>
      <c r="F3" s="49"/>
      <c r="H3" s="49"/>
      <c r="I3" s="30" t="s">
        <v>347</v>
      </c>
      <c r="K3" s="49"/>
      <c r="L3" s="49"/>
      <c r="M3" s="49"/>
      <c r="N3" s="49"/>
      <c r="O3" s="49"/>
    </row>
    <row r="5" spans="2:16" ht="8.25" customHeight="1"/>
    <row r="6" spans="2:16" ht="15">
      <c r="B6" s="417" t="s">
        <v>60</v>
      </c>
      <c r="C6" s="419" t="s">
        <v>9</v>
      </c>
      <c r="D6" s="420"/>
      <c r="E6" s="419" t="s">
        <v>125</v>
      </c>
      <c r="F6" s="420"/>
      <c r="G6" s="419" t="s">
        <v>139</v>
      </c>
      <c r="H6" s="420"/>
      <c r="I6" s="419" t="s">
        <v>10</v>
      </c>
      <c r="J6" s="420"/>
      <c r="K6" s="419" t="s">
        <v>148</v>
      </c>
      <c r="L6" s="420"/>
      <c r="M6" s="390" t="s">
        <v>298</v>
      </c>
      <c r="N6" s="421"/>
      <c r="O6" s="415" t="s">
        <v>6</v>
      </c>
      <c r="P6" s="416"/>
    </row>
    <row r="7" spans="2:16" ht="15">
      <c r="B7" s="418"/>
      <c r="C7" s="322" t="s">
        <v>47</v>
      </c>
      <c r="D7" s="322" t="s">
        <v>33</v>
      </c>
      <c r="E7" s="322" t="s">
        <v>47</v>
      </c>
      <c r="F7" s="322" t="s">
        <v>33</v>
      </c>
      <c r="G7" s="322" t="s">
        <v>47</v>
      </c>
      <c r="H7" s="322" t="s">
        <v>33</v>
      </c>
      <c r="I7" s="322" t="s">
        <v>47</v>
      </c>
      <c r="J7" s="322" t="s">
        <v>33</v>
      </c>
      <c r="K7" s="322" t="s">
        <v>47</v>
      </c>
      <c r="L7" s="322" t="s">
        <v>33</v>
      </c>
      <c r="M7" s="322" t="s">
        <v>47</v>
      </c>
      <c r="N7" s="322" t="s">
        <v>33</v>
      </c>
      <c r="O7" s="322" t="s">
        <v>47</v>
      </c>
      <c r="P7" s="323" t="s">
        <v>33</v>
      </c>
    </row>
    <row r="8" spans="2:16" ht="6.75" customHeight="1">
      <c r="B8" s="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9"/>
    </row>
    <row r="9" spans="2:16" ht="15">
      <c r="B9" s="277" t="s">
        <v>65</v>
      </c>
      <c r="C9" s="278">
        <v>78186</v>
      </c>
      <c r="D9" s="279">
        <f>C9/$O9*100</f>
        <v>22.194970320976299</v>
      </c>
      <c r="E9" s="278">
        <v>106809</v>
      </c>
      <c r="F9" s="279">
        <f>E9/$O9*100</f>
        <v>30.320295001830988</v>
      </c>
      <c r="G9" s="278">
        <v>97767</v>
      </c>
      <c r="H9" s="279">
        <f>G9/$O9*100</f>
        <v>27.753506553230629</v>
      </c>
      <c r="I9" s="278">
        <v>22336</v>
      </c>
      <c r="J9" s="279">
        <f>I9/$O9*100</f>
        <v>6.3406090232180521</v>
      </c>
      <c r="K9" s="278">
        <v>44878</v>
      </c>
      <c r="L9" s="279">
        <f>K9/$O9*100</f>
        <v>12.739696084526313</v>
      </c>
      <c r="M9" s="278">
        <v>2293</v>
      </c>
      <c r="N9" s="279">
        <f>M9/$O9*100</f>
        <v>0.65092301621771997</v>
      </c>
      <c r="O9" s="278">
        <f>SUM(C9+E9+G9+I9+K9+M9)</f>
        <v>352269</v>
      </c>
      <c r="P9" s="280">
        <f>SUM(D9+F9+H9+J9+L9+N9)</f>
        <v>100</v>
      </c>
    </row>
    <row r="10" spans="2:16" ht="15">
      <c r="B10" s="281" t="s">
        <v>66</v>
      </c>
      <c r="C10" s="282"/>
      <c r="D10" s="279"/>
      <c r="E10" s="278"/>
      <c r="F10" s="279"/>
      <c r="G10" s="278"/>
      <c r="H10" s="279"/>
      <c r="I10" s="278"/>
      <c r="J10" s="279"/>
      <c r="K10" s="278"/>
      <c r="L10" s="279"/>
      <c r="M10" s="278"/>
      <c r="N10" s="279"/>
      <c r="O10" s="278"/>
      <c r="P10" s="280"/>
    </row>
    <row r="11" spans="2:16" ht="15">
      <c r="B11" s="281" t="s">
        <v>67</v>
      </c>
      <c r="C11" s="282"/>
      <c r="D11" s="279"/>
      <c r="E11" s="278"/>
      <c r="F11" s="279"/>
      <c r="G11" s="278"/>
      <c r="H11" s="279"/>
      <c r="I11" s="278"/>
      <c r="J11" s="279"/>
      <c r="K11" s="278"/>
      <c r="L11" s="279"/>
      <c r="M11" s="278"/>
      <c r="N11" s="279"/>
      <c r="O11" s="278"/>
      <c r="P11" s="280"/>
    </row>
    <row r="12" spans="2:16" ht="15">
      <c r="B12" s="281" t="s">
        <v>68</v>
      </c>
      <c r="C12" s="282"/>
      <c r="D12" s="279"/>
      <c r="E12" s="278"/>
      <c r="F12" s="279"/>
      <c r="G12" s="278"/>
      <c r="H12" s="279"/>
      <c r="I12" s="278"/>
      <c r="J12" s="279"/>
      <c r="K12" s="278"/>
      <c r="L12" s="279"/>
      <c r="M12" s="278"/>
      <c r="N12" s="279"/>
      <c r="O12" s="278"/>
      <c r="P12" s="280"/>
    </row>
    <row r="13" spans="2:16" ht="15">
      <c r="B13" s="281" t="s">
        <v>69</v>
      </c>
      <c r="C13" s="282"/>
      <c r="D13" s="279"/>
      <c r="E13" s="278"/>
      <c r="F13" s="279"/>
      <c r="G13" s="278"/>
      <c r="H13" s="279"/>
      <c r="I13" s="278"/>
      <c r="J13" s="279"/>
      <c r="K13" s="278"/>
      <c r="L13" s="279"/>
      <c r="M13" s="278"/>
      <c r="N13" s="279"/>
      <c r="O13" s="278"/>
      <c r="P13" s="280"/>
    </row>
    <row r="14" spans="2:16" ht="15">
      <c r="B14" s="281" t="s">
        <v>70</v>
      </c>
      <c r="C14" s="282"/>
      <c r="D14" s="279"/>
      <c r="E14" s="278"/>
      <c r="F14" s="279"/>
      <c r="G14" s="278"/>
      <c r="H14" s="279"/>
      <c r="I14" s="278"/>
      <c r="J14" s="279"/>
      <c r="K14" s="278"/>
      <c r="L14" s="279"/>
      <c r="M14" s="278"/>
      <c r="N14" s="279"/>
      <c r="O14" s="278"/>
      <c r="P14" s="280"/>
    </row>
    <row r="15" spans="2:16" ht="15">
      <c r="B15" s="281" t="s">
        <v>71</v>
      </c>
      <c r="C15" s="282"/>
      <c r="D15" s="283"/>
      <c r="E15" s="282"/>
      <c r="F15" s="283"/>
      <c r="G15" s="282"/>
      <c r="H15" s="283"/>
      <c r="I15" s="282"/>
      <c r="J15" s="283"/>
      <c r="K15" s="282"/>
      <c r="L15" s="283"/>
      <c r="M15" s="282"/>
      <c r="N15" s="283"/>
      <c r="O15" s="282"/>
      <c r="P15" s="284"/>
    </row>
    <row r="16" spans="2:16" ht="15">
      <c r="B16" s="281" t="s">
        <v>51</v>
      </c>
      <c r="C16" s="282"/>
      <c r="D16" s="283"/>
      <c r="E16" s="282"/>
      <c r="F16" s="283"/>
      <c r="G16" s="282"/>
      <c r="H16" s="283"/>
      <c r="I16" s="282"/>
      <c r="J16" s="283"/>
      <c r="K16" s="282"/>
      <c r="L16" s="283"/>
      <c r="M16" s="282"/>
      <c r="N16" s="283"/>
      <c r="O16" s="282"/>
      <c r="P16" s="284"/>
    </row>
    <row r="17" spans="2:16" ht="15">
      <c r="B17" s="281" t="s">
        <v>52</v>
      </c>
      <c r="C17" s="282"/>
      <c r="D17" s="283"/>
      <c r="E17" s="282"/>
      <c r="F17" s="283"/>
      <c r="G17" s="282"/>
      <c r="H17" s="283"/>
      <c r="I17" s="282"/>
      <c r="J17" s="283"/>
      <c r="K17" s="282"/>
      <c r="L17" s="283"/>
      <c r="M17" s="282"/>
      <c r="N17" s="283"/>
      <c r="O17" s="282"/>
      <c r="P17" s="284"/>
    </row>
    <row r="18" spans="2:16" ht="15">
      <c r="B18" s="281" t="s">
        <v>43</v>
      </c>
      <c r="C18" s="282"/>
      <c r="D18" s="283"/>
      <c r="E18" s="282"/>
      <c r="F18" s="283"/>
      <c r="G18" s="282"/>
      <c r="H18" s="283"/>
      <c r="I18" s="282"/>
      <c r="J18" s="283"/>
      <c r="K18" s="282"/>
      <c r="L18" s="283"/>
      <c r="M18" s="282"/>
      <c r="N18" s="283"/>
      <c r="O18" s="282"/>
      <c r="P18" s="284"/>
    </row>
    <row r="19" spans="2:16" ht="15">
      <c r="B19" s="281" t="s">
        <v>44</v>
      </c>
      <c r="C19" s="282"/>
      <c r="D19" s="283"/>
      <c r="E19" s="282"/>
      <c r="F19" s="283"/>
      <c r="G19" s="282"/>
      <c r="H19" s="283"/>
      <c r="I19" s="282"/>
      <c r="J19" s="283"/>
      <c r="K19" s="282"/>
      <c r="L19" s="283"/>
      <c r="M19" s="282"/>
      <c r="N19" s="283"/>
      <c r="O19" s="282"/>
      <c r="P19" s="284"/>
    </row>
    <row r="20" spans="2:16" ht="15">
      <c r="B20" s="285" t="s">
        <v>50</v>
      </c>
      <c r="C20" s="286"/>
      <c r="D20" s="287"/>
      <c r="E20" s="286"/>
      <c r="F20" s="287"/>
      <c r="G20" s="286"/>
      <c r="H20" s="287"/>
      <c r="I20" s="286"/>
      <c r="J20" s="287"/>
      <c r="K20" s="286"/>
      <c r="L20" s="287"/>
      <c r="M20" s="288"/>
      <c r="N20" s="287"/>
      <c r="O20" s="286"/>
      <c r="P20" s="289"/>
    </row>
    <row r="21" spans="2:16" ht="8.25" customHeight="1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</sheetData>
  <mergeCells count="8">
    <mergeCell ref="O6:P6"/>
    <mergeCell ref="B6:B7"/>
    <mergeCell ref="I6:J6"/>
    <mergeCell ref="K6:L6"/>
    <mergeCell ref="G6:H6"/>
    <mergeCell ref="E6:F6"/>
    <mergeCell ref="C6:D6"/>
    <mergeCell ref="M6:N6"/>
  </mergeCells>
  <phoneticPr fontId="0" type="noConversion"/>
  <pageMargins left="0.59055118110236227" right="0.11811023622047245" top="0.31496062992125984" bottom="0.74803149606299213" header="0" footer="0.78740157480314965"/>
  <pageSetup orientation="landscape" r:id="rId1"/>
  <headerFooter alignWithMargins="0">
    <oddFooter>&amp;CBARÓMETRO TURÍSTICO DE LA RIVIERA MAYA
FIDEICOMISO DE PROMOCIÓN TURÍSTICA DE LA RIVIERA MAYA&amp;R9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H2:P4"/>
  <sheetViews>
    <sheetView workbookViewId="0">
      <selection activeCell="H5" sqref="H5"/>
    </sheetView>
  </sheetViews>
  <sheetFormatPr baseColWidth="10" defaultRowHeight="12.75"/>
  <cols>
    <col min="1" max="1" width="5.42578125" style="7" customWidth="1"/>
    <col min="2" max="16384" width="11.42578125" style="7"/>
  </cols>
  <sheetData>
    <row r="2" spans="8:16" ht="23.25">
      <c r="H2" s="4" t="s">
        <v>126</v>
      </c>
      <c r="I2" s="51"/>
      <c r="J2" s="51"/>
      <c r="K2" s="51"/>
      <c r="L2" s="51"/>
      <c r="M2" s="51"/>
      <c r="N2" s="51"/>
      <c r="O2" s="51"/>
      <c r="P2" s="51"/>
    </row>
    <row r="3" spans="8:16" ht="23.25">
      <c r="H3" s="4" t="s">
        <v>124</v>
      </c>
      <c r="I3" s="51"/>
      <c r="J3" s="51"/>
      <c r="K3" s="51"/>
      <c r="L3" s="51"/>
      <c r="M3" s="51"/>
      <c r="N3" s="51"/>
      <c r="O3" s="51"/>
      <c r="P3" s="51"/>
    </row>
    <row r="4" spans="8:16" ht="23.25">
      <c r="H4" s="4" t="s">
        <v>348</v>
      </c>
      <c r="I4" s="51"/>
      <c r="J4" s="51"/>
      <c r="K4" s="51"/>
      <c r="L4" s="51"/>
      <c r="M4" s="51"/>
      <c r="N4" s="51"/>
      <c r="O4" s="51"/>
      <c r="P4" s="51"/>
    </row>
  </sheetData>
  <phoneticPr fontId="0" type="noConversion"/>
  <pageMargins left="1.2204724409448819" right="0" top="0.55118110236220474" bottom="0.27559055118110237" header="0" footer="0.35433070866141736"/>
  <pageSetup scale="83" orientation="landscape" r:id="rId1"/>
  <headerFooter alignWithMargins="0">
    <oddFooter>&amp;CBARÓMETRO TURÍSTICO DE LA RIVIERA MAYA
FIDEICOMISO DE PROMOCIÓN TURÍSTICA DE LA RIVIERA MAYA&amp;R10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3"/>
  <dimension ref="A2:N37"/>
  <sheetViews>
    <sheetView workbookViewId="0">
      <selection activeCell="C9" sqref="C9"/>
    </sheetView>
  </sheetViews>
  <sheetFormatPr baseColWidth="10" defaultRowHeight="12.75"/>
  <cols>
    <col min="1" max="1" width="4.4257812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21">
      <c r="I2" s="165" t="s">
        <v>264</v>
      </c>
    </row>
    <row r="3" spans="1:14" ht="21">
      <c r="I3" s="165" t="s">
        <v>265</v>
      </c>
      <c r="J3" s="30"/>
      <c r="K3" s="30"/>
      <c r="L3" s="30"/>
      <c r="M3" s="30"/>
      <c r="N3" s="30"/>
    </row>
    <row r="4" spans="1:14" ht="21">
      <c r="F4" s="10"/>
      <c r="G4" s="10"/>
      <c r="H4" s="10"/>
      <c r="I4" s="165" t="s">
        <v>349</v>
      </c>
    </row>
    <row r="6" spans="1:14">
      <c r="B6" s="5"/>
      <c r="C6" s="5"/>
      <c r="D6" s="5"/>
      <c r="E6" s="5"/>
      <c r="F6" s="5"/>
    </row>
    <row r="7" spans="1:14" ht="15">
      <c r="A7" s="5"/>
      <c r="B7" s="386" t="s">
        <v>32</v>
      </c>
      <c r="C7" s="387" t="s">
        <v>317</v>
      </c>
      <c r="D7" s="387"/>
      <c r="E7" s="387" t="s">
        <v>346</v>
      </c>
      <c r="F7" s="387"/>
    </row>
    <row r="8" spans="1:14" ht="15">
      <c r="B8" s="422"/>
      <c r="C8" s="308" t="s">
        <v>54</v>
      </c>
      <c r="D8" s="308" t="s">
        <v>33</v>
      </c>
      <c r="E8" s="308" t="s">
        <v>54</v>
      </c>
      <c r="F8" s="308" t="s">
        <v>33</v>
      </c>
    </row>
    <row r="9" spans="1:14">
      <c r="B9" s="163" t="s">
        <v>19</v>
      </c>
      <c r="C9" s="161">
        <v>11728</v>
      </c>
      <c r="D9" s="162">
        <f t="shared" ref="D9:D35" si="0">C9/$C$36</f>
        <v>0.14644440282200163</v>
      </c>
      <c r="E9" s="161">
        <f>'PROCEDENCIA ENERO'!K10</f>
        <v>12255</v>
      </c>
      <c r="F9" s="162">
        <f t="shared" ref="F9:F35" si="1">E9/$E$36</f>
        <v>0.15674161614611312</v>
      </c>
    </row>
    <row r="10" spans="1:14">
      <c r="B10" s="163" t="s">
        <v>20</v>
      </c>
      <c r="C10" s="161">
        <v>515</v>
      </c>
      <c r="D10" s="162">
        <f t="shared" si="0"/>
        <v>6.4306674158706376E-3</v>
      </c>
      <c r="E10" s="161">
        <f>'PROCEDENCIA ENERO'!K11</f>
        <v>395</v>
      </c>
      <c r="F10" s="162">
        <f t="shared" si="1"/>
        <v>5.0520553551786761E-3</v>
      </c>
    </row>
    <row r="11" spans="1:14">
      <c r="B11" s="163" t="s">
        <v>133</v>
      </c>
      <c r="C11" s="161">
        <v>1235</v>
      </c>
      <c r="D11" s="162">
        <f t="shared" si="0"/>
        <v>1.542111506524318E-2</v>
      </c>
      <c r="E11" s="161">
        <f>'PROCEDENCIA ENERO'!K12</f>
        <v>1351</v>
      </c>
      <c r="F11" s="162">
        <f t="shared" si="1"/>
        <v>1.7279308316066815E-2</v>
      </c>
    </row>
    <row r="12" spans="1:14">
      <c r="B12" s="163" t="s">
        <v>79</v>
      </c>
      <c r="C12" s="161">
        <v>77</v>
      </c>
      <c r="D12" s="162">
        <f t="shared" si="0"/>
        <v>9.6147842916900793E-4</v>
      </c>
      <c r="E12" s="161">
        <f>'PROCEDENCIA ENERO'!K13</f>
        <v>51</v>
      </c>
      <c r="F12" s="162">
        <f t="shared" si="1"/>
        <v>6.5229069142813288E-4</v>
      </c>
    </row>
    <row r="13" spans="1:14">
      <c r="B13" s="163" t="s">
        <v>21</v>
      </c>
      <c r="C13" s="161">
        <v>174</v>
      </c>
      <c r="D13" s="162">
        <f t="shared" si="0"/>
        <v>2.1726915152650308E-3</v>
      </c>
      <c r="E13" s="161">
        <f>'PROCEDENCIA ENERO'!K14</f>
        <v>259</v>
      </c>
      <c r="F13" s="162">
        <f t="shared" si="1"/>
        <v>3.3126135113703222E-3</v>
      </c>
    </row>
    <row r="14" spans="1:14">
      <c r="B14" s="163" t="s">
        <v>22</v>
      </c>
      <c r="C14" s="161">
        <v>6587</v>
      </c>
      <c r="D14" s="162">
        <f t="shared" si="0"/>
        <v>8.2250109258912407E-2</v>
      </c>
      <c r="E14" s="161">
        <f>'PROCEDENCIA ENERO'!K15</f>
        <v>6508</v>
      </c>
      <c r="F14" s="162">
        <f t="shared" si="1"/>
        <v>8.3237408231652724E-2</v>
      </c>
    </row>
    <row r="15" spans="1:14">
      <c r="B15" s="163" t="s">
        <v>23</v>
      </c>
      <c r="C15" s="161">
        <v>908</v>
      </c>
      <c r="D15" s="162">
        <f t="shared" si="0"/>
        <v>1.1337953424486484E-2</v>
      </c>
      <c r="E15" s="161">
        <f>'PROCEDENCIA ENERO'!K16</f>
        <v>768</v>
      </c>
      <c r="F15" s="162">
        <f t="shared" si="1"/>
        <v>9.8227304120942372E-3</v>
      </c>
    </row>
    <row r="16" spans="1:14">
      <c r="B16" s="163" t="s">
        <v>24</v>
      </c>
      <c r="C16" s="161">
        <v>8800</v>
      </c>
      <c r="D16" s="162">
        <f t="shared" si="0"/>
        <v>0.10988324904788661</v>
      </c>
      <c r="E16" s="161">
        <f>'PROCEDENCIA ENERO'!K17</f>
        <v>8184</v>
      </c>
      <c r="F16" s="162">
        <f t="shared" si="1"/>
        <v>0.10467347095387922</v>
      </c>
    </row>
    <row r="17" spans="2:6">
      <c r="B17" s="163" t="s">
        <v>25</v>
      </c>
      <c r="C17" s="161">
        <v>18228</v>
      </c>
      <c r="D17" s="162">
        <f t="shared" si="0"/>
        <v>0.22760816632328151</v>
      </c>
      <c r="E17" s="161">
        <f>'PROCEDENCIA ENERO'!K18</f>
        <v>16254</v>
      </c>
      <c r="F17" s="162">
        <f t="shared" si="1"/>
        <v>0.20788888036221317</v>
      </c>
    </row>
    <row r="18" spans="2:6">
      <c r="B18" s="163" t="s">
        <v>55</v>
      </c>
      <c r="C18" s="161">
        <v>15</v>
      </c>
      <c r="D18" s="162">
        <f t="shared" si="0"/>
        <v>1.8730099269526128E-4</v>
      </c>
      <c r="E18" s="161">
        <f>'PROCEDENCIA ENERO'!K19</f>
        <v>47</v>
      </c>
      <c r="F18" s="162">
        <f t="shared" si="1"/>
        <v>6.0113063719847547E-4</v>
      </c>
    </row>
    <row r="19" spans="2:6">
      <c r="B19" s="163" t="s">
        <v>26</v>
      </c>
      <c r="C19" s="161">
        <v>2631</v>
      </c>
      <c r="D19" s="162">
        <f t="shared" si="0"/>
        <v>3.2852594118748829E-2</v>
      </c>
      <c r="E19" s="161">
        <f>'PROCEDENCIA ENERO'!K20</f>
        <v>2223</v>
      </c>
      <c r="F19" s="162">
        <f t="shared" si="1"/>
        <v>2.8432200138132146E-2</v>
      </c>
    </row>
    <row r="20" spans="2:6">
      <c r="B20" s="163" t="s">
        <v>89</v>
      </c>
      <c r="C20" s="161">
        <v>69</v>
      </c>
      <c r="D20" s="162">
        <f t="shared" si="0"/>
        <v>8.6158456639820187E-4</v>
      </c>
      <c r="E20" s="161">
        <f>'PROCEDENCIA ENERO'!K21</f>
        <v>122</v>
      </c>
      <c r="F20" s="162">
        <f t="shared" si="1"/>
        <v>1.5603816540045532E-3</v>
      </c>
    </row>
    <row r="21" spans="2:6">
      <c r="B21" s="163" t="s">
        <v>42</v>
      </c>
      <c r="C21" s="161">
        <v>121</v>
      </c>
      <c r="D21" s="162">
        <f t="shared" si="0"/>
        <v>1.510894674408441E-3</v>
      </c>
      <c r="E21" s="161">
        <f>'PROCEDENCIA ENERO'!K22</f>
        <v>308</v>
      </c>
      <c r="F21" s="162">
        <f t="shared" si="1"/>
        <v>3.9393241756836266E-3</v>
      </c>
    </row>
    <row r="22" spans="2:6">
      <c r="B22" s="163" t="s">
        <v>94</v>
      </c>
      <c r="C22" s="161">
        <v>1</v>
      </c>
      <c r="D22" s="162">
        <f t="shared" si="0"/>
        <v>1.2486732846350753E-5</v>
      </c>
      <c r="E22" s="161">
        <f>'PROCEDENCIA ENERO'!K23</f>
        <v>160</v>
      </c>
      <c r="F22" s="162">
        <f t="shared" si="1"/>
        <v>2.0464021691862992E-3</v>
      </c>
    </row>
    <row r="23" spans="2:6">
      <c r="B23" s="163" t="s">
        <v>27</v>
      </c>
      <c r="C23" s="161">
        <v>7456</v>
      </c>
      <c r="D23" s="162">
        <f t="shared" si="0"/>
        <v>9.3101080102391209E-2</v>
      </c>
      <c r="E23" s="161">
        <f>'PROCEDENCIA ENERO'!K24</f>
        <v>7845</v>
      </c>
      <c r="F23" s="162">
        <f t="shared" si="1"/>
        <v>0.10033765635791574</v>
      </c>
    </row>
    <row r="24" spans="2:6">
      <c r="B24" s="163" t="s">
        <v>56</v>
      </c>
      <c r="C24" s="161">
        <v>19</v>
      </c>
      <c r="D24" s="162">
        <f t="shared" si="0"/>
        <v>2.3724792408066428E-4</v>
      </c>
      <c r="E24" s="161">
        <f>'PROCEDENCIA ENERO'!K25</f>
        <v>21</v>
      </c>
      <c r="F24" s="162">
        <f t="shared" si="1"/>
        <v>2.6859028470570181E-4</v>
      </c>
    </row>
    <row r="25" spans="2:6">
      <c r="B25" s="163" t="s">
        <v>95</v>
      </c>
      <c r="C25" s="161">
        <v>9</v>
      </c>
      <c r="D25" s="162">
        <f t="shared" si="0"/>
        <v>1.1238059561715677E-4</v>
      </c>
      <c r="E25" s="161">
        <f>'PROCEDENCIA ENERO'!K26</f>
        <v>3</v>
      </c>
      <c r="F25" s="162">
        <f t="shared" si="1"/>
        <v>3.8370040672243114E-5</v>
      </c>
    </row>
    <row r="26" spans="2:6">
      <c r="B26" s="163" t="s">
        <v>28</v>
      </c>
      <c r="C26" s="161">
        <v>1044</v>
      </c>
      <c r="D26" s="162">
        <f t="shared" si="0"/>
        <v>1.3036149091590185E-2</v>
      </c>
      <c r="E26" s="161">
        <f>'PROCEDENCIA ENERO'!K27</f>
        <v>480</v>
      </c>
      <c r="F26" s="162">
        <f t="shared" si="1"/>
        <v>6.139206507558898E-3</v>
      </c>
    </row>
    <row r="27" spans="2:6">
      <c r="B27" s="163" t="s">
        <v>46</v>
      </c>
      <c r="C27" s="161">
        <v>309</v>
      </c>
      <c r="D27" s="162">
        <f t="shared" si="0"/>
        <v>3.8584004495223825E-3</v>
      </c>
      <c r="E27" s="161">
        <f>'PROCEDENCIA ENERO'!K28</f>
        <v>547</v>
      </c>
      <c r="F27" s="162">
        <f t="shared" si="1"/>
        <v>6.996137415905661E-3</v>
      </c>
    </row>
    <row r="28" spans="2:6">
      <c r="B28" s="163" t="s">
        <v>29</v>
      </c>
      <c r="C28" s="161">
        <v>72</v>
      </c>
      <c r="D28" s="162">
        <f t="shared" si="0"/>
        <v>8.9904476493725416E-4</v>
      </c>
      <c r="E28" s="161">
        <f>'PROCEDENCIA ENERO'!K29</f>
        <v>126</v>
      </c>
      <c r="F28" s="162">
        <f t="shared" si="1"/>
        <v>1.6115417082342108E-3</v>
      </c>
    </row>
    <row r="29" spans="2:6">
      <c r="B29" s="163" t="s">
        <v>45</v>
      </c>
      <c r="C29" s="161">
        <v>167</v>
      </c>
      <c r="D29" s="162">
        <f t="shared" si="0"/>
        <v>2.0852843853405756E-3</v>
      </c>
      <c r="E29" s="161">
        <f>'PROCEDENCIA ENERO'!K30</f>
        <v>135</v>
      </c>
      <c r="F29" s="162">
        <f t="shared" si="1"/>
        <v>1.7266518302509401E-3</v>
      </c>
    </row>
    <row r="30" spans="2:6">
      <c r="B30" s="163" t="s">
        <v>103</v>
      </c>
      <c r="C30" s="161">
        <v>110</v>
      </c>
      <c r="D30" s="162">
        <f t="shared" si="0"/>
        <v>1.3735406130985827E-3</v>
      </c>
      <c r="E30" s="161">
        <f>'PROCEDENCIA ENERO'!K31</f>
        <v>112</v>
      </c>
      <c r="F30" s="162">
        <f t="shared" si="1"/>
        <v>1.4324815184304095E-3</v>
      </c>
    </row>
    <row r="31" spans="2:6">
      <c r="B31" s="163" t="s">
        <v>106</v>
      </c>
      <c r="C31" s="161">
        <v>8771</v>
      </c>
      <c r="D31" s="162">
        <f t="shared" si="0"/>
        <v>0.10952113379534245</v>
      </c>
      <c r="E31" s="161">
        <f>'PROCEDENCIA ENERO'!K32</f>
        <v>8025</v>
      </c>
      <c r="F31" s="162">
        <f t="shared" si="1"/>
        <v>0.10263985879825033</v>
      </c>
    </row>
    <row r="32" spans="2:6">
      <c r="B32" s="163" t="s">
        <v>109</v>
      </c>
      <c r="C32" s="161">
        <v>15</v>
      </c>
      <c r="D32" s="162">
        <f t="shared" si="0"/>
        <v>1.8730099269526128E-4</v>
      </c>
      <c r="E32" s="161">
        <f>'PROCEDENCIA ENERO'!K33</f>
        <v>8</v>
      </c>
      <c r="F32" s="162">
        <f t="shared" si="1"/>
        <v>1.0232010845931497E-4</v>
      </c>
    </row>
    <row r="33" spans="2:6">
      <c r="B33" s="163" t="s">
        <v>30</v>
      </c>
      <c r="C33" s="161">
        <v>7622</v>
      </c>
      <c r="D33" s="162">
        <f t="shared" si="0"/>
        <v>9.5173877754885436E-2</v>
      </c>
      <c r="E33" s="161">
        <f>'PROCEDENCIA ENERO'!K34</f>
        <v>7947</v>
      </c>
      <c r="F33" s="162">
        <f t="shared" si="1"/>
        <v>0.10164223774077201</v>
      </c>
    </row>
    <row r="34" spans="2:6">
      <c r="B34" s="163" t="s">
        <v>31</v>
      </c>
      <c r="C34" s="161">
        <v>1529</v>
      </c>
      <c r="D34" s="162">
        <f t="shared" si="0"/>
        <v>1.90922145220703E-2</v>
      </c>
      <c r="E34" s="161">
        <f>'PROCEDENCIA ENERO'!K35</f>
        <v>1590</v>
      </c>
      <c r="F34" s="162">
        <f t="shared" si="1"/>
        <v>2.033612155628885E-2</v>
      </c>
    </row>
    <row r="35" spans="2:6">
      <c r="B35" s="163" t="s">
        <v>85</v>
      </c>
      <c r="C35" s="161">
        <v>1873</v>
      </c>
      <c r="D35" s="162">
        <f t="shared" si="0"/>
        <v>2.3387650621214961E-2</v>
      </c>
      <c r="E35" s="161">
        <f>'PROCEDENCIA ENERO'!K36</f>
        <v>2462</v>
      </c>
      <c r="F35" s="162">
        <f t="shared" si="1"/>
        <v>3.1489013378354185E-2</v>
      </c>
    </row>
    <row r="36" spans="2:6">
      <c r="B36" s="327" t="s">
        <v>34</v>
      </c>
      <c r="C36" s="328">
        <f>SUM(C9:C35)</f>
        <v>80085</v>
      </c>
      <c r="D36" s="329">
        <f>SUM(D9:D35)</f>
        <v>1</v>
      </c>
      <c r="E36" s="328">
        <f>SUM(E9:E35)</f>
        <v>78186</v>
      </c>
      <c r="F36" s="329">
        <f>SUM(F9:F35)</f>
        <v>1</v>
      </c>
    </row>
    <row r="37" spans="2:6">
      <c r="B37" s="5"/>
      <c r="C37" s="5"/>
      <c r="E37" s="5"/>
      <c r="F37" s="5"/>
    </row>
  </sheetData>
  <mergeCells count="3">
    <mergeCell ref="E7:F7"/>
    <mergeCell ref="C7:D7"/>
    <mergeCell ref="B7:B8"/>
  </mergeCells>
  <phoneticPr fontId="0" type="noConversion"/>
  <pageMargins left="0.27559055118110237" right="0" top="0.31496062992125984" bottom="0.35433070866141736" header="0" footer="0.70866141732283472"/>
  <pageSetup orientation="landscape" r:id="rId1"/>
  <headerFooter alignWithMargins="0">
    <oddFooter>&amp;CBARÓMETRO TURÍSTICO DE LA RIVIERA MAYA
FIDEICOMISO DE PROMOCIÓN TURÍSTICA DE LA RIVIERA MAYA&amp;R11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1:Q36"/>
  <sheetViews>
    <sheetView workbookViewId="0">
      <selection activeCell="H15" sqref="H15"/>
    </sheetView>
  </sheetViews>
  <sheetFormatPr baseColWidth="10" defaultRowHeight="12.75"/>
  <cols>
    <col min="1" max="1" width="1.7109375" style="7" customWidth="1"/>
    <col min="2" max="2" width="16.42578125" style="7" customWidth="1"/>
    <col min="3" max="3" width="6.5703125" style="43" bestFit="1" customWidth="1"/>
    <col min="4" max="4" width="9.42578125" style="7" customWidth="1"/>
    <col min="5" max="5" width="6.5703125" style="43" bestFit="1" customWidth="1"/>
    <col min="6" max="6" width="9.42578125" style="7" customWidth="1"/>
    <col min="7" max="7" width="6.5703125" style="43" bestFit="1" customWidth="1"/>
    <col min="8" max="8" width="9.42578125" style="7" customWidth="1"/>
    <col min="9" max="9" width="6.5703125" style="43" bestFit="1" customWidth="1"/>
    <col min="10" max="10" width="9.42578125" style="7" customWidth="1"/>
    <col min="11" max="11" width="6.5703125" style="43" bestFit="1" customWidth="1"/>
    <col min="12" max="12" width="9.42578125" style="7" customWidth="1"/>
    <col min="13" max="13" width="6.5703125" style="43" bestFit="1" customWidth="1"/>
    <col min="14" max="14" width="9.42578125" style="7" customWidth="1"/>
    <col min="15" max="15" width="7.5703125" style="7" bestFit="1" customWidth="1"/>
    <col min="16" max="16384" width="11.42578125" style="7"/>
  </cols>
  <sheetData>
    <row r="1" spans="1:16" ht="9" customHeight="1">
      <c r="A1" s="12"/>
      <c r="B1" s="12"/>
      <c r="C1" s="7"/>
      <c r="D1" s="22"/>
      <c r="E1" s="22"/>
      <c r="F1" s="22"/>
      <c r="G1" s="22"/>
      <c r="H1" s="22"/>
      <c r="I1" s="22"/>
      <c r="J1" s="22"/>
      <c r="K1" s="22"/>
      <c r="M1" s="22"/>
    </row>
    <row r="2" spans="1:16" ht="15.75" customHeight="1">
      <c r="A2" s="12"/>
      <c r="B2" s="12"/>
      <c r="C2" s="7"/>
      <c r="D2" s="22"/>
      <c r="E2" s="22"/>
      <c r="F2" s="22"/>
      <c r="G2" s="22"/>
      <c r="H2" s="22"/>
      <c r="I2" s="22"/>
      <c r="J2" s="22"/>
      <c r="K2" s="22"/>
      <c r="L2" s="165" t="s">
        <v>260</v>
      </c>
      <c r="M2" s="22"/>
    </row>
    <row r="3" spans="1:16" ht="21">
      <c r="A3" s="12"/>
      <c r="B3" s="12"/>
      <c r="C3" s="7"/>
      <c r="D3" s="10"/>
      <c r="E3" s="10"/>
      <c r="F3" s="10"/>
      <c r="G3" s="10"/>
      <c r="H3" s="10"/>
      <c r="I3" s="10"/>
      <c r="J3" s="10"/>
      <c r="K3" s="10"/>
      <c r="L3" s="165" t="s">
        <v>37</v>
      </c>
      <c r="M3" s="10"/>
    </row>
    <row r="4" spans="1:16" ht="18.75">
      <c r="L4" s="254" t="s">
        <v>356</v>
      </c>
    </row>
    <row r="5" spans="1:16" ht="6" customHeight="1">
      <c r="D5" s="5"/>
    </row>
    <row r="6" spans="1:16" ht="15">
      <c r="B6" s="405" t="s">
        <v>32</v>
      </c>
      <c r="C6" s="426" t="s">
        <v>350</v>
      </c>
      <c r="D6" s="426"/>
      <c r="E6" s="424" t="s">
        <v>351</v>
      </c>
      <c r="F6" s="425"/>
      <c r="G6" s="424" t="s">
        <v>352</v>
      </c>
      <c r="H6" s="425"/>
      <c r="I6" s="424" t="s">
        <v>353</v>
      </c>
      <c r="J6" s="425"/>
      <c r="K6" s="424" t="s">
        <v>354</v>
      </c>
      <c r="L6" s="425"/>
      <c r="M6" s="424" t="s">
        <v>355</v>
      </c>
      <c r="N6" s="425"/>
      <c r="O6" s="401" t="s">
        <v>215</v>
      </c>
      <c r="P6" s="401"/>
    </row>
    <row r="7" spans="1:16" ht="15">
      <c r="B7" s="423"/>
      <c r="C7" s="314" t="s">
        <v>54</v>
      </c>
      <c r="D7" s="314" t="s">
        <v>33</v>
      </c>
      <c r="E7" s="314" t="s">
        <v>54</v>
      </c>
      <c r="F7" s="314" t="s">
        <v>33</v>
      </c>
      <c r="G7" s="314" t="s">
        <v>54</v>
      </c>
      <c r="H7" s="314" t="s">
        <v>33</v>
      </c>
      <c r="I7" s="314" t="s">
        <v>54</v>
      </c>
      <c r="J7" s="314" t="s">
        <v>33</v>
      </c>
      <c r="K7" s="314" t="s">
        <v>54</v>
      </c>
      <c r="L7" s="314" t="s">
        <v>33</v>
      </c>
      <c r="M7" s="314" t="s">
        <v>54</v>
      </c>
      <c r="N7" s="314" t="s">
        <v>33</v>
      </c>
      <c r="O7" s="314" t="s">
        <v>54</v>
      </c>
      <c r="P7" s="314" t="s">
        <v>33</v>
      </c>
    </row>
    <row r="8" spans="1:16" ht="15">
      <c r="B8" s="290" t="s">
        <v>19</v>
      </c>
      <c r="C8" s="238">
        <v>12255</v>
      </c>
      <c r="D8" s="239">
        <f>C8/$C$35</f>
        <v>0.15674161614611312</v>
      </c>
      <c r="E8" s="238"/>
      <c r="F8" s="239"/>
      <c r="G8" s="238"/>
      <c r="H8" s="239"/>
      <c r="I8" s="238"/>
      <c r="J8" s="239"/>
      <c r="K8" s="238"/>
      <c r="L8" s="239"/>
      <c r="M8" s="238"/>
      <c r="N8" s="239"/>
      <c r="O8" s="168">
        <f>SUM(C8,E8)</f>
        <v>12255</v>
      </c>
      <c r="P8" s="239">
        <f>O8/$O$35</f>
        <v>0.15674161614611312</v>
      </c>
    </row>
    <row r="9" spans="1:16" ht="15">
      <c r="B9" s="290" t="s">
        <v>20</v>
      </c>
      <c r="C9" s="238">
        <v>395</v>
      </c>
      <c r="D9" s="239">
        <f t="shared" ref="D9:D34" si="0">C9/$C$35</f>
        <v>5.0520553551786761E-3</v>
      </c>
      <c r="E9" s="238"/>
      <c r="F9" s="239"/>
      <c r="G9" s="238"/>
      <c r="H9" s="239"/>
      <c r="I9" s="238"/>
      <c r="J9" s="239"/>
      <c r="K9" s="238"/>
      <c r="L9" s="239"/>
      <c r="M9" s="238"/>
      <c r="N9" s="239"/>
      <c r="O9" s="168">
        <f t="shared" ref="O9:O34" si="1">SUM(C9,E9)</f>
        <v>395</v>
      </c>
      <c r="P9" s="239">
        <f>O9/$O$35</f>
        <v>5.0520553551786761E-3</v>
      </c>
    </row>
    <row r="10" spans="1:16" ht="15">
      <c r="B10" s="290" t="s">
        <v>133</v>
      </c>
      <c r="C10" s="238">
        <v>1351</v>
      </c>
      <c r="D10" s="239">
        <f t="shared" si="0"/>
        <v>1.7279308316066815E-2</v>
      </c>
      <c r="E10" s="238"/>
      <c r="F10" s="239"/>
      <c r="G10" s="238"/>
      <c r="H10" s="239"/>
      <c r="I10" s="238"/>
      <c r="J10" s="239"/>
      <c r="K10" s="238"/>
      <c r="L10" s="239"/>
      <c r="M10" s="238"/>
      <c r="N10" s="239"/>
      <c r="O10" s="168">
        <f t="shared" si="1"/>
        <v>1351</v>
      </c>
      <c r="P10" s="239">
        <f t="shared" ref="P10:P33" si="2">O10/$O$35</f>
        <v>1.7279308316066815E-2</v>
      </c>
    </row>
    <row r="11" spans="1:16" ht="15">
      <c r="B11" s="290" t="s">
        <v>79</v>
      </c>
      <c r="C11" s="238">
        <v>51</v>
      </c>
      <c r="D11" s="239">
        <f t="shared" si="0"/>
        <v>6.5229069142813288E-4</v>
      </c>
      <c r="E11" s="238"/>
      <c r="F11" s="239"/>
      <c r="G11" s="238"/>
      <c r="H11" s="239"/>
      <c r="I11" s="238"/>
      <c r="J11" s="239"/>
      <c r="K11" s="238"/>
      <c r="L11" s="239"/>
      <c r="M11" s="238"/>
      <c r="N11" s="239"/>
      <c r="O11" s="168">
        <f t="shared" si="1"/>
        <v>51</v>
      </c>
      <c r="P11" s="239">
        <f t="shared" si="2"/>
        <v>6.5229069142813288E-4</v>
      </c>
    </row>
    <row r="12" spans="1:16" ht="15">
      <c r="B12" s="290" t="s">
        <v>21</v>
      </c>
      <c r="C12" s="238">
        <v>259</v>
      </c>
      <c r="D12" s="239">
        <f t="shared" si="0"/>
        <v>3.3126135113703222E-3</v>
      </c>
      <c r="E12" s="238"/>
      <c r="F12" s="239"/>
      <c r="G12" s="238"/>
      <c r="H12" s="239"/>
      <c r="I12" s="238"/>
      <c r="J12" s="239"/>
      <c r="K12" s="238"/>
      <c r="L12" s="239"/>
      <c r="M12" s="238"/>
      <c r="N12" s="239"/>
      <c r="O12" s="168">
        <f t="shared" si="1"/>
        <v>259</v>
      </c>
      <c r="P12" s="239">
        <f t="shared" si="2"/>
        <v>3.3126135113703222E-3</v>
      </c>
    </row>
    <row r="13" spans="1:16" ht="15">
      <c r="B13" s="290" t="s">
        <v>22</v>
      </c>
      <c r="C13" s="238">
        <v>6508</v>
      </c>
      <c r="D13" s="239">
        <f t="shared" si="0"/>
        <v>8.3237408231652724E-2</v>
      </c>
      <c r="E13" s="238"/>
      <c r="F13" s="239"/>
      <c r="G13" s="238"/>
      <c r="H13" s="239"/>
      <c r="I13" s="238"/>
      <c r="J13" s="239"/>
      <c r="K13" s="238"/>
      <c r="L13" s="239"/>
      <c r="M13" s="238"/>
      <c r="N13" s="239"/>
      <c r="O13" s="168">
        <f t="shared" si="1"/>
        <v>6508</v>
      </c>
      <c r="P13" s="239">
        <f t="shared" si="2"/>
        <v>8.3237408231652724E-2</v>
      </c>
    </row>
    <row r="14" spans="1:16" ht="15">
      <c r="B14" s="290" t="s">
        <v>23</v>
      </c>
      <c r="C14" s="238">
        <v>768</v>
      </c>
      <c r="D14" s="239">
        <f t="shared" si="0"/>
        <v>9.8227304120942372E-3</v>
      </c>
      <c r="E14" s="238"/>
      <c r="F14" s="239"/>
      <c r="G14" s="238"/>
      <c r="H14" s="239"/>
      <c r="I14" s="238"/>
      <c r="J14" s="239"/>
      <c r="K14" s="238"/>
      <c r="L14" s="239"/>
      <c r="M14" s="238"/>
      <c r="N14" s="239"/>
      <c r="O14" s="168">
        <f t="shared" si="1"/>
        <v>768</v>
      </c>
      <c r="P14" s="239">
        <f t="shared" si="2"/>
        <v>9.8227304120942372E-3</v>
      </c>
    </row>
    <row r="15" spans="1:16" ht="15">
      <c r="B15" s="290" t="s">
        <v>24</v>
      </c>
      <c r="C15" s="238">
        <v>8184</v>
      </c>
      <c r="D15" s="239">
        <f t="shared" si="0"/>
        <v>0.10467347095387922</v>
      </c>
      <c r="E15" s="238"/>
      <c r="F15" s="239"/>
      <c r="G15" s="238"/>
      <c r="H15" s="239"/>
      <c r="I15" s="238"/>
      <c r="J15" s="239"/>
      <c r="K15" s="238"/>
      <c r="L15" s="239"/>
      <c r="M15" s="238"/>
      <c r="N15" s="239"/>
      <c r="O15" s="168">
        <f t="shared" si="1"/>
        <v>8184</v>
      </c>
      <c r="P15" s="239">
        <f t="shared" si="2"/>
        <v>0.10467347095387922</v>
      </c>
    </row>
    <row r="16" spans="1:16" ht="15">
      <c r="B16" s="290" t="s">
        <v>25</v>
      </c>
      <c r="C16" s="238">
        <v>16254</v>
      </c>
      <c r="D16" s="239">
        <f t="shared" si="0"/>
        <v>0.20788888036221317</v>
      </c>
      <c r="E16" s="238"/>
      <c r="F16" s="239"/>
      <c r="G16" s="238"/>
      <c r="H16" s="239"/>
      <c r="I16" s="238"/>
      <c r="J16" s="239"/>
      <c r="K16" s="238"/>
      <c r="L16" s="239"/>
      <c r="M16" s="238"/>
      <c r="N16" s="239"/>
      <c r="O16" s="168">
        <f t="shared" si="1"/>
        <v>16254</v>
      </c>
      <c r="P16" s="239">
        <f t="shared" si="2"/>
        <v>0.20788888036221317</v>
      </c>
    </row>
    <row r="17" spans="2:16" ht="15">
      <c r="B17" s="290" t="s">
        <v>55</v>
      </c>
      <c r="C17" s="238">
        <v>47</v>
      </c>
      <c r="D17" s="239">
        <f t="shared" si="0"/>
        <v>6.0113063719847547E-4</v>
      </c>
      <c r="E17" s="238"/>
      <c r="F17" s="239"/>
      <c r="G17" s="238"/>
      <c r="H17" s="239"/>
      <c r="I17" s="238"/>
      <c r="J17" s="239"/>
      <c r="K17" s="238"/>
      <c r="L17" s="239"/>
      <c r="M17" s="238"/>
      <c r="N17" s="239"/>
      <c r="O17" s="168">
        <f t="shared" si="1"/>
        <v>47</v>
      </c>
      <c r="P17" s="239">
        <f t="shared" si="2"/>
        <v>6.0113063719847547E-4</v>
      </c>
    </row>
    <row r="18" spans="2:16" ht="15">
      <c r="B18" s="290" t="s">
        <v>26</v>
      </c>
      <c r="C18" s="238">
        <v>2223</v>
      </c>
      <c r="D18" s="239">
        <f t="shared" si="0"/>
        <v>2.8432200138132146E-2</v>
      </c>
      <c r="E18" s="238"/>
      <c r="F18" s="239"/>
      <c r="G18" s="238"/>
      <c r="H18" s="239"/>
      <c r="I18" s="238"/>
      <c r="J18" s="239"/>
      <c r="K18" s="238"/>
      <c r="L18" s="239"/>
      <c r="M18" s="238"/>
      <c r="N18" s="239"/>
      <c r="O18" s="168">
        <f t="shared" si="1"/>
        <v>2223</v>
      </c>
      <c r="P18" s="239">
        <f t="shared" si="2"/>
        <v>2.8432200138132146E-2</v>
      </c>
    </row>
    <row r="19" spans="2:16" ht="15">
      <c r="B19" s="290" t="s">
        <v>89</v>
      </c>
      <c r="C19" s="238">
        <v>122</v>
      </c>
      <c r="D19" s="239">
        <f t="shared" si="0"/>
        <v>1.5603816540045532E-3</v>
      </c>
      <c r="E19" s="238"/>
      <c r="F19" s="239"/>
      <c r="G19" s="238"/>
      <c r="H19" s="239"/>
      <c r="I19" s="238"/>
      <c r="J19" s="239"/>
      <c r="K19" s="238"/>
      <c r="L19" s="239"/>
      <c r="M19" s="238"/>
      <c r="N19" s="239"/>
      <c r="O19" s="168">
        <f t="shared" si="1"/>
        <v>122</v>
      </c>
      <c r="P19" s="239">
        <f t="shared" si="2"/>
        <v>1.5603816540045532E-3</v>
      </c>
    </row>
    <row r="20" spans="2:16" ht="15">
      <c r="B20" s="290" t="s">
        <v>42</v>
      </c>
      <c r="C20" s="238">
        <v>308</v>
      </c>
      <c r="D20" s="239">
        <f t="shared" si="0"/>
        <v>3.9393241756836266E-3</v>
      </c>
      <c r="E20" s="238"/>
      <c r="F20" s="239"/>
      <c r="G20" s="238"/>
      <c r="H20" s="239"/>
      <c r="I20" s="238"/>
      <c r="J20" s="239"/>
      <c r="K20" s="238"/>
      <c r="L20" s="239"/>
      <c r="M20" s="238"/>
      <c r="N20" s="239"/>
      <c r="O20" s="168">
        <f t="shared" si="1"/>
        <v>308</v>
      </c>
      <c r="P20" s="239">
        <f t="shared" si="2"/>
        <v>3.9393241756836266E-3</v>
      </c>
    </row>
    <row r="21" spans="2:16" ht="15">
      <c r="B21" s="290" t="s">
        <v>94</v>
      </c>
      <c r="C21" s="238">
        <v>160</v>
      </c>
      <c r="D21" s="239">
        <f t="shared" si="0"/>
        <v>2.0464021691862992E-3</v>
      </c>
      <c r="E21" s="238"/>
      <c r="F21" s="239"/>
      <c r="G21" s="238"/>
      <c r="H21" s="239"/>
      <c r="I21" s="238"/>
      <c r="J21" s="239"/>
      <c r="K21" s="238"/>
      <c r="L21" s="239"/>
      <c r="M21" s="238"/>
      <c r="N21" s="239"/>
      <c r="O21" s="168">
        <f t="shared" si="1"/>
        <v>160</v>
      </c>
      <c r="P21" s="239">
        <f t="shared" si="2"/>
        <v>2.0464021691862992E-3</v>
      </c>
    </row>
    <row r="22" spans="2:16" ht="15">
      <c r="B22" s="290" t="s">
        <v>27</v>
      </c>
      <c r="C22" s="238">
        <v>7845</v>
      </c>
      <c r="D22" s="239">
        <f t="shared" si="0"/>
        <v>0.10033765635791574</v>
      </c>
      <c r="E22" s="238"/>
      <c r="F22" s="239"/>
      <c r="G22" s="238"/>
      <c r="H22" s="239"/>
      <c r="I22" s="238"/>
      <c r="J22" s="239"/>
      <c r="K22" s="238"/>
      <c r="L22" s="239"/>
      <c r="M22" s="238"/>
      <c r="N22" s="239"/>
      <c r="O22" s="168">
        <f t="shared" si="1"/>
        <v>7845</v>
      </c>
      <c r="P22" s="239">
        <f t="shared" si="2"/>
        <v>0.10033765635791574</v>
      </c>
    </row>
    <row r="23" spans="2:16" ht="15">
      <c r="B23" s="290" t="s">
        <v>56</v>
      </c>
      <c r="C23" s="238">
        <v>21</v>
      </c>
      <c r="D23" s="239">
        <f t="shared" si="0"/>
        <v>2.6859028470570181E-4</v>
      </c>
      <c r="E23" s="238"/>
      <c r="F23" s="239"/>
      <c r="G23" s="238"/>
      <c r="H23" s="239"/>
      <c r="I23" s="238"/>
      <c r="J23" s="239"/>
      <c r="K23" s="238"/>
      <c r="L23" s="239"/>
      <c r="M23" s="238"/>
      <c r="N23" s="239"/>
      <c r="O23" s="168">
        <f t="shared" si="1"/>
        <v>21</v>
      </c>
      <c r="P23" s="239">
        <f t="shared" si="2"/>
        <v>2.6859028470570181E-4</v>
      </c>
    </row>
    <row r="24" spans="2:16" ht="15">
      <c r="B24" s="290" t="s">
        <v>95</v>
      </c>
      <c r="C24" s="238">
        <v>3</v>
      </c>
      <c r="D24" s="239">
        <f t="shared" si="0"/>
        <v>3.8370040672243114E-5</v>
      </c>
      <c r="E24" s="238"/>
      <c r="F24" s="239"/>
      <c r="G24" s="238"/>
      <c r="H24" s="239"/>
      <c r="I24" s="238"/>
      <c r="J24" s="239"/>
      <c r="K24" s="238"/>
      <c r="L24" s="239"/>
      <c r="M24" s="238"/>
      <c r="N24" s="239"/>
      <c r="O24" s="168">
        <f t="shared" si="1"/>
        <v>3</v>
      </c>
      <c r="P24" s="239">
        <f t="shared" si="2"/>
        <v>3.8370040672243114E-5</v>
      </c>
    </row>
    <row r="25" spans="2:16" ht="15">
      <c r="B25" s="290" t="s">
        <v>28</v>
      </c>
      <c r="C25" s="238">
        <v>480</v>
      </c>
      <c r="D25" s="239">
        <f t="shared" si="0"/>
        <v>6.139206507558898E-3</v>
      </c>
      <c r="E25" s="238"/>
      <c r="F25" s="239"/>
      <c r="G25" s="238"/>
      <c r="H25" s="239"/>
      <c r="I25" s="238"/>
      <c r="J25" s="239"/>
      <c r="K25" s="238"/>
      <c r="L25" s="239"/>
      <c r="M25" s="238"/>
      <c r="N25" s="239"/>
      <c r="O25" s="168">
        <f t="shared" si="1"/>
        <v>480</v>
      </c>
      <c r="P25" s="239">
        <f t="shared" si="2"/>
        <v>6.139206507558898E-3</v>
      </c>
    </row>
    <row r="26" spans="2:16" ht="15">
      <c r="B26" s="290" t="s">
        <v>46</v>
      </c>
      <c r="C26" s="238">
        <v>547</v>
      </c>
      <c r="D26" s="239">
        <f t="shared" si="0"/>
        <v>6.996137415905661E-3</v>
      </c>
      <c r="E26" s="238"/>
      <c r="F26" s="239"/>
      <c r="G26" s="238"/>
      <c r="H26" s="239"/>
      <c r="I26" s="238"/>
      <c r="J26" s="239"/>
      <c r="K26" s="238"/>
      <c r="L26" s="239"/>
      <c r="M26" s="238"/>
      <c r="N26" s="239"/>
      <c r="O26" s="168">
        <f t="shared" si="1"/>
        <v>547</v>
      </c>
      <c r="P26" s="239">
        <f t="shared" si="2"/>
        <v>6.996137415905661E-3</v>
      </c>
    </row>
    <row r="27" spans="2:16" ht="15">
      <c r="B27" s="290" t="s">
        <v>29</v>
      </c>
      <c r="C27" s="238">
        <v>126</v>
      </c>
      <c r="D27" s="239">
        <f t="shared" si="0"/>
        <v>1.6115417082342108E-3</v>
      </c>
      <c r="E27" s="238"/>
      <c r="F27" s="239"/>
      <c r="G27" s="238"/>
      <c r="H27" s="239"/>
      <c r="I27" s="238"/>
      <c r="J27" s="239"/>
      <c r="K27" s="238"/>
      <c r="L27" s="239"/>
      <c r="M27" s="238"/>
      <c r="N27" s="239"/>
      <c r="O27" s="168">
        <f t="shared" si="1"/>
        <v>126</v>
      </c>
      <c r="P27" s="239">
        <f t="shared" si="2"/>
        <v>1.6115417082342108E-3</v>
      </c>
    </row>
    <row r="28" spans="2:16" ht="15">
      <c r="B28" s="290" t="s">
        <v>45</v>
      </c>
      <c r="C28" s="238">
        <v>135</v>
      </c>
      <c r="D28" s="239">
        <f t="shared" si="0"/>
        <v>1.7266518302509401E-3</v>
      </c>
      <c r="E28" s="238"/>
      <c r="F28" s="239"/>
      <c r="G28" s="238"/>
      <c r="H28" s="239"/>
      <c r="I28" s="238"/>
      <c r="J28" s="239"/>
      <c r="K28" s="238"/>
      <c r="L28" s="239"/>
      <c r="M28" s="238"/>
      <c r="N28" s="239"/>
      <c r="O28" s="168">
        <f t="shared" si="1"/>
        <v>135</v>
      </c>
      <c r="P28" s="239">
        <f t="shared" si="2"/>
        <v>1.7266518302509401E-3</v>
      </c>
    </row>
    <row r="29" spans="2:16" ht="15">
      <c r="B29" s="290" t="s">
        <v>103</v>
      </c>
      <c r="C29" s="238">
        <v>112</v>
      </c>
      <c r="D29" s="239">
        <f t="shared" si="0"/>
        <v>1.4324815184304095E-3</v>
      </c>
      <c r="E29" s="238"/>
      <c r="F29" s="239"/>
      <c r="G29" s="238"/>
      <c r="H29" s="239"/>
      <c r="I29" s="238"/>
      <c r="J29" s="239"/>
      <c r="K29" s="238"/>
      <c r="L29" s="239"/>
      <c r="M29" s="238"/>
      <c r="N29" s="239"/>
      <c r="O29" s="168">
        <f t="shared" si="1"/>
        <v>112</v>
      </c>
      <c r="P29" s="239">
        <f t="shared" si="2"/>
        <v>1.4324815184304095E-3</v>
      </c>
    </row>
    <row r="30" spans="2:16" ht="15">
      <c r="B30" s="290" t="s">
        <v>106</v>
      </c>
      <c r="C30" s="238">
        <v>8025</v>
      </c>
      <c r="D30" s="239">
        <f t="shared" si="0"/>
        <v>0.10263985879825033</v>
      </c>
      <c r="E30" s="238"/>
      <c r="F30" s="239"/>
      <c r="G30" s="238"/>
      <c r="H30" s="239"/>
      <c r="I30" s="238"/>
      <c r="J30" s="239"/>
      <c r="K30" s="238"/>
      <c r="L30" s="239"/>
      <c r="M30" s="238"/>
      <c r="N30" s="239"/>
      <c r="O30" s="168">
        <f t="shared" si="1"/>
        <v>8025</v>
      </c>
      <c r="P30" s="239">
        <f t="shared" si="2"/>
        <v>0.10263985879825033</v>
      </c>
    </row>
    <row r="31" spans="2:16" ht="15">
      <c r="B31" s="290" t="s">
        <v>109</v>
      </c>
      <c r="C31" s="238">
        <v>8</v>
      </c>
      <c r="D31" s="239">
        <f t="shared" si="0"/>
        <v>1.0232010845931497E-4</v>
      </c>
      <c r="E31" s="238"/>
      <c r="F31" s="239"/>
      <c r="G31" s="238"/>
      <c r="H31" s="239"/>
      <c r="I31" s="238"/>
      <c r="J31" s="239"/>
      <c r="K31" s="238"/>
      <c r="L31" s="239"/>
      <c r="M31" s="238"/>
      <c r="N31" s="239"/>
      <c r="O31" s="168">
        <f t="shared" si="1"/>
        <v>8</v>
      </c>
      <c r="P31" s="239">
        <f t="shared" si="2"/>
        <v>1.0232010845931497E-4</v>
      </c>
    </row>
    <row r="32" spans="2:16" ht="15">
      <c r="B32" s="290" t="s">
        <v>30</v>
      </c>
      <c r="C32" s="238">
        <v>7947</v>
      </c>
      <c r="D32" s="239">
        <f t="shared" si="0"/>
        <v>0.10164223774077201</v>
      </c>
      <c r="E32" s="238"/>
      <c r="F32" s="239"/>
      <c r="G32" s="238"/>
      <c r="H32" s="239"/>
      <c r="I32" s="238"/>
      <c r="J32" s="239"/>
      <c r="K32" s="238"/>
      <c r="L32" s="239"/>
      <c r="M32" s="238"/>
      <c r="N32" s="239"/>
      <c r="O32" s="168">
        <f t="shared" si="1"/>
        <v>7947</v>
      </c>
      <c r="P32" s="239">
        <f t="shared" si="2"/>
        <v>0.10164223774077201</v>
      </c>
    </row>
    <row r="33" spans="2:17" ht="15">
      <c r="B33" s="290" t="s">
        <v>31</v>
      </c>
      <c r="C33" s="238">
        <v>1590</v>
      </c>
      <c r="D33" s="239">
        <f t="shared" si="0"/>
        <v>2.033612155628885E-2</v>
      </c>
      <c r="E33" s="238"/>
      <c r="F33" s="239"/>
      <c r="G33" s="238"/>
      <c r="H33" s="239"/>
      <c r="I33" s="238"/>
      <c r="J33" s="239"/>
      <c r="K33" s="238"/>
      <c r="L33" s="239"/>
      <c r="M33" s="238"/>
      <c r="N33" s="239"/>
      <c r="O33" s="168">
        <f t="shared" si="1"/>
        <v>1590</v>
      </c>
      <c r="P33" s="239">
        <f t="shared" si="2"/>
        <v>2.033612155628885E-2</v>
      </c>
    </row>
    <row r="34" spans="2:17" ht="15">
      <c r="B34" s="290" t="s">
        <v>85</v>
      </c>
      <c r="C34" s="238">
        <v>2462</v>
      </c>
      <c r="D34" s="239">
        <f t="shared" si="0"/>
        <v>3.1489013378354185E-2</v>
      </c>
      <c r="E34" s="238"/>
      <c r="F34" s="239"/>
      <c r="G34" s="238"/>
      <c r="H34" s="239"/>
      <c r="I34" s="238"/>
      <c r="J34" s="239"/>
      <c r="K34" s="238"/>
      <c r="L34" s="239"/>
      <c r="M34" s="238"/>
      <c r="N34" s="239"/>
      <c r="O34" s="168">
        <f t="shared" si="1"/>
        <v>2462</v>
      </c>
      <c r="P34" s="239">
        <f>O34/$O$35</f>
        <v>3.1489013378354185E-2</v>
      </c>
      <c r="Q34" s="5"/>
    </row>
    <row r="35" spans="2:17" ht="15">
      <c r="B35" s="330" t="s">
        <v>34</v>
      </c>
      <c r="C35" s="325">
        <f t="shared" ref="C35:I35" si="3">SUM(C8:C34)</f>
        <v>78186</v>
      </c>
      <c r="D35" s="326">
        <f t="shared" si="3"/>
        <v>1</v>
      </c>
      <c r="E35" s="325">
        <f t="shared" si="3"/>
        <v>0</v>
      </c>
      <c r="F35" s="326">
        <f t="shared" si="3"/>
        <v>0</v>
      </c>
      <c r="G35" s="325">
        <f t="shared" si="3"/>
        <v>0</v>
      </c>
      <c r="H35" s="326">
        <f t="shared" si="3"/>
        <v>0</v>
      </c>
      <c r="I35" s="325">
        <f t="shared" si="3"/>
        <v>0</v>
      </c>
      <c r="J35" s="326">
        <f t="shared" ref="J35:P35" si="4">SUM(J8:J34)</f>
        <v>0</v>
      </c>
      <c r="K35" s="325">
        <f t="shared" si="4"/>
        <v>0</v>
      </c>
      <c r="L35" s="326">
        <f t="shared" si="4"/>
        <v>0</v>
      </c>
      <c r="M35" s="325">
        <f t="shared" si="4"/>
        <v>0</v>
      </c>
      <c r="N35" s="326">
        <f t="shared" si="4"/>
        <v>0</v>
      </c>
      <c r="O35" s="325">
        <f t="shared" si="4"/>
        <v>78186</v>
      </c>
      <c r="P35" s="326">
        <f t="shared" si="4"/>
        <v>1</v>
      </c>
    </row>
    <row r="36" spans="2:17">
      <c r="B36" s="5"/>
      <c r="C36" s="52"/>
      <c r="D36" s="5"/>
      <c r="E36" s="52"/>
      <c r="F36" s="5"/>
      <c r="H36" s="5"/>
      <c r="I36" s="52"/>
      <c r="J36" s="5"/>
      <c r="L36" s="5"/>
      <c r="M36" s="52"/>
      <c r="N36" s="5"/>
      <c r="O36" s="54"/>
    </row>
  </sheetData>
  <mergeCells count="8">
    <mergeCell ref="B6:B7"/>
    <mergeCell ref="O6:P6"/>
    <mergeCell ref="M6:N6"/>
    <mergeCell ref="C6:D6"/>
    <mergeCell ref="I6:J6"/>
    <mergeCell ref="G6:H6"/>
    <mergeCell ref="E6:F6"/>
    <mergeCell ref="K6:L6"/>
  </mergeCells>
  <phoneticPr fontId="0" type="noConversion"/>
  <pageMargins left="0.62992125984251968" right="0" top="0" bottom="0.98425196850393704" header="0" footer="0.74803149606299213"/>
  <pageSetup scale="98" orientation="landscape" r:id="rId1"/>
  <headerFooter alignWithMargins="0">
    <oddFooter>&amp;CBARÓMETRO TURÍSTICO DE LA RIVIERA MAYA
FIDEICOMISO DE PROMOCIÓN TURÍSTICA DE LA RIVIERA MAYA&amp;R12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2:S36"/>
  <sheetViews>
    <sheetView topLeftCell="A7" zoomScaleNormal="100" workbookViewId="0">
      <selection activeCell="K26" sqref="K26"/>
    </sheetView>
  </sheetViews>
  <sheetFormatPr baseColWidth="10" defaultRowHeight="12.75"/>
  <cols>
    <col min="1" max="1" width="5.5703125" style="7" customWidth="1"/>
    <col min="2" max="2" width="3.42578125" style="7" customWidth="1"/>
    <col min="3" max="3" width="14.140625" style="7" bestFit="1" customWidth="1"/>
    <col min="4" max="4" width="7.5703125" style="7" bestFit="1" customWidth="1"/>
    <col min="5" max="5" width="8.28515625" style="7" customWidth="1"/>
    <col min="6" max="6" width="7.5703125" style="7" bestFit="1" customWidth="1"/>
    <col min="7" max="7" width="8" style="7" customWidth="1"/>
    <col min="8" max="8" width="7.5703125" style="7" bestFit="1" customWidth="1"/>
    <col min="9" max="9" width="8" style="7" customWidth="1"/>
    <col min="10" max="10" width="7.5703125" style="7" bestFit="1" customWidth="1"/>
    <col min="11" max="11" width="8" style="7" customWidth="1"/>
    <col min="12" max="12" width="7.5703125" style="7" bestFit="1" customWidth="1"/>
    <col min="13" max="13" width="8.28515625" style="7" customWidth="1"/>
    <col min="14" max="14" width="7.5703125" style="7" bestFit="1" customWidth="1"/>
    <col min="15" max="15" width="8.28515625" style="7" bestFit="1" customWidth="1"/>
    <col min="16" max="16" width="10.42578125" style="7" bestFit="1" customWidth="1"/>
    <col min="17" max="17" width="8" style="7" bestFit="1" customWidth="1"/>
    <col min="18" max="18" width="7" style="7" customWidth="1"/>
    <col min="19" max="19" width="7.140625" style="7" customWidth="1"/>
    <col min="20" max="16384" width="11.42578125" style="7"/>
  </cols>
  <sheetData>
    <row r="2" spans="1:19" ht="18.75">
      <c r="E2" s="22"/>
      <c r="F2" s="22"/>
      <c r="G2" s="22"/>
      <c r="H2" s="22"/>
      <c r="I2" s="22"/>
      <c r="J2" s="22"/>
      <c r="K2" s="22"/>
      <c r="M2" s="22" t="s">
        <v>122</v>
      </c>
    </row>
    <row r="3" spans="1:19" ht="18.75">
      <c r="E3" s="22"/>
      <c r="F3" s="22"/>
      <c r="G3" s="22"/>
      <c r="H3" s="22"/>
      <c r="I3" s="22"/>
      <c r="J3" s="22"/>
      <c r="K3" s="22"/>
      <c r="L3" s="12"/>
      <c r="M3" s="22" t="s">
        <v>121</v>
      </c>
    </row>
    <row r="4" spans="1:19" ht="15.75">
      <c r="E4" s="10"/>
      <c r="F4" s="10"/>
      <c r="G4" s="10"/>
      <c r="H4" s="10"/>
      <c r="I4" s="10"/>
      <c r="J4" s="10"/>
      <c r="K4" s="10"/>
      <c r="M4" s="130" t="s">
        <v>357</v>
      </c>
    </row>
    <row r="6" spans="1:19">
      <c r="B6" s="5"/>
      <c r="C6" s="5"/>
      <c r="F6" s="5"/>
      <c r="G6" s="5"/>
      <c r="H6" s="5"/>
      <c r="I6" s="5"/>
      <c r="J6" s="5"/>
      <c r="L6" s="5"/>
    </row>
    <row r="7" spans="1:19" ht="15" customHeight="1">
      <c r="A7" s="5"/>
      <c r="B7" s="428" t="s">
        <v>32</v>
      </c>
      <c r="C7" s="429"/>
      <c r="D7" s="426" t="s">
        <v>350</v>
      </c>
      <c r="E7" s="426"/>
      <c r="F7" s="424" t="s">
        <v>351</v>
      </c>
      <c r="G7" s="425"/>
      <c r="H7" s="424" t="s">
        <v>352</v>
      </c>
      <c r="I7" s="425"/>
      <c r="J7" s="424" t="s">
        <v>353</v>
      </c>
      <c r="K7" s="425"/>
      <c r="L7" s="424" t="s">
        <v>354</v>
      </c>
      <c r="M7" s="425"/>
      <c r="N7" s="424" t="s">
        <v>355</v>
      </c>
      <c r="O7" s="425"/>
      <c r="P7" s="430" t="s">
        <v>215</v>
      </c>
      <c r="Q7" s="430"/>
      <c r="R7" s="427" t="s">
        <v>318</v>
      </c>
      <c r="S7" s="427" t="s">
        <v>358</v>
      </c>
    </row>
    <row r="8" spans="1:19" ht="15">
      <c r="A8" s="5"/>
      <c r="B8" s="429"/>
      <c r="C8" s="429"/>
      <c r="D8" s="314" t="s">
        <v>54</v>
      </c>
      <c r="E8" s="314" t="s">
        <v>33</v>
      </c>
      <c r="F8" s="314" t="s">
        <v>54</v>
      </c>
      <c r="G8" s="314" t="s">
        <v>33</v>
      </c>
      <c r="H8" s="314" t="s">
        <v>54</v>
      </c>
      <c r="I8" s="314" t="s">
        <v>33</v>
      </c>
      <c r="J8" s="314" t="s">
        <v>54</v>
      </c>
      <c r="K8" s="314" t="s">
        <v>33</v>
      </c>
      <c r="L8" s="314" t="s">
        <v>54</v>
      </c>
      <c r="M8" s="314" t="s">
        <v>33</v>
      </c>
      <c r="N8" s="314" t="s">
        <v>54</v>
      </c>
      <c r="O8" s="314" t="s">
        <v>33</v>
      </c>
      <c r="P8" s="334" t="s">
        <v>54</v>
      </c>
      <c r="Q8" s="334" t="s">
        <v>33</v>
      </c>
      <c r="R8" s="427"/>
      <c r="S8" s="427"/>
    </row>
    <row r="9" spans="1:19">
      <c r="B9" s="55"/>
      <c r="C9" s="55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9">
      <c r="B10" s="55"/>
      <c r="C10" s="55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31"/>
      <c r="Q10" s="31"/>
    </row>
    <row r="11" spans="1:19">
      <c r="B11" s="291">
        <v>1</v>
      </c>
      <c r="C11" s="291" t="s">
        <v>75</v>
      </c>
      <c r="D11" s="292">
        <v>106809</v>
      </c>
      <c r="E11" s="293">
        <f t="shared" ref="E11:E25" si="0">D11/$D$33</f>
        <v>0.30320295001830988</v>
      </c>
      <c r="F11" s="292"/>
      <c r="G11" s="293"/>
      <c r="H11" s="292"/>
      <c r="I11" s="293"/>
      <c r="J11" s="292"/>
      <c r="K11" s="293"/>
      <c r="L11" s="292"/>
      <c r="M11" s="293"/>
      <c r="N11" s="292"/>
      <c r="O11" s="293"/>
      <c r="P11" s="294">
        <f>SUM(D11,F11,H11,J11,L11,N11,)</f>
        <v>106809</v>
      </c>
      <c r="Q11" s="293">
        <f>P11/$P$33</f>
        <v>0.30320295001830988</v>
      </c>
      <c r="R11" s="149">
        <v>2</v>
      </c>
      <c r="S11" s="149">
        <v>1</v>
      </c>
    </row>
    <row r="12" spans="1:19">
      <c r="B12" s="291">
        <v>2</v>
      </c>
      <c r="C12" s="291" t="s">
        <v>134</v>
      </c>
      <c r="D12" s="292">
        <v>97767</v>
      </c>
      <c r="E12" s="293">
        <f t="shared" si="0"/>
        <v>0.27753506553230628</v>
      </c>
      <c r="F12" s="292"/>
      <c r="G12" s="293"/>
      <c r="H12" s="292"/>
      <c r="I12" s="293"/>
      <c r="J12" s="292"/>
      <c r="K12" s="293"/>
      <c r="L12" s="292"/>
      <c r="M12" s="293"/>
      <c r="N12" s="292"/>
      <c r="O12" s="293"/>
      <c r="P12" s="294">
        <f t="shared" ref="P12:P23" si="1">SUM(D12,F12,H12,J12,L12,N12,)</f>
        <v>97767</v>
      </c>
      <c r="Q12" s="293">
        <f t="shared" ref="Q12:Q25" si="2">P12/$P$33</f>
        <v>0.27753506553230628</v>
      </c>
      <c r="R12" s="149">
        <v>1</v>
      </c>
      <c r="S12" s="149">
        <v>2</v>
      </c>
    </row>
    <row r="13" spans="1:19">
      <c r="B13" s="291">
        <v>3</v>
      </c>
      <c r="C13" s="291" t="s">
        <v>77</v>
      </c>
      <c r="D13" s="292">
        <v>44878</v>
      </c>
      <c r="E13" s="293">
        <f t="shared" si="0"/>
        <v>0.12739696084526314</v>
      </c>
      <c r="F13" s="292"/>
      <c r="G13" s="293"/>
      <c r="H13" s="292"/>
      <c r="I13" s="293"/>
      <c r="J13" s="292"/>
      <c r="K13" s="293"/>
      <c r="L13" s="292"/>
      <c r="M13" s="293"/>
      <c r="N13" s="292"/>
      <c r="O13" s="293"/>
      <c r="P13" s="294">
        <f t="shared" si="1"/>
        <v>44878</v>
      </c>
      <c r="Q13" s="293">
        <f t="shared" si="2"/>
        <v>0.12739696084526314</v>
      </c>
      <c r="R13" s="149">
        <v>3</v>
      </c>
      <c r="S13" s="149">
        <v>3</v>
      </c>
    </row>
    <row r="14" spans="1:19">
      <c r="B14" s="291">
        <v>4</v>
      </c>
      <c r="C14" s="291" t="s">
        <v>19</v>
      </c>
      <c r="D14" s="292">
        <v>12255</v>
      </c>
      <c r="E14" s="293">
        <f t="shared" si="0"/>
        <v>3.4788755184248399E-2</v>
      </c>
      <c r="F14" s="292"/>
      <c r="G14" s="293"/>
      <c r="H14" s="292"/>
      <c r="I14" s="293"/>
      <c r="J14" s="292"/>
      <c r="K14" s="293"/>
      <c r="L14" s="292"/>
      <c r="M14" s="293"/>
      <c r="N14" s="292"/>
      <c r="O14" s="293"/>
      <c r="P14" s="294">
        <f t="shared" si="1"/>
        <v>12255</v>
      </c>
      <c r="Q14" s="293">
        <f t="shared" si="2"/>
        <v>3.4788755184248399E-2</v>
      </c>
      <c r="R14" s="149">
        <v>6</v>
      </c>
      <c r="S14" s="149">
        <v>6</v>
      </c>
    </row>
    <row r="15" spans="1:19">
      <c r="B15" s="291">
        <v>5</v>
      </c>
      <c r="C15" s="291" t="s">
        <v>133</v>
      </c>
      <c r="D15" s="292">
        <v>1351</v>
      </c>
      <c r="E15" s="293">
        <f t="shared" si="0"/>
        <v>3.8351373524210192E-3</v>
      </c>
      <c r="F15" s="292"/>
      <c r="G15" s="293"/>
      <c r="H15" s="292"/>
      <c r="I15" s="293"/>
      <c r="J15" s="292"/>
      <c r="K15" s="293"/>
      <c r="L15" s="292"/>
      <c r="M15" s="293"/>
      <c r="N15" s="292"/>
      <c r="O15" s="293"/>
      <c r="P15" s="294">
        <f>SUM(D15,F15,H15,J15,L15,N15,)</f>
        <v>1351</v>
      </c>
      <c r="Q15" s="293">
        <f t="shared" si="2"/>
        <v>3.8351373524210192E-3</v>
      </c>
      <c r="R15" s="149">
        <v>15</v>
      </c>
      <c r="S15" s="149">
        <v>15</v>
      </c>
    </row>
    <row r="16" spans="1:19">
      <c r="B16" s="291">
        <v>6</v>
      </c>
      <c r="C16" s="291" t="s">
        <v>22</v>
      </c>
      <c r="D16" s="292">
        <v>6508</v>
      </c>
      <c r="E16" s="293">
        <f t="shared" si="0"/>
        <v>1.8474518052965204E-2</v>
      </c>
      <c r="F16" s="292"/>
      <c r="G16" s="293"/>
      <c r="H16" s="292"/>
      <c r="I16" s="293"/>
      <c r="J16" s="292"/>
      <c r="K16" s="293"/>
      <c r="L16" s="292"/>
      <c r="M16" s="293"/>
      <c r="N16" s="292"/>
      <c r="O16" s="293"/>
      <c r="P16" s="294">
        <f t="shared" si="1"/>
        <v>6508</v>
      </c>
      <c r="Q16" s="293">
        <f t="shared" si="2"/>
        <v>1.8474518052965204E-2</v>
      </c>
      <c r="R16" s="149">
        <v>10</v>
      </c>
      <c r="S16" s="149">
        <v>10</v>
      </c>
    </row>
    <row r="17" spans="2:19">
      <c r="B17" s="291">
        <v>7</v>
      </c>
      <c r="C17" s="291" t="s">
        <v>24</v>
      </c>
      <c r="D17" s="292">
        <v>8184</v>
      </c>
      <c r="E17" s="293">
        <f t="shared" si="0"/>
        <v>2.3232245812149239E-2</v>
      </c>
      <c r="F17" s="292"/>
      <c r="G17" s="293"/>
      <c r="H17" s="292"/>
      <c r="I17" s="293"/>
      <c r="J17" s="292"/>
      <c r="K17" s="293"/>
      <c r="L17" s="292"/>
      <c r="M17" s="293"/>
      <c r="N17" s="292"/>
      <c r="O17" s="293"/>
      <c r="P17" s="294">
        <f>SUM(D17,F17,H17,J17,L17,N17,)</f>
        <v>8184</v>
      </c>
      <c r="Q17" s="293">
        <f t="shared" si="2"/>
        <v>2.3232245812149239E-2</v>
      </c>
      <c r="R17" s="149">
        <v>7</v>
      </c>
      <c r="S17" s="149">
        <v>7</v>
      </c>
    </row>
    <row r="18" spans="2:19">
      <c r="B18" s="291">
        <v>8</v>
      </c>
      <c r="C18" s="291" t="s">
        <v>25</v>
      </c>
      <c r="D18" s="292">
        <v>16254</v>
      </c>
      <c r="E18" s="293">
        <f t="shared" si="0"/>
        <v>4.6140875297003142E-2</v>
      </c>
      <c r="F18" s="292"/>
      <c r="G18" s="293"/>
      <c r="H18" s="292"/>
      <c r="I18" s="293"/>
      <c r="J18" s="292"/>
      <c r="K18" s="293"/>
      <c r="L18" s="292"/>
      <c r="M18" s="293"/>
      <c r="N18" s="292"/>
      <c r="O18" s="293"/>
      <c r="P18" s="294">
        <f>SUM(D18,F18,H18,J18,L18,N18,)</f>
        <v>16254</v>
      </c>
      <c r="Q18" s="293">
        <f t="shared" si="2"/>
        <v>4.6140875297003142E-2</v>
      </c>
      <c r="R18" s="149">
        <v>4</v>
      </c>
      <c r="S18" s="149">
        <v>4</v>
      </c>
    </row>
    <row r="19" spans="2:19">
      <c r="B19" s="291">
        <v>9</v>
      </c>
      <c r="C19" s="291" t="s">
        <v>26</v>
      </c>
      <c r="D19" s="292">
        <v>2223</v>
      </c>
      <c r="E19" s="293">
        <f t="shared" si="0"/>
        <v>6.310518382259012E-3</v>
      </c>
      <c r="F19" s="292"/>
      <c r="G19" s="293"/>
      <c r="H19" s="292"/>
      <c r="I19" s="293"/>
      <c r="J19" s="292"/>
      <c r="K19" s="293"/>
      <c r="L19" s="292"/>
      <c r="M19" s="293"/>
      <c r="N19" s="292"/>
      <c r="O19" s="293"/>
      <c r="P19" s="294">
        <f>SUM(D19,F19,H19,J19,L19,N19,)</f>
        <v>2223</v>
      </c>
      <c r="Q19" s="293">
        <f t="shared" si="2"/>
        <v>6.310518382259012E-3</v>
      </c>
      <c r="R19" s="149">
        <v>12</v>
      </c>
      <c r="S19" s="149">
        <v>12</v>
      </c>
    </row>
    <row r="20" spans="2:19">
      <c r="B20" s="291">
        <v>10</v>
      </c>
      <c r="C20" s="291" t="s">
        <v>27</v>
      </c>
      <c r="D20" s="292">
        <v>7845</v>
      </c>
      <c r="E20" s="293">
        <f t="shared" si="0"/>
        <v>2.2269913049402588E-2</v>
      </c>
      <c r="F20" s="292"/>
      <c r="G20" s="293"/>
      <c r="H20" s="292"/>
      <c r="I20" s="293"/>
      <c r="J20" s="292"/>
      <c r="K20" s="293"/>
      <c r="L20" s="292"/>
      <c r="M20" s="293"/>
      <c r="N20" s="292"/>
      <c r="O20" s="293"/>
      <c r="P20" s="294">
        <f>SUM(D20,F20,H20,J20,L20,N20,)</f>
        <v>7845</v>
      </c>
      <c r="Q20" s="293">
        <f t="shared" si="2"/>
        <v>2.2269913049402588E-2</v>
      </c>
      <c r="R20" s="149">
        <v>9</v>
      </c>
      <c r="S20" s="149">
        <v>9</v>
      </c>
    </row>
    <row r="21" spans="2:19">
      <c r="B21" s="291">
        <v>11</v>
      </c>
      <c r="C21" s="291" t="s">
        <v>106</v>
      </c>
      <c r="D21" s="292">
        <v>8025</v>
      </c>
      <c r="E21" s="293">
        <f t="shared" si="0"/>
        <v>2.2780886197763642E-2</v>
      </c>
      <c r="F21" s="292"/>
      <c r="G21" s="293"/>
      <c r="H21" s="292"/>
      <c r="I21" s="293"/>
      <c r="J21" s="292"/>
      <c r="K21" s="293"/>
      <c r="L21" s="292"/>
      <c r="M21" s="293"/>
      <c r="N21" s="292"/>
      <c r="O21" s="293"/>
      <c r="P21" s="294">
        <f>SUM(D21,F21,H21,J21,L21,N21,)</f>
        <v>8025</v>
      </c>
      <c r="Q21" s="293">
        <f t="shared" si="2"/>
        <v>2.2780886197763642E-2</v>
      </c>
      <c r="R21" s="149">
        <v>8</v>
      </c>
      <c r="S21" s="149">
        <v>8</v>
      </c>
    </row>
    <row r="22" spans="2:19">
      <c r="B22" s="291">
        <v>12</v>
      </c>
      <c r="C22" s="291" t="s">
        <v>31</v>
      </c>
      <c r="D22" s="292">
        <v>1590</v>
      </c>
      <c r="E22" s="293">
        <f t="shared" si="0"/>
        <v>4.5135961438559739E-3</v>
      </c>
      <c r="F22" s="292"/>
      <c r="G22" s="293"/>
      <c r="H22" s="292"/>
      <c r="I22" s="293"/>
      <c r="J22" s="292"/>
      <c r="K22" s="293"/>
      <c r="L22" s="292"/>
      <c r="M22" s="293"/>
      <c r="N22" s="292"/>
      <c r="O22" s="293"/>
      <c r="P22" s="294">
        <f t="shared" si="1"/>
        <v>1590</v>
      </c>
      <c r="Q22" s="293">
        <f t="shared" si="2"/>
        <v>4.5135961438559739E-3</v>
      </c>
      <c r="R22" s="149">
        <v>13</v>
      </c>
      <c r="S22" s="149">
        <v>14</v>
      </c>
    </row>
    <row r="23" spans="2:19">
      <c r="B23" s="291">
        <v>13</v>
      </c>
      <c r="C23" s="291" t="s">
        <v>99</v>
      </c>
      <c r="D23" s="292">
        <v>12990</v>
      </c>
      <c r="E23" s="293">
        <f t="shared" si="0"/>
        <v>3.6875228873389371E-2</v>
      </c>
      <c r="F23" s="292"/>
      <c r="G23" s="293"/>
      <c r="H23" s="292"/>
      <c r="I23" s="293"/>
      <c r="J23" s="292"/>
      <c r="K23" s="293"/>
      <c r="L23" s="292"/>
      <c r="M23" s="293"/>
      <c r="N23" s="292"/>
      <c r="O23" s="293"/>
      <c r="P23" s="294">
        <f t="shared" si="1"/>
        <v>12990</v>
      </c>
      <c r="Q23" s="293">
        <f t="shared" si="2"/>
        <v>3.6875228873389371E-2</v>
      </c>
      <c r="R23" s="149">
        <v>5</v>
      </c>
      <c r="S23" s="149">
        <v>5</v>
      </c>
    </row>
    <row r="24" spans="2:19">
      <c r="B24" s="291">
        <v>14</v>
      </c>
      <c r="C24" s="291" t="s">
        <v>104</v>
      </c>
      <c r="D24" s="295">
        <v>2132</v>
      </c>
      <c r="E24" s="293">
        <f t="shared" si="0"/>
        <v>6.0521930683653689E-3</v>
      </c>
      <c r="F24" s="292"/>
      <c r="G24" s="293"/>
      <c r="H24" s="292"/>
      <c r="I24" s="293"/>
      <c r="J24" s="291"/>
      <c r="K24" s="293"/>
      <c r="L24" s="295"/>
      <c r="M24" s="293"/>
      <c r="N24" s="292"/>
      <c r="O24" s="293"/>
      <c r="P24" s="294">
        <f>SUM(D24,F24,H24,J24,L24,N24,)</f>
        <v>2132</v>
      </c>
      <c r="Q24" s="293">
        <f t="shared" si="2"/>
        <v>6.0521930683653689E-3</v>
      </c>
      <c r="R24" s="149">
        <v>14</v>
      </c>
      <c r="S24" s="149">
        <v>13</v>
      </c>
    </row>
    <row r="25" spans="2:19">
      <c r="B25" s="291">
        <v>15</v>
      </c>
      <c r="C25" s="291" t="s">
        <v>107</v>
      </c>
      <c r="D25" s="292">
        <v>3693</v>
      </c>
      <c r="E25" s="293">
        <f t="shared" si="0"/>
        <v>1.0483465760540951E-2</v>
      </c>
      <c r="F25" s="292"/>
      <c r="G25" s="293"/>
      <c r="H25" s="292"/>
      <c r="I25" s="293"/>
      <c r="J25" s="292"/>
      <c r="K25" s="293"/>
      <c r="L25" s="292"/>
      <c r="M25" s="293"/>
      <c r="N25" s="292"/>
      <c r="O25" s="293"/>
      <c r="P25" s="294">
        <f>SUM(D25,F25,H25,J25,L25,N25,)</f>
        <v>3693</v>
      </c>
      <c r="Q25" s="293">
        <f t="shared" si="2"/>
        <v>1.0483465760540951E-2</v>
      </c>
      <c r="R25" s="149">
        <v>11</v>
      </c>
      <c r="S25" s="149">
        <v>11</v>
      </c>
    </row>
    <row r="26" spans="2:19">
      <c r="B26" s="58"/>
      <c r="C26" s="58"/>
      <c r="D26" s="65"/>
      <c r="E26" s="53"/>
      <c r="F26" s="65"/>
      <c r="G26" s="53"/>
      <c r="H26" s="65"/>
      <c r="I26" s="53"/>
      <c r="J26" s="65"/>
      <c r="K26" s="53"/>
      <c r="L26" s="65"/>
      <c r="M26" s="53"/>
      <c r="N26" s="57"/>
      <c r="O26" s="53"/>
      <c r="P26" s="31"/>
      <c r="Q26" s="164"/>
    </row>
    <row r="27" spans="2:19">
      <c r="B27" s="58"/>
      <c r="C27" s="58"/>
      <c r="D27" s="57"/>
      <c r="E27" s="53"/>
      <c r="F27" s="57"/>
      <c r="G27" s="53"/>
      <c r="H27" s="58"/>
      <c r="I27" s="53"/>
      <c r="J27" s="58"/>
      <c r="K27" s="53"/>
      <c r="L27" s="57"/>
      <c r="M27" s="53"/>
      <c r="N27" s="59"/>
      <c r="O27" s="60"/>
      <c r="P27" s="31"/>
      <c r="Q27" s="31"/>
    </row>
    <row r="28" spans="2:19">
      <c r="B28" s="58"/>
      <c r="C28" s="58"/>
      <c r="D28" s="57"/>
      <c r="E28" s="53"/>
      <c r="F28" s="57"/>
      <c r="G28" s="53"/>
      <c r="H28" s="58"/>
      <c r="I28" s="53"/>
      <c r="J28" s="58"/>
      <c r="K28" s="53"/>
      <c r="L28" s="57"/>
      <c r="M28" s="53"/>
      <c r="N28" s="59"/>
      <c r="O28" s="60"/>
      <c r="P28" s="31"/>
      <c r="Q28" s="31"/>
    </row>
    <row r="29" spans="2:19">
      <c r="B29" s="58"/>
      <c r="C29" s="58"/>
      <c r="D29" s="57"/>
      <c r="E29" s="53"/>
      <c r="F29" s="57"/>
      <c r="G29" s="53"/>
      <c r="H29" s="58"/>
      <c r="I29" s="53"/>
      <c r="J29" s="58"/>
      <c r="K29" s="53"/>
      <c r="L29" s="57"/>
      <c r="M29" s="53"/>
      <c r="N29" s="59"/>
      <c r="O29" s="60"/>
      <c r="P29" s="31"/>
      <c r="Q29" s="31"/>
    </row>
    <row r="30" spans="2:19">
      <c r="B30" s="58"/>
      <c r="C30" s="58"/>
      <c r="D30" s="57"/>
      <c r="E30" s="53"/>
      <c r="F30" s="57"/>
      <c r="G30" s="53"/>
      <c r="H30" s="58"/>
      <c r="I30" s="53"/>
      <c r="J30" s="58"/>
      <c r="K30" s="53"/>
      <c r="L30" s="57"/>
      <c r="M30" s="53"/>
      <c r="N30" s="59"/>
      <c r="O30" s="60"/>
      <c r="P30" s="31"/>
      <c r="Q30" s="31"/>
    </row>
    <row r="31" spans="2:19">
      <c r="B31" s="58"/>
      <c r="C31" s="58"/>
      <c r="D31" s="57"/>
      <c r="E31" s="53"/>
      <c r="F31" s="57"/>
      <c r="G31" s="53"/>
      <c r="H31" s="58"/>
      <c r="I31" s="53"/>
      <c r="J31" s="58"/>
      <c r="K31" s="53"/>
      <c r="L31" s="57"/>
      <c r="M31" s="53"/>
      <c r="N31" s="59"/>
      <c r="O31" s="60"/>
      <c r="P31" s="31"/>
      <c r="Q31" s="31"/>
    </row>
    <row r="32" spans="2:19">
      <c r="B32" s="58"/>
      <c r="C32" s="58"/>
      <c r="D32" s="57"/>
      <c r="E32" s="53"/>
      <c r="F32" s="57"/>
      <c r="G32" s="53"/>
      <c r="H32" s="58"/>
      <c r="I32" s="53"/>
      <c r="J32" s="58"/>
      <c r="K32" s="53"/>
      <c r="L32" s="57"/>
      <c r="M32" s="53"/>
      <c r="N32" s="59"/>
      <c r="O32" s="60"/>
      <c r="P32" s="31"/>
      <c r="Q32" s="31"/>
    </row>
    <row r="33" spans="2:19">
      <c r="B33" s="331"/>
      <c r="C33" s="331" t="s">
        <v>150</v>
      </c>
      <c r="D33" s="332">
        <v>352269</v>
      </c>
      <c r="E33" s="333">
        <f>SUM(E11:E32)</f>
        <v>0.94389230957024317</v>
      </c>
      <c r="F33" s="332"/>
      <c r="G33" s="333">
        <f>SUM(G11:G32)</f>
        <v>0</v>
      </c>
      <c r="H33" s="332"/>
      <c r="I33" s="333">
        <f>SUM(I11:I32)</f>
        <v>0</v>
      </c>
      <c r="J33" s="332"/>
      <c r="K33" s="333">
        <f>SUM(K11:K32)</f>
        <v>0</v>
      </c>
      <c r="L33" s="332"/>
      <c r="M33" s="333">
        <f>SUM(M11:M25)</f>
        <v>0</v>
      </c>
      <c r="N33" s="332"/>
      <c r="O33" s="333">
        <f>SUM(O11:O24)</f>
        <v>0</v>
      </c>
      <c r="P33" s="332">
        <f>SUM(D33,F33,H33,J33,L33,N33,)</f>
        <v>352269</v>
      </c>
      <c r="Q33" s="333">
        <f>SUM(Q11:Q25)</f>
        <v>0.94389230957024317</v>
      </c>
      <c r="R33" s="9"/>
      <c r="S33" s="9"/>
    </row>
    <row r="34" spans="2:19">
      <c r="B34" s="5"/>
      <c r="D34" s="5"/>
      <c r="F34" s="5"/>
      <c r="G34" s="5"/>
      <c r="H34" s="5"/>
      <c r="I34" s="5"/>
      <c r="J34" s="5"/>
      <c r="K34" s="5"/>
      <c r="M34" s="5"/>
      <c r="N34" s="5"/>
      <c r="P34" s="54"/>
      <c r="Q34" s="54"/>
    </row>
    <row r="36" spans="2:19">
      <c r="C36" s="7" t="s">
        <v>274</v>
      </c>
    </row>
  </sheetData>
  <mergeCells count="10">
    <mergeCell ref="S7:S8"/>
    <mergeCell ref="R7:R8"/>
    <mergeCell ref="B7:C8"/>
    <mergeCell ref="P7:Q7"/>
    <mergeCell ref="N7:O7"/>
    <mergeCell ref="D7:E7"/>
    <mergeCell ref="F7:G7"/>
    <mergeCell ref="H7:I7"/>
    <mergeCell ref="J7:K7"/>
    <mergeCell ref="L7:M7"/>
  </mergeCells>
  <phoneticPr fontId="0" type="noConversion"/>
  <pageMargins left="0" right="0" top="0" bottom="0.82677165354330717" header="0" footer="0.9055118110236221"/>
  <pageSetup scale="92" orientation="landscape" r:id="rId1"/>
  <headerFooter alignWithMargins="0">
    <oddFooter>&amp;CBARÓMETRO TURÍSTICO DE LA RIVIERA MAYA
FIDEICOMISO DE PROMOCIÓN TURÍSTICA DE LA RIVIERA MAYA&amp;R13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40"/>
  <sheetViews>
    <sheetView topLeftCell="A13" workbookViewId="0">
      <selection activeCell="J42" sqref="J42"/>
    </sheetView>
  </sheetViews>
  <sheetFormatPr baseColWidth="10" defaultRowHeight="12.75"/>
  <sheetData>
    <row r="3" spans="2:12" ht="23.25">
      <c r="G3" s="4" t="s">
        <v>122</v>
      </c>
    </row>
    <row r="4" spans="2:12" ht="23.25">
      <c r="G4" s="4"/>
    </row>
    <row r="5" spans="2:12" ht="23.25">
      <c r="G5" s="4" t="s">
        <v>291</v>
      </c>
    </row>
    <row r="6" spans="2:12">
      <c r="B6" s="1"/>
      <c r="C6" s="1"/>
      <c r="D6" s="1"/>
      <c r="E6" s="1"/>
      <c r="F6" s="1"/>
      <c r="G6" s="5"/>
      <c r="H6" s="1"/>
      <c r="I6" s="1"/>
      <c r="J6" s="1"/>
      <c r="L6" s="1"/>
    </row>
    <row r="7" spans="2:12" ht="23.25">
      <c r="C7" s="1"/>
      <c r="D7" s="1"/>
      <c r="E7" s="1"/>
      <c r="F7" s="1"/>
      <c r="G7" s="6" t="s">
        <v>359</v>
      </c>
      <c r="H7" s="1"/>
      <c r="I7" s="1"/>
      <c r="J7" s="1"/>
    </row>
    <row r="8" spans="2:12">
      <c r="C8" s="1"/>
      <c r="D8" s="1"/>
      <c r="E8" s="1"/>
      <c r="F8" s="1"/>
      <c r="G8" s="3"/>
      <c r="H8" s="1"/>
      <c r="I8" s="1"/>
      <c r="J8" s="1"/>
    </row>
    <row r="9" spans="2:12">
      <c r="C9" s="1"/>
      <c r="D9" s="1"/>
      <c r="E9" s="1"/>
      <c r="F9" s="1"/>
      <c r="G9" s="1"/>
      <c r="H9" s="1"/>
      <c r="I9" s="1"/>
      <c r="J9" s="1"/>
    </row>
    <row r="39" spans="2:2">
      <c r="B39" s="23" t="s">
        <v>370</v>
      </c>
    </row>
    <row r="40" spans="2:2">
      <c r="B40" s="2"/>
    </row>
  </sheetData>
  <phoneticPr fontId="5" type="noConversion"/>
  <pageMargins left="0.47244094488188981" right="0" top="0.27559055118110237" bottom="0.35433070866141736" header="0" footer="0.51181102362204722"/>
  <pageSetup scale="97" orientation="landscape" r:id="rId1"/>
  <headerFooter alignWithMargins="0">
    <oddFooter>&amp;CBARÓMETRO TURÍSTICO DE LA RIVIERA MAYA
FIDEICOMISO DE PROMOCIÓN TURÍSTICA DE LA RIVIERA MAYA&amp;R14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9"/>
  <dimension ref="A2:Q40"/>
  <sheetViews>
    <sheetView topLeftCell="A7" workbookViewId="0">
      <selection activeCell="B32" sqref="B32"/>
    </sheetView>
  </sheetViews>
  <sheetFormatPr baseColWidth="10" defaultRowHeight="12.75"/>
  <cols>
    <col min="1" max="1" width="1.7109375" style="7" customWidth="1"/>
    <col min="2" max="2" width="17.85546875" style="7" customWidth="1"/>
    <col min="3" max="3" width="11.140625" style="7" customWidth="1"/>
    <col min="4" max="4" width="8" style="7" bestFit="1" customWidth="1"/>
    <col min="5" max="5" width="10.42578125" style="7" bestFit="1" customWidth="1"/>
    <col min="6" max="6" width="8" style="7" bestFit="1" customWidth="1"/>
    <col min="7" max="7" width="10.42578125" style="7" bestFit="1" customWidth="1"/>
    <col min="8" max="8" width="8.28515625" style="7" bestFit="1" customWidth="1"/>
    <col min="9" max="9" width="10.42578125" style="7" bestFit="1" customWidth="1"/>
    <col min="10" max="10" width="8" style="7" bestFit="1" customWidth="1"/>
    <col min="11" max="11" width="10" style="7" customWidth="1"/>
    <col min="12" max="12" width="8.140625" style="7" bestFit="1" customWidth="1"/>
    <col min="13" max="13" width="10" style="7" customWidth="1"/>
    <col min="14" max="14" width="7.42578125" style="7" bestFit="1" customWidth="1"/>
    <col min="15" max="15" width="10.42578125" style="7" bestFit="1" customWidth="1"/>
    <col min="16" max="16" width="8" style="7" bestFit="1" customWidth="1"/>
    <col min="17" max="17" width="7.7109375" style="7" customWidth="1"/>
    <col min="18" max="18" width="7.28515625" style="7" bestFit="1" customWidth="1"/>
    <col min="19" max="16384" width="11.42578125" style="7"/>
  </cols>
  <sheetData>
    <row r="2" spans="1:17" ht="21">
      <c r="D2" s="22"/>
      <c r="E2" s="22"/>
      <c r="F2" s="22"/>
      <c r="G2" s="22"/>
      <c r="H2" s="22"/>
      <c r="I2" s="22"/>
      <c r="J2" s="22"/>
      <c r="K2" s="165" t="s">
        <v>144</v>
      </c>
    </row>
    <row r="3" spans="1:17" ht="21">
      <c r="D3" s="22"/>
      <c r="E3" s="22"/>
      <c r="F3" s="22"/>
      <c r="G3" s="22"/>
      <c r="H3" s="22"/>
      <c r="I3" s="22"/>
      <c r="J3" s="22"/>
      <c r="K3" s="165" t="s">
        <v>121</v>
      </c>
    </row>
    <row r="4" spans="1:17" ht="21">
      <c r="D4" s="22"/>
      <c r="E4" s="22"/>
      <c r="F4" s="22"/>
      <c r="G4" s="22"/>
      <c r="H4" s="22"/>
      <c r="I4" s="22"/>
      <c r="J4" s="22"/>
      <c r="K4" s="165" t="s">
        <v>142</v>
      </c>
    </row>
    <row r="5" spans="1:17" ht="18.75">
      <c r="D5" s="10"/>
      <c r="E5" s="10"/>
      <c r="F5" s="10"/>
      <c r="G5" s="10"/>
      <c r="H5" s="10"/>
      <c r="I5" s="10"/>
      <c r="J5" s="10"/>
      <c r="K5" s="254" t="s">
        <v>357</v>
      </c>
    </row>
    <row r="6" spans="1:17">
      <c r="B6" s="5"/>
      <c r="C6" s="5"/>
      <c r="D6" s="5"/>
      <c r="E6" s="5"/>
      <c r="F6" s="5"/>
      <c r="G6" s="5"/>
      <c r="H6" s="5"/>
      <c r="I6" s="5"/>
      <c r="K6" s="5"/>
    </row>
    <row r="7" spans="1:17" ht="15">
      <c r="A7" s="5"/>
      <c r="B7" s="428" t="s">
        <v>234</v>
      </c>
      <c r="C7" s="426" t="s">
        <v>350</v>
      </c>
      <c r="D7" s="426"/>
      <c r="E7" s="424" t="s">
        <v>351</v>
      </c>
      <c r="F7" s="425"/>
      <c r="G7" s="424" t="s">
        <v>352</v>
      </c>
      <c r="H7" s="425"/>
      <c r="I7" s="424" t="s">
        <v>353</v>
      </c>
      <c r="J7" s="425"/>
      <c r="K7" s="424" t="s">
        <v>354</v>
      </c>
      <c r="L7" s="425"/>
      <c r="M7" s="424" t="s">
        <v>355</v>
      </c>
      <c r="N7" s="425"/>
      <c r="O7" s="428" t="s">
        <v>266</v>
      </c>
      <c r="P7" s="428"/>
      <c r="Q7" s="5"/>
    </row>
    <row r="8" spans="1:17">
      <c r="A8" s="5"/>
      <c r="B8" s="429"/>
      <c r="C8" s="335" t="s">
        <v>143</v>
      </c>
      <c r="D8" s="336" t="s">
        <v>33</v>
      </c>
      <c r="E8" s="335" t="s">
        <v>143</v>
      </c>
      <c r="F8" s="336" t="s">
        <v>33</v>
      </c>
      <c r="G8" s="335" t="s">
        <v>143</v>
      </c>
      <c r="H8" s="336" t="s">
        <v>33</v>
      </c>
      <c r="I8" s="335" t="s">
        <v>143</v>
      </c>
      <c r="J8" s="336" t="s">
        <v>33</v>
      </c>
      <c r="K8" s="335" t="s">
        <v>143</v>
      </c>
      <c r="L8" s="336" t="s">
        <v>33</v>
      </c>
      <c r="M8" s="335" t="s">
        <v>143</v>
      </c>
      <c r="N8" s="336" t="s">
        <v>33</v>
      </c>
      <c r="O8" s="335" t="s">
        <v>143</v>
      </c>
      <c r="P8" s="336" t="s">
        <v>33</v>
      </c>
      <c r="Q8" s="5"/>
    </row>
    <row r="9" spans="1:17"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7">
      <c r="B10" s="62" t="s">
        <v>131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9"/>
      <c r="P10" s="9"/>
    </row>
    <row r="11" spans="1:17">
      <c r="B11" s="291" t="s">
        <v>139</v>
      </c>
      <c r="C11" s="292">
        <v>312447</v>
      </c>
      <c r="D11" s="296">
        <f>C11/$C$34</f>
        <v>0.30701166547444053</v>
      </c>
      <c r="E11" s="292"/>
      <c r="F11" s="296"/>
      <c r="G11" s="292"/>
      <c r="H11" s="296"/>
      <c r="I11" s="292"/>
      <c r="J11" s="296"/>
      <c r="K11" s="292"/>
      <c r="L11" s="296"/>
      <c r="M11" s="292"/>
      <c r="N11" s="296"/>
      <c r="O11" s="292">
        <f>SUM(C11,E11,G11,I11,K11,M11,)</f>
        <v>312447</v>
      </c>
      <c r="P11" s="297">
        <f>O11/$O$34</f>
        <v>0.30701166547444053</v>
      </c>
    </row>
    <row r="12" spans="1:17">
      <c r="B12" s="291" t="s">
        <v>11</v>
      </c>
      <c r="C12" s="292">
        <v>302180</v>
      </c>
      <c r="D12" s="296">
        <f>C12/$C$34</f>
        <v>0.29692327042047589</v>
      </c>
      <c r="E12" s="292"/>
      <c r="F12" s="296"/>
      <c r="G12" s="292"/>
      <c r="H12" s="296"/>
      <c r="I12" s="292"/>
      <c r="J12" s="296"/>
      <c r="K12" s="292"/>
      <c r="L12" s="296"/>
      <c r="M12" s="292"/>
      <c r="N12" s="296"/>
      <c r="O12" s="292">
        <f>SUM(C12,E12,G12,I12,K12,M12,)</f>
        <v>302180</v>
      </c>
      <c r="P12" s="297">
        <f>O12/$O$34</f>
        <v>0.29692327042047589</v>
      </c>
    </row>
    <row r="13" spans="1:17">
      <c r="B13" s="291" t="s">
        <v>148</v>
      </c>
      <c r="C13" s="292">
        <v>66195</v>
      </c>
      <c r="D13" s="296">
        <f>C13/$C$34</f>
        <v>6.5043470400037731E-2</v>
      </c>
      <c r="E13" s="292"/>
      <c r="F13" s="296"/>
      <c r="G13" s="292"/>
      <c r="H13" s="296"/>
      <c r="I13" s="292"/>
      <c r="J13" s="296"/>
      <c r="K13" s="292"/>
      <c r="L13" s="296"/>
      <c r="M13" s="292"/>
      <c r="N13" s="296"/>
      <c r="O13" s="292">
        <f>SUM(C13,E13,G13,I13,K13,M13,)</f>
        <v>66195</v>
      </c>
      <c r="P13" s="297">
        <f>O13/$O$34</f>
        <v>6.5043470400037731E-2</v>
      </c>
    </row>
    <row r="14" spans="1:17" s="5" customFormat="1">
      <c r="B14" s="298" t="s">
        <v>34</v>
      </c>
      <c r="C14" s="299">
        <f>SUM(C11:C13)</f>
        <v>680822</v>
      </c>
      <c r="D14" s="300">
        <f>SUM(D11:D13)</f>
        <v>0.6689784062949542</v>
      </c>
      <c r="E14" s="299"/>
      <c r="F14" s="300"/>
      <c r="G14" s="299"/>
      <c r="H14" s="300"/>
      <c r="I14" s="299"/>
      <c r="J14" s="300"/>
      <c r="K14" s="299"/>
      <c r="L14" s="300"/>
      <c r="M14" s="299"/>
      <c r="N14" s="300"/>
      <c r="O14" s="299">
        <f>SUM(O11:O13)</f>
        <v>680822</v>
      </c>
      <c r="P14" s="300">
        <f>SUM(P11:P13)</f>
        <v>0.6689784062949542</v>
      </c>
    </row>
    <row r="15" spans="1:17" s="5" customFormat="1">
      <c r="B15" s="58"/>
      <c r="C15" s="63"/>
      <c r="D15" s="64"/>
      <c r="E15" s="65"/>
      <c r="F15" s="64"/>
      <c r="G15" s="65"/>
      <c r="H15" s="64"/>
      <c r="I15" s="65"/>
      <c r="J15" s="64"/>
      <c r="K15" s="65"/>
      <c r="L15" s="64"/>
      <c r="M15" s="65"/>
      <c r="N15" s="64"/>
      <c r="O15" s="65"/>
      <c r="P15" s="53"/>
    </row>
    <row r="16" spans="1:17">
      <c r="B16" s="35" t="s">
        <v>9</v>
      </c>
      <c r="C16" s="65"/>
      <c r="D16" s="64"/>
      <c r="E16" s="65"/>
      <c r="F16" s="64"/>
      <c r="G16" s="65"/>
      <c r="H16" s="64"/>
      <c r="I16" s="65"/>
      <c r="J16" s="64"/>
      <c r="K16" s="65"/>
      <c r="L16" s="64"/>
      <c r="M16" s="65"/>
      <c r="N16" s="64"/>
      <c r="O16" s="65"/>
      <c r="P16" s="53"/>
    </row>
    <row r="17" spans="1:17">
      <c r="B17" s="301" t="s">
        <v>383</v>
      </c>
      <c r="C17" s="292">
        <v>59692</v>
      </c>
      <c r="D17" s="296">
        <f t="shared" ref="D17:D25" si="0">C17/$C$34</f>
        <v>5.8653596723605289E-2</v>
      </c>
      <c r="E17" s="292"/>
      <c r="F17" s="296"/>
      <c r="G17" s="292"/>
      <c r="H17" s="296"/>
      <c r="I17" s="292"/>
      <c r="J17" s="296"/>
      <c r="K17" s="292"/>
      <c r="L17" s="296"/>
      <c r="M17" s="292"/>
      <c r="N17" s="296"/>
      <c r="O17" s="292">
        <f t="shared" ref="O17:O25" si="1">SUM(C17,E17,G17,I17,K17,M17,)</f>
        <v>59692</v>
      </c>
      <c r="P17" s="297">
        <f t="shared" ref="P17:P25" si="2">O17/$O$34</f>
        <v>5.8653596723605289E-2</v>
      </c>
    </row>
    <row r="18" spans="1:17">
      <c r="B18" s="301" t="s">
        <v>378</v>
      </c>
      <c r="C18" s="292">
        <v>5488</v>
      </c>
      <c r="D18" s="296">
        <f t="shared" si="0"/>
        <v>5.3925306375920698E-3</v>
      </c>
      <c r="E18" s="292"/>
      <c r="F18" s="296"/>
      <c r="G18" s="292"/>
      <c r="H18" s="296"/>
      <c r="I18" s="292"/>
      <c r="J18" s="296"/>
      <c r="K18" s="292"/>
      <c r="L18" s="296"/>
      <c r="M18" s="292"/>
      <c r="N18" s="296"/>
      <c r="O18" s="292">
        <f>SUM(C18,E18,G18,I18,K18,M18,)</f>
        <v>5488</v>
      </c>
      <c r="P18" s="297">
        <f t="shared" si="2"/>
        <v>5.3925306375920698E-3</v>
      </c>
    </row>
    <row r="19" spans="1:17">
      <c r="B19" s="301" t="s">
        <v>379</v>
      </c>
      <c r="C19" s="292">
        <v>20039</v>
      </c>
      <c r="D19" s="296">
        <f t="shared" si="0"/>
        <v>1.9690401138248451E-2</v>
      </c>
      <c r="E19" s="292"/>
      <c r="F19" s="296"/>
      <c r="G19" s="292"/>
      <c r="H19" s="296"/>
      <c r="I19" s="292"/>
      <c r="J19" s="296"/>
      <c r="K19" s="292"/>
      <c r="L19" s="296"/>
      <c r="M19" s="292"/>
      <c r="N19" s="296"/>
      <c r="O19" s="292">
        <f t="shared" si="1"/>
        <v>20039</v>
      </c>
      <c r="P19" s="297">
        <f t="shared" si="2"/>
        <v>1.9690401138248451E-2</v>
      </c>
    </row>
    <row r="20" spans="1:17">
      <c r="B20" s="301" t="s">
        <v>380</v>
      </c>
      <c r="C20" s="292">
        <v>28064</v>
      </c>
      <c r="D20" s="296">
        <f t="shared" si="0"/>
        <v>2.7575798070951868E-2</v>
      </c>
      <c r="E20" s="292"/>
      <c r="F20" s="296"/>
      <c r="G20" s="292"/>
      <c r="H20" s="296"/>
      <c r="I20" s="292"/>
      <c r="J20" s="296"/>
      <c r="K20" s="292"/>
      <c r="L20" s="296"/>
      <c r="M20" s="292"/>
      <c r="N20" s="296"/>
      <c r="O20" s="292">
        <f t="shared" si="1"/>
        <v>28064</v>
      </c>
      <c r="P20" s="297">
        <f t="shared" si="2"/>
        <v>2.7575798070951868E-2</v>
      </c>
    </row>
    <row r="21" spans="1:17">
      <c r="B21" s="301" t="s">
        <v>381</v>
      </c>
      <c r="C21" s="292">
        <v>80999</v>
      </c>
      <c r="D21" s="296">
        <f t="shared" si="0"/>
        <v>7.9589939707419843E-2</v>
      </c>
      <c r="E21" s="292"/>
      <c r="F21" s="296"/>
      <c r="G21" s="292"/>
      <c r="H21" s="296"/>
      <c r="I21" s="292"/>
      <c r="J21" s="296"/>
      <c r="K21" s="292"/>
      <c r="L21" s="296"/>
      <c r="M21" s="292"/>
      <c r="N21" s="296"/>
      <c r="O21" s="292">
        <f t="shared" si="1"/>
        <v>80999</v>
      </c>
      <c r="P21" s="297">
        <f t="shared" si="2"/>
        <v>7.9589939707419843E-2</v>
      </c>
    </row>
    <row r="22" spans="1:17">
      <c r="B22" s="301" t="s">
        <v>382</v>
      </c>
      <c r="C22" s="292">
        <v>9605</v>
      </c>
      <c r="D22" s="296">
        <f t="shared" si="0"/>
        <v>9.4379112197652756E-3</v>
      </c>
      <c r="E22" s="292"/>
      <c r="F22" s="296"/>
      <c r="G22" s="292"/>
      <c r="H22" s="296"/>
      <c r="I22" s="292"/>
      <c r="J22" s="296"/>
      <c r="K22" s="292"/>
      <c r="L22" s="296"/>
      <c r="M22" s="292"/>
      <c r="N22" s="296"/>
      <c r="O22" s="292">
        <f t="shared" si="1"/>
        <v>9605</v>
      </c>
      <c r="P22" s="297">
        <f t="shared" si="2"/>
        <v>9.4379112197652756E-3</v>
      </c>
    </row>
    <row r="23" spans="1:17">
      <c r="B23" s="301" t="s">
        <v>383</v>
      </c>
      <c r="C23" s="292">
        <v>25856</v>
      </c>
      <c r="D23" s="296">
        <f t="shared" si="0"/>
        <v>2.5406208484981881E-2</v>
      </c>
      <c r="E23" s="292"/>
      <c r="F23" s="296"/>
      <c r="G23" s="292"/>
      <c r="H23" s="296"/>
      <c r="I23" s="292"/>
      <c r="J23" s="296"/>
      <c r="K23" s="292"/>
      <c r="L23" s="296"/>
      <c r="M23" s="292"/>
      <c r="N23" s="296"/>
      <c r="O23" s="292">
        <f t="shared" si="1"/>
        <v>25856</v>
      </c>
      <c r="P23" s="297">
        <f t="shared" si="2"/>
        <v>2.5406208484981881E-2</v>
      </c>
    </row>
    <row r="24" spans="1:17">
      <c r="B24" s="301" t="s">
        <v>384</v>
      </c>
      <c r="C24" s="292">
        <v>39590</v>
      </c>
      <c r="D24" s="296">
        <f t="shared" si="0"/>
        <v>3.8901291534670202E-2</v>
      </c>
      <c r="E24" s="292"/>
      <c r="F24" s="296"/>
      <c r="G24" s="292"/>
      <c r="H24" s="296"/>
      <c r="I24" s="292"/>
      <c r="J24" s="296"/>
      <c r="K24" s="292"/>
      <c r="L24" s="296"/>
      <c r="M24" s="292"/>
      <c r="N24" s="296"/>
      <c r="O24" s="292">
        <f t="shared" si="1"/>
        <v>39590</v>
      </c>
      <c r="P24" s="297">
        <f t="shared" si="2"/>
        <v>3.8901291534670202E-2</v>
      </c>
    </row>
    <row r="25" spans="1:17">
      <c r="B25" s="301" t="s">
        <v>385</v>
      </c>
      <c r="C25" s="292">
        <v>8752</v>
      </c>
      <c r="D25" s="296">
        <f t="shared" si="0"/>
        <v>8.5997500255477026E-3</v>
      </c>
      <c r="E25" s="292"/>
      <c r="F25" s="296"/>
      <c r="G25" s="292"/>
      <c r="H25" s="296"/>
      <c r="I25" s="292"/>
      <c r="J25" s="296"/>
      <c r="K25" s="292"/>
      <c r="L25" s="296"/>
      <c r="M25" s="292"/>
      <c r="N25" s="296"/>
      <c r="O25" s="292">
        <f t="shared" si="1"/>
        <v>8752</v>
      </c>
      <c r="P25" s="297">
        <f t="shared" si="2"/>
        <v>8.5997500255477026E-3</v>
      </c>
    </row>
    <row r="26" spans="1:17">
      <c r="B26" s="298" t="s">
        <v>34</v>
      </c>
      <c r="C26" s="299">
        <f>SUM(C17:C25)</f>
        <v>278085</v>
      </c>
      <c r="D26" s="300">
        <f>SUM(D17:D25)</f>
        <v>0.27324742754278258</v>
      </c>
      <c r="E26" s="299"/>
      <c r="F26" s="300"/>
      <c r="G26" s="299"/>
      <c r="H26" s="300"/>
      <c r="I26" s="299"/>
      <c r="J26" s="300"/>
      <c r="K26" s="299"/>
      <c r="L26" s="300"/>
      <c r="M26" s="299"/>
      <c r="N26" s="300"/>
      <c r="O26" s="299">
        <f>SUM(O17:O25)</f>
        <v>278085</v>
      </c>
      <c r="P26" s="300">
        <f>SUM(P17:P25)</f>
        <v>0.27324742754278258</v>
      </c>
    </row>
    <row r="27" spans="1:17">
      <c r="B27" s="58"/>
      <c r="C27" s="63"/>
      <c r="D27" s="64"/>
      <c r="E27" s="65"/>
      <c r="F27" s="64"/>
      <c r="G27" s="65"/>
      <c r="H27" s="64"/>
      <c r="I27" s="58"/>
      <c r="J27" s="64"/>
      <c r="K27" s="58"/>
      <c r="L27" s="64"/>
      <c r="M27" s="65"/>
      <c r="N27" s="64"/>
      <c r="O27" s="65"/>
      <c r="P27" s="53"/>
    </row>
    <row r="28" spans="1:17">
      <c r="B28" s="35" t="s">
        <v>10</v>
      </c>
      <c r="C28" s="65"/>
      <c r="D28" s="64"/>
      <c r="E28" s="65"/>
      <c r="F28" s="64"/>
      <c r="G28" s="65"/>
      <c r="H28" s="64"/>
      <c r="I28" s="58"/>
      <c r="J28" s="64"/>
      <c r="K28" s="58"/>
      <c r="L28" s="64"/>
      <c r="M28" s="65"/>
      <c r="N28" s="64"/>
      <c r="O28" s="65"/>
      <c r="P28" s="53"/>
    </row>
    <row r="29" spans="1:17">
      <c r="A29" s="5"/>
      <c r="B29" s="291" t="s">
        <v>386</v>
      </c>
      <c r="C29" s="292">
        <v>42163</v>
      </c>
      <c r="D29" s="296">
        <f>C29/$C$34</f>
        <v>4.1429531573031059E-2</v>
      </c>
      <c r="E29" s="292"/>
      <c r="F29" s="296"/>
      <c r="G29" s="292"/>
      <c r="H29" s="296"/>
      <c r="I29" s="292"/>
      <c r="J29" s="296"/>
      <c r="K29" s="292"/>
      <c r="L29" s="296"/>
      <c r="M29" s="292"/>
      <c r="N29" s="296"/>
      <c r="O29" s="292">
        <f>SUM(C29,E29,G29,I29,K29,M29,)</f>
        <v>42163</v>
      </c>
      <c r="P29" s="297">
        <f>O29/$O$34</f>
        <v>4.1429531573031059E-2</v>
      </c>
    </row>
    <row r="30" spans="1:17">
      <c r="B30" s="291" t="s">
        <v>387</v>
      </c>
      <c r="C30" s="295">
        <v>6263</v>
      </c>
      <c r="D30" s="296">
        <f>C30/$C$34</f>
        <v>6.1540487214357025E-3</v>
      </c>
      <c r="E30" s="292"/>
      <c r="F30" s="296"/>
      <c r="G30" s="295"/>
      <c r="H30" s="296"/>
      <c r="I30" s="292"/>
      <c r="J30" s="296"/>
      <c r="K30" s="292"/>
      <c r="L30" s="296"/>
      <c r="M30" s="292"/>
      <c r="N30" s="296"/>
      <c r="O30" s="292">
        <f>SUM(C30,E30,G30,I30,K30,M30,)</f>
        <v>6263</v>
      </c>
      <c r="P30" s="297">
        <f>O30/$O$34</f>
        <v>6.1540487214357025E-3</v>
      </c>
    </row>
    <row r="31" spans="1:17">
      <c r="B31" s="291" t="s">
        <v>388</v>
      </c>
      <c r="C31" s="292">
        <v>10371</v>
      </c>
      <c r="D31" s="296">
        <f>C31/$C$34</f>
        <v>1.0190585867796531E-2</v>
      </c>
      <c r="E31" s="292"/>
      <c r="F31" s="296"/>
      <c r="G31" s="295"/>
      <c r="H31" s="296"/>
      <c r="I31" s="292"/>
      <c r="J31" s="296"/>
      <c r="K31" s="292"/>
      <c r="L31" s="296"/>
      <c r="M31" s="292"/>
      <c r="N31" s="296"/>
      <c r="O31" s="292">
        <f>SUM(C31,E31,G31,I31,K31,M31,)</f>
        <v>10371</v>
      </c>
      <c r="P31" s="297">
        <f>O31/$O$34</f>
        <v>1.0190585867796531E-2</v>
      </c>
      <c r="Q31" s="5"/>
    </row>
    <row r="32" spans="1:17">
      <c r="A32" s="5"/>
      <c r="B32" s="298" t="s">
        <v>34</v>
      </c>
      <c r="C32" s="299">
        <f>SUM(C29:C31)</f>
        <v>58797</v>
      </c>
      <c r="D32" s="300">
        <f>SUM(D29:D31)</f>
        <v>5.7774166162263295E-2</v>
      </c>
      <c r="E32" s="299"/>
      <c r="F32" s="300"/>
      <c r="G32" s="299"/>
      <c r="H32" s="300"/>
      <c r="I32" s="299"/>
      <c r="J32" s="300"/>
      <c r="K32" s="299"/>
      <c r="L32" s="300"/>
      <c r="M32" s="299"/>
      <c r="N32" s="300"/>
      <c r="O32" s="299">
        <f>SUM(O29:O31)</f>
        <v>58797</v>
      </c>
      <c r="P32" s="300">
        <f>SUM(P29:P31)</f>
        <v>5.7774166162263295E-2</v>
      </c>
    </row>
    <row r="33" spans="1:16">
      <c r="A33" s="5"/>
      <c r="B33" s="58"/>
      <c r="C33" s="57"/>
      <c r="D33" s="53"/>
      <c r="E33" s="57"/>
      <c r="F33" s="53"/>
      <c r="G33" s="58"/>
      <c r="H33" s="53"/>
      <c r="I33" s="58"/>
      <c r="J33" s="53"/>
      <c r="K33" s="58"/>
      <c r="L33" s="53"/>
      <c r="M33" s="59"/>
      <c r="N33" s="60"/>
      <c r="O33" s="59"/>
      <c r="P33" s="60"/>
    </row>
    <row r="34" spans="1:16">
      <c r="A34" s="5"/>
      <c r="B34" s="337" t="s">
        <v>371</v>
      </c>
      <c r="C34" s="372">
        <f t="shared" ref="C34:J34" si="3">SUM(C14,C26,C32,)</f>
        <v>1017704</v>
      </c>
      <c r="D34" s="373">
        <f t="shared" si="3"/>
        <v>1</v>
      </c>
      <c r="E34" s="372">
        <f t="shared" si="3"/>
        <v>0</v>
      </c>
      <c r="F34" s="373">
        <f t="shared" si="3"/>
        <v>0</v>
      </c>
      <c r="G34" s="372">
        <f t="shared" si="3"/>
        <v>0</v>
      </c>
      <c r="H34" s="373">
        <f t="shared" si="3"/>
        <v>0</v>
      </c>
      <c r="I34" s="372">
        <f t="shared" si="3"/>
        <v>0</v>
      </c>
      <c r="J34" s="373">
        <f t="shared" si="3"/>
        <v>0</v>
      </c>
      <c r="K34" s="372">
        <f>SUM(K32,K26,K14,)</f>
        <v>0</v>
      </c>
      <c r="L34" s="373">
        <f>SUM(L14,L26,L32,)</f>
        <v>0</v>
      </c>
      <c r="M34" s="372">
        <f>SUM(M32,M26,M14,)</f>
        <v>0</v>
      </c>
      <c r="N34" s="373">
        <f>SUM(N14,N26,N32,)</f>
        <v>0</v>
      </c>
      <c r="O34" s="372">
        <f>SUM(O32,O26,O14,)</f>
        <v>1017704</v>
      </c>
      <c r="P34" s="373">
        <f>SUM(P14,P26,P32,)</f>
        <v>1</v>
      </c>
    </row>
    <row r="35" spans="1:16" ht="10.5" customHeight="1">
      <c r="A35" s="5"/>
      <c r="B35" s="58"/>
      <c r="C35" s="57"/>
      <c r="D35" s="53"/>
      <c r="E35" s="57"/>
      <c r="F35" s="53"/>
      <c r="G35" s="58"/>
      <c r="H35" s="53"/>
      <c r="I35" s="58"/>
      <c r="J35" s="53"/>
      <c r="K35" s="57"/>
      <c r="L35" s="53"/>
      <c r="M35" s="59"/>
      <c r="N35" s="60"/>
      <c r="O35" s="59"/>
      <c r="P35" s="60"/>
    </row>
    <row r="36" spans="1:16">
      <c r="A36" s="5"/>
      <c r="B36" s="431" t="s">
        <v>372</v>
      </c>
      <c r="C36" s="366" t="s">
        <v>374</v>
      </c>
      <c r="D36" s="376" t="s">
        <v>373</v>
      </c>
      <c r="E36" s="366" t="s">
        <v>374</v>
      </c>
      <c r="F36" s="376" t="s">
        <v>373</v>
      </c>
      <c r="G36" s="366" t="s">
        <v>374</v>
      </c>
      <c r="H36" s="376" t="s">
        <v>373</v>
      </c>
      <c r="I36" s="366" t="s">
        <v>374</v>
      </c>
      <c r="J36" s="376" t="s">
        <v>373</v>
      </c>
      <c r="K36" s="366" t="s">
        <v>374</v>
      </c>
      <c r="L36" s="376" t="s">
        <v>373</v>
      </c>
      <c r="M36" s="366" t="s">
        <v>374</v>
      </c>
      <c r="N36" s="376" t="s">
        <v>373</v>
      </c>
      <c r="O36" s="366" t="s">
        <v>374</v>
      </c>
      <c r="P36" s="376" t="s">
        <v>373</v>
      </c>
    </row>
    <row r="37" spans="1:16">
      <c r="B37" s="431"/>
      <c r="C37" s="372">
        <v>1078745</v>
      </c>
      <c r="D37" s="374">
        <f>C34/$C$37</f>
        <v>0.94341480145910295</v>
      </c>
      <c r="E37" s="375"/>
      <c r="F37" s="374">
        <f>E34/$C$37</f>
        <v>0</v>
      </c>
      <c r="G37" s="372"/>
      <c r="H37" s="374">
        <f>G34/$C$37</f>
        <v>0</v>
      </c>
      <c r="I37" s="372"/>
      <c r="J37" s="374">
        <f>I34/$C$37</f>
        <v>0</v>
      </c>
      <c r="K37" s="372"/>
      <c r="L37" s="374">
        <f>K34/$C$37</f>
        <v>0</v>
      </c>
      <c r="M37" s="372"/>
      <c r="N37" s="374">
        <f>M34/$C$37</f>
        <v>0</v>
      </c>
      <c r="O37" s="372">
        <f>SUM(C37,E37,G37,I37,K37,M37)</f>
        <v>1078745</v>
      </c>
      <c r="P37" s="377">
        <f>SUM(D37,F37,H37,J37,L37,N37,)</f>
        <v>0.94341480145910295</v>
      </c>
    </row>
    <row r="38" spans="1:16">
      <c r="B38" s="58"/>
      <c r="C38" s="57"/>
      <c r="E38" s="57"/>
      <c r="F38" s="53"/>
      <c r="G38" s="58"/>
      <c r="H38" s="53"/>
      <c r="I38" s="58"/>
      <c r="J38" s="53"/>
      <c r="K38" s="57"/>
      <c r="L38" s="53"/>
      <c r="M38" s="59"/>
      <c r="N38" s="60"/>
      <c r="O38" s="59"/>
      <c r="P38" s="60"/>
    </row>
    <row r="39" spans="1:16" ht="18" customHeight="1"/>
    <row r="40" spans="1:16">
      <c r="B40" s="61" t="s">
        <v>259</v>
      </c>
    </row>
  </sheetData>
  <mergeCells count="9">
    <mergeCell ref="B36:B37"/>
    <mergeCell ref="O7:P7"/>
    <mergeCell ref="M7:N7"/>
    <mergeCell ref="B7:B8"/>
    <mergeCell ref="C7:D7"/>
    <mergeCell ref="E7:F7"/>
    <mergeCell ref="G7:H7"/>
    <mergeCell ref="I7:J7"/>
    <mergeCell ref="K7:L7"/>
  </mergeCells>
  <phoneticPr fontId="5" type="noConversion"/>
  <pageMargins left="0.27559055118110237" right="0.39370078740157483" top="0.51181102362204722" bottom="0.47244094488188981" header="0.15748031496062992" footer="0.59055118110236227"/>
  <pageSetup scale="85" orientation="landscape" r:id="rId1"/>
  <headerFooter alignWithMargins="0">
    <oddFooter>&amp;CBARÓMETRO TURÍSTICO DE LA RIVIERA MAYA
FIDEICOMISO DE PROMOCIÓN TURISTICA DE LA RIVIERA MAYA&amp;R15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21"/>
  <dimension ref="C4:K27"/>
  <sheetViews>
    <sheetView workbookViewId="0">
      <selection activeCell="H7" sqref="H7"/>
    </sheetView>
  </sheetViews>
  <sheetFormatPr baseColWidth="10" defaultRowHeight="12.75"/>
  <cols>
    <col min="1" max="16384" width="11.42578125" style="7"/>
  </cols>
  <sheetData>
    <row r="4" spans="3:11" ht="23.25">
      <c r="C4" s="51"/>
      <c r="D4" s="51"/>
      <c r="E4" s="51"/>
      <c r="F4" s="51"/>
      <c r="G4" s="51"/>
      <c r="H4" s="4" t="s">
        <v>126</v>
      </c>
      <c r="I4" s="51"/>
      <c r="J4" s="51"/>
      <c r="K4" s="51"/>
    </row>
    <row r="5" spans="3:11" ht="23.25">
      <c r="C5" s="51"/>
      <c r="D5" s="51"/>
      <c r="E5" s="51"/>
      <c r="F5" s="51"/>
      <c r="G5" s="51"/>
      <c r="H5" s="4" t="s">
        <v>210</v>
      </c>
      <c r="I5" s="51"/>
      <c r="J5" s="51"/>
      <c r="K5" s="51"/>
    </row>
    <row r="6" spans="3:11" ht="23.25">
      <c r="C6" s="51"/>
      <c r="D6" s="51"/>
      <c r="E6" s="51"/>
      <c r="F6" s="51"/>
      <c r="G6" s="51"/>
      <c r="H6" s="4" t="s">
        <v>348</v>
      </c>
      <c r="I6" s="51"/>
      <c r="J6" s="51"/>
      <c r="K6" s="51"/>
    </row>
    <row r="27" spans="10:10">
      <c r="J27" s="66"/>
    </row>
  </sheetData>
  <phoneticPr fontId="5" type="noConversion"/>
  <pageMargins left="0.55118110236220474" right="0" top="0.47244094488188981" bottom="0.27559055118110237" header="0" footer="0.35433070866141736"/>
  <pageSetup scale="95" orientation="landscape" r:id="rId1"/>
  <headerFooter alignWithMargins="0">
    <oddFooter>&amp;CBARÓMETRO TURÍSTICO DE LA RIVIERA MAYA
 FIDEICOMISO DE PROMOCIÓN TURÍSTICA DE LA RIVIERA MAYA&amp;R16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B3:I64"/>
  <sheetViews>
    <sheetView workbookViewId="0">
      <selection activeCell="G11" sqref="G11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129"/>
      <c r="D3" s="129"/>
      <c r="E3" s="129"/>
      <c r="F3" s="130" t="s">
        <v>360</v>
      </c>
      <c r="G3" s="129"/>
      <c r="H3" s="129"/>
    </row>
    <row r="4" spans="2:9" ht="15.75">
      <c r="C4" s="129"/>
      <c r="D4" s="129"/>
      <c r="E4" s="129"/>
      <c r="F4" s="130" t="s">
        <v>286</v>
      </c>
      <c r="G4" s="129"/>
      <c r="H4" s="129"/>
    </row>
    <row r="5" spans="2:9" ht="11.25" customHeight="1"/>
    <row r="6" spans="2:9">
      <c r="B6" s="433" t="s">
        <v>267</v>
      </c>
      <c r="C6" s="435">
        <v>2013</v>
      </c>
      <c r="D6" s="436"/>
      <c r="E6" s="435">
        <v>2014</v>
      </c>
      <c r="F6" s="436"/>
      <c r="G6" s="435" t="s">
        <v>146</v>
      </c>
      <c r="H6" s="436"/>
    </row>
    <row r="7" spans="2:9">
      <c r="B7" s="434"/>
      <c r="C7" s="345"/>
      <c r="D7" s="346" t="s">
        <v>145</v>
      </c>
      <c r="E7" s="345"/>
      <c r="F7" s="346" t="s">
        <v>145</v>
      </c>
      <c r="G7" s="345"/>
      <c r="H7" s="347" t="s">
        <v>33</v>
      </c>
      <c r="I7" s="5"/>
    </row>
    <row r="8" spans="2:9" s="9" customFormat="1">
      <c r="B8" s="67"/>
      <c r="C8" s="31"/>
      <c r="D8" s="31"/>
      <c r="E8" s="31"/>
      <c r="F8" s="31"/>
      <c r="G8" s="31"/>
      <c r="H8" s="68"/>
      <c r="I8" s="31"/>
    </row>
    <row r="9" spans="2:9" ht="15">
      <c r="B9" s="432" t="s">
        <v>131</v>
      </c>
      <c r="C9" s="432"/>
      <c r="D9" s="432"/>
      <c r="E9" s="432"/>
      <c r="F9" s="432"/>
      <c r="G9" s="432"/>
      <c r="H9" s="432"/>
    </row>
    <row r="10" spans="2:9">
      <c r="B10" s="78" t="s">
        <v>134</v>
      </c>
      <c r="C10" s="69">
        <v>90095</v>
      </c>
      <c r="D10" s="79">
        <f>C10/$C$61</f>
        <v>0.27080114698615559</v>
      </c>
      <c r="E10" s="69">
        <f>'PROCEDENCIA ENERO'!C11</f>
        <v>97767</v>
      </c>
      <c r="F10" s="79">
        <f>E10/$E$61</f>
        <v>0.27753506553230628</v>
      </c>
      <c r="G10" s="69">
        <f>E10-C10</f>
        <v>7672</v>
      </c>
      <c r="H10" s="79">
        <f>G10/C10</f>
        <v>8.5154559076530328E-2</v>
      </c>
    </row>
    <row r="11" spans="2:9">
      <c r="B11" s="71" t="s">
        <v>75</v>
      </c>
      <c r="C11" s="72">
        <v>89850</v>
      </c>
      <c r="D11" s="73">
        <f>C11/$C$61</f>
        <v>0.27006474340092218</v>
      </c>
      <c r="E11" s="69">
        <f>'PROCEDENCIA ENERO'!C12</f>
        <v>106809</v>
      </c>
      <c r="F11" s="73">
        <f>E11/$E$61</f>
        <v>0.30320295001830988</v>
      </c>
      <c r="G11" s="72">
        <f>E11-C11</f>
        <v>16959</v>
      </c>
      <c r="H11" s="73">
        <f>G11/C11</f>
        <v>0.18874791318864775</v>
      </c>
    </row>
    <row r="12" spans="2:9">
      <c r="B12" s="71" t="s">
        <v>77</v>
      </c>
      <c r="C12" s="72">
        <v>45101</v>
      </c>
      <c r="D12" s="73">
        <f>C12/$C$61</f>
        <v>0.13556137999026144</v>
      </c>
      <c r="E12" s="69">
        <f>'PROCEDENCIA ENERO'!C13</f>
        <v>44878</v>
      </c>
      <c r="F12" s="73">
        <f>E12/$E$61</f>
        <v>0.12739696084526314</v>
      </c>
      <c r="G12" s="72">
        <f>E12-C12</f>
        <v>-223</v>
      </c>
      <c r="H12" s="73">
        <f>G12/C12</f>
        <v>-4.9444579942795061E-3</v>
      </c>
    </row>
    <row r="13" spans="2:9">
      <c r="B13" s="74" t="s">
        <v>34</v>
      </c>
      <c r="C13" s="75">
        <f>SUM(C10:C12)</f>
        <v>225046</v>
      </c>
      <c r="D13" s="76">
        <f>C13/$C$61</f>
        <v>0.67642727037733918</v>
      </c>
      <c r="E13" s="75">
        <f>SUM(E10:E12)</f>
        <v>249454</v>
      </c>
      <c r="F13" s="76">
        <f>E13/$E$61</f>
        <v>0.7081349763958793</v>
      </c>
      <c r="G13" s="75">
        <f>E13-C13</f>
        <v>24408</v>
      </c>
      <c r="H13" s="76">
        <f>G13/C13</f>
        <v>0.10845782639993601</v>
      </c>
    </row>
    <row r="14" spans="2:9" ht="6" customHeight="1">
      <c r="C14" s="43"/>
      <c r="D14" s="77"/>
      <c r="E14" s="43"/>
      <c r="H14" s="77"/>
    </row>
    <row r="15" spans="2:9" ht="15">
      <c r="B15" s="437" t="s">
        <v>10</v>
      </c>
      <c r="C15" s="438"/>
      <c r="D15" s="438"/>
      <c r="E15" s="438"/>
      <c r="F15" s="438"/>
      <c r="G15" s="438"/>
      <c r="H15" s="439"/>
    </row>
    <row r="16" spans="2:9">
      <c r="B16" s="78" t="s">
        <v>99</v>
      </c>
      <c r="C16" s="70">
        <v>17085</v>
      </c>
      <c r="D16" s="79">
        <f>C16/$C$61</f>
        <v>5.1352878586586034E-2</v>
      </c>
      <c r="E16" s="69">
        <f>'PROCEDENCIA ENERO'!C30</f>
        <v>12990</v>
      </c>
      <c r="F16" s="79">
        <f>E16/$E$61</f>
        <v>3.6875228873389371E-2</v>
      </c>
      <c r="G16" s="69">
        <f>E16-C16</f>
        <v>-4095</v>
      </c>
      <c r="H16" s="79">
        <f>G16/C16</f>
        <v>-0.23968393327480245</v>
      </c>
    </row>
    <row r="17" spans="2:8">
      <c r="B17" s="71" t="s">
        <v>101</v>
      </c>
      <c r="C17" s="72">
        <v>93</v>
      </c>
      <c r="D17" s="73">
        <f>C17/$C$61</f>
        <v>2.7953278949678086E-4</v>
      </c>
      <c r="E17" s="69">
        <f>'PROCEDENCIA ENERO'!C31</f>
        <v>91</v>
      </c>
      <c r="F17" s="73">
        <f t="shared" ref="F17:F27" si="0">E17/$E$61</f>
        <v>2.5832531389364377E-4</v>
      </c>
      <c r="G17" s="72">
        <f>E17-C17</f>
        <v>-2</v>
      </c>
      <c r="H17" s="73">
        <f>G17/C17</f>
        <v>-2.1505376344086023E-2</v>
      </c>
    </row>
    <row r="18" spans="2:8">
      <c r="B18" s="71" t="s">
        <v>104</v>
      </c>
      <c r="C18" s="72">
        <v>1381</v>
      </c>
      <c r="D18" s="73">
        <f t="shared" ref="D18:D25" si="1">C18/$C$61</f>
        <v>4.1509116375812302E-3</v>
      </c>
      <c r="E18" s="69">
        <f>'PROCEDENCIA ENERO'!C32</f>
        <v>2132</v>
      </c>
      <c r="F18" s="73">
        <f t="shared" si="0"/>
        <v>6.0521930683653689E-3</v>
      </c>
      <c r="G18" s="72">
        <f t="shared" ref="G18:G26" si="2">E18-C18</f>
        <v>751</v>
      </c>
      <c r="H18" s="73">
        <f t="shared" ref="H18:H26" si="3">G18/C18</f>
        <v>0.54380883417813175</v>
      </c>
    </row>
    <row r="19" spans="2:8">
      <c r="B19" s="71" t="s">
        <v>107</v>
      </c>
      <c r="C19" s="72">
        <v>3736</v>
      </c>
      <c r="D19" s="73">
        <f t="shared" si="1"/>
        <v>1.1229403242580357E-2</v>
      </c>
      <c r="E19" s="69">
        <f>'PROCEDENCIA ENERO'!C33</f>
        <v>3693</v>
      </c>
      <c r="F19" s="73">
        <f t="shared" si="0"/>
        <v>1.0483465760540951E-2</v>
      </c>
      <c r="G19" s="72">
        <f t="shared" si="2"/>
        <v>-43</v>
      </c>
      <c r="H19" s="73">
        <f t="shared" si="3"/>
        <v>-1.1509635974304069E-2</v>
      </c>
    </row>
    <row r="20" spans="2:8">
      <c r="B20" s="71" t="s">
        <v>110</v>
      </c>
      <c r="C20" s="72">
        <v>1150</v>
      </c>
      <c r="D20" s="73">
        <f t="shared" si="1"/>
        <v>3.456588257218258E-3</v>
      </c>
      <c r="E20" s="69">
        <f>'PROCEDENCIA ENERO'!C34</f>
        <v>1293</v>
      </c>
      <c r="F20" s="73">
        <f t="shared" si="0"/>
        <v>3.6704904490602354E-3</v>
      </c>
      <c r="G20" s="72">
        <f t="shared" si="2"/>
        <v>143</v>
      </c>
      <c r="H20" s="73">
        <f t="shared" si="3"/>
        <v>0.12434782608695652</v>
      </c>
    </row>
    <row r="21" spans="2:8">
      <c r="B21" s="71" t="s">
        <v>112</v>
      </c>
      <c r="C21" s="72">
        <v>37</v>
      </c>
      <c r="D21" s="73">
        <f t="shared" si="1"/>
        <v>1.112119700148483E-4</v>
      </c>
      <c r="E21" s="69">
        <f>'PROCEDENCIA ENERO'!C35</f>
        <v>59</v>
      </c>
      <c r="F21" s="73">
        <f t="shared" si="0"/>
        <v>1.6748564307390092E-4</v>
      </c>
      <c r="G21" s="72">
        <f t="shared" si="2"/>
        <v>22</v>
      </c>
      <c r="H21" s="73">
        <f t="shared" si="3"/>
        <v>0.59459459459459463</v>
      </c>
    </row>
    <row r="22" spans="2:8">
      <c r="B22" s="71" t="s">
        <v>113</v>
      </c>
      <c r="C22" s="72">
        <v>301</v>
      </c>
      <c r="D22" s="73">
        <f t="shared" si="1"/>
        <v>9.0472440471538748E-4</v>
      </c>
      <c r="E22" s="69">
        <f>'PROCEDENCIA ENERO'!C36</f>
        <v>218</v>
      </c>
      <c r="F22" s="73">
        <f t="shared" si="0"/>
        <v>6.188452574594983E-4</v>
      </c>
      <c r="G22" s="72">
        <f>E22-C22</f>
        <v>-83</v>
      </c>
      <c r="H22" s="73">
        <f t="shared" si="3"/>
        <v>-0.27574750830564781</v>
      </c>
    </row>
    <row r="23" spans="2:8">
      <c r="B23" s="71" t="s">
        <v>114</v>
      </c>
      <c r="C23" s="72">
        <v>760</v>
      </c>
      <c r="D23" s="73">
        <f t="shared" si="1"/>
        <v>2.2843539786833707E-3</v>
      </c>
      <c r="E23" s="69">
        <f>'PROCEDENCIA ENERO'!C37</f>
        <v>787</v>
      </c>
      <c r="F23" s="73">
        <f t="shared" si="0"/>
        <v>2.234088154223051E-3</v>
      </c>
      <c r="G23" s="72">
        <f t="shared" si="2"/>
        <v>27</v>
      </c>
      <c r="H23" s="73">
        <f t="shared" si="3"/>
        <v>3.5526315789473684E-2</v>
      </c>
    </row>
    <row r="24" spans="2:8">
      <c r="B24" s="71" t="s">
        <v>115</v>
      </c>
      <c r="C24" s="72">
        <v>497</v>
      </c>
      <c r="D24" s="73">
        <f t="shared" si="1"/>
        <v>1.4938472729021516E-3</v>
      </c>
      <c r="E24" s="69">
        <f>'PROCEDENCIA ENERO'!C38</f>
        <v>492</v>
      </c>
      <c r="F24" s="73">
        <f t="shared" si="0"/>
        <v>1.3966599388535465E-3</v>
      </c>
      <c r="G24" s="72">
        <f t="shared" si="2"/>
        <v>-5</v>
      </c>
      <c r="H24" s="73">
        <f t="shared" si="3"/>
        <v>-1.0060362173038229E-2</v>
      </c>
    </row>
    <row r="25" spans="2:8">
      <c r="B25" s="71" t="s">
        <v>116</v>
      </c>
      <c r="C25" s="72">
        <v>270</v>
      </c>
      <c r="D25" s="73">
        <f t="shared" si="1"/>
        <v>8.1154680821646057E-4</v>
      </c>
      <c r="E25" s="69">
        <f>'PROCEDENCIA ENERO'!C39</f>
        <v>427</v>
      </c>
      <c r="F25" s="73">
        <f t="shared" si="0"/>
        <v>1.2121418575009439E-3</v>
      </c>
      <c r="G25" s="72">
        <f t="shared" si="2"/>
        <v>157</v>
      </c>
      <c r="H25" s="73">
        <f t="shared" si="3"/>
        <v>0.58148148148148149</v>
      </c>
    </row>
    <row r="26" spans="2:8">
      <c r="B26" s="71" t="s">
        <v>85</v>
      </c>
      <c r="C26" s="72">
        <v>113</v>
      </c>
      <c r="D26" s="73">
        <f>C26/$C$61</f>
        <v>3.3964736788318534E-4</v>
      </c>
      <c r="E26" s="69">
        <f>'PROCEDENCIA ENERO'!C40</f>
        <v>154</v>
      </c>
      <c r="F26" s="73">
        <f t="shared" si="0"/>
        <v>4.3716591582001254E-4</v>
      </c>
      <c r="G26" s="72">
        <f t="shared" si="2"/>
        <v>41</v>
      </c>
      <c r="H26" s="73">
        <f t="shared" si="3"/>
        <v>0.36283185840707965</v>
      </c>
    </row>
    <row r="27" spans="2:8">
      <c r="B27" s="74" t="s">
        <v>34</v>
      </c>
      <c r="C27" s="75">
        <f>SUM(C16:C26)</f>
        <v>25423</v>
      </c>
      <c r="D27" s="76">
        <f>C27/$C$61</f>
        <v>7.6414646315878063E-2</v>
      </c>
      <c r="E27" s="75">
        <f>SUM(E16:E26)</f>
        <v>22336</v>
      </c>
      <c r="F27" s="76">
        <f t="shared" si="0"/>
        <v>6.3406090232180523E-2</v>
      </c>
      <c r="G27" s="75">
        <f>E27-C27</f>
        <v>-3087</v>
      </c>
      <c r="H27" s="76">
        <f>G27/C27</f>
        <v>-0.12142548086378477</v>
      </c>
    </row>
    <row r="28" spans="2:8">
      <c r="C28" s="43"/>
      <c r="D28" s="77"/>
      <c r="E28" s="43"/>
      <c r="H28" s="77"/>
    </row>
    <row r="29" spans="2:8" ht="15">
      <c r="B29" s="432" t="s">
        <v>9</v>
      </c>
      <c r="C29" s="432"/>
      <c r="D29" s="432"/>
      <c r="E29" s="432"/>
      <c r="F29" s="432"/>
      <c r="G29" s="432"/>
      <c r="H29" s="432"/>
    </row>
    <row r="30" spans="2:8">
      <c r="B30" s="78" t="s">
        <v>19</v>
      </c>
      <c r="C30" s="69">
        <v>11728</v>
      </c>
      <c r="D30" s="79">
        <f>C30/$C$61</f>
        <v>3.5251188765787589E-2</v>
      </c>
      <c r="E30" s="69">
        <f>'PROCEDENCIA ENERO'!K10</f>
        <v>12255</v>
      </c>
      <c r="F30" s="79">
        <f>E30/$E$61</f>
        <v>3.4788755184248399E-2</v>
      </c>
      <c r="G30" s="69">
        <f>E30-C30</f>
        <v>527</v>
      </c>
      <c r="H30" s="79">
        <f>G30/C30</f>
        <v>4.4935197817189632E-2</v>
      </c>
    </row>
    <row r="31" spans="2:8">
      <c r="B31" s="71" t="s">
        <v>20</v>
      </c>
      <c r="C31" s="72">
        <v>515</v>
      </c>
      <c r="D31" s="73">
        <f t="shared" ref="D31:D56" si="4">C31/$C$61</f>
        <v>1.5479503934499156E-3</v>
      </c>
      <c r="E31" s="69">
        <f>'PROCEDENCIA ENERO'!K11</f>
        <v>395</v>
      </c>
      <c r="F31" s="73">
        <f t="shared" ref="F31:F55" si="5">E31/$E$61</f>
        <v>1.1213021866812011E-3</v>
      </c>
      <c r="G31" s="72">
        <f>E31-C31</f>
        <v>-120</v>
      </c>
      <c r="H31" s="73">
        <f t="shared" ref="H31:H54" si="6">G31/C31</f>
        <v>-0.23300970873786409</v>
      </c>
    </row>
    <row r="32" spans="2:8">
      <c r="B32" s="71" t="s">
        <v>133</v>
      </c>
      <c r="C32" s="72">
        <v>1235</v>
      </c>
      <c r="D32" s="73">
        <f t="shared" si="4"/>
        <v>3.7120752153604769E-3</v>
      </c>
      <c r="E32" s="69">
        <f>'PROCEDENCIA ENERO'!K12</f>
        <v>1351</v>
      </c>
      <c r="F32" s="73">
        <f t="shared" si="5"/>
        <v>3.8351373524210192E-3</v>
      </c>
      <c r="G32" s="72">
        <f t="shared" ref="G32:G57" si="7">E32-C32</f>
        <v>116</v>
      </c>
      <c r="H32" s="73">
        <f t="shared" si="6"/>
        <v>9.3927125506072878E-2</v>
      </c>
    </row>
    <row r="33" spans="2:8">
      <c r="B33" s="71" t="s">
        <v>79</v>
      </c>
      <c r="C33" s="72">
        <v>77</v>
      </c>
      <c r="D33" s="73">
        <f t="shared" si="4"/>
        <v>2.3144112678765729E-4</v>
      </c>
      <c r="E33" s="69">
        <f>'PROCEDENCIA ENERO'!K13</f>
        <v>51</v>
      </c>
      <c r="F33" s="73">
        <f t="shared" si="5"/>
        <v>1.4477572536896521E-4</v>
      </c>
      <c r="G33" s="72">
        <f t="shared" si="7"/>
        <v>-26</v>
      </c>
      <c r="H33" s="73">
        <f t="shared" si="6"/>
        <v>-0.33766233766233766</v>
      </c>
    </row>
    <row r="34" spans="2:8">
      <c r="B34" s="71" t="s">
        <v>21</v>
      </c>
      <c r="C34" s="72">
        <v>174</v>
      </c>
      <c r="D34" s="73">
        <f t="shared" si="4"/>
        <v>5.2299683196171899E-4</v>
      </c>
      <c r="E34" s="69">
        <f>'PROCEDENCIA ENERO'!K14</f>
        <v>259</v>
      </c>
      <c r="F34" s="73">
        <f t="shared" si="5"/>
        <v>7.3523358569729379E-4</v>
      </c>
      <c r="G34" s="72">
        <f t="shared" si="7"/>
        <v>85</v>
      </c>
      <c r="H34" s="73">
        <f>G34/C34</f>
        <v>0.4885057471264368</v>
      </c>
    </row>
    <row r="35" spans="2:8">
      <c r="B35" s="71" t="s">
        <v>22</v>
      </c>
      <c r="C35" s="72">
        <v>6587</v>
      </c>
      <c r="D35" s="73">
        <f t="shared" si="4"/>
        <v>1.9798736391562318E-2</v>
      </c>
      <c r="E35" s="69">
        <f>'PROCEDENCIA ENERO'!K15</f>
        <v>6508</v>
      </c>
      <c r="F35" s="73">
        <f t="shared" si="5"/>
        <v>1.8474518052965204E-2</v>
      </c>
      <c r="G35" s="72">
        <f t="shared" si="7"/>
        <v>-79</v>
      </c>
      <c r="H35" s="73">
        <f t="shared" si="6"/>
        <v>-1.1993320176104449E-2</v>
      </c>
    </row>
    <row r="36" spans="2:8">
      <c r="B36" s="71" t="s">
        <v>23</v>
      </c>
      <c r="C36" s="72">
        <v>908</v>
      </c>
      <c r="D36" s="73">
        <f t="shared" si="4"/>
        <v>2.7292018587427636E-3</v>
      </c>
      <c r="E36" s="69">
        <f>'PROCEDENCIA ENERO'!K16</f>
        <v>768</v>
      </c>
      <c r="F36" s="73">
        <f t="shared" si="5"/>
        <v>2.180152099673829E-3</v>
      </c>
      <c r="G36" s="72">
        <f t="shared" si="7"/>
        <v>-140</v>
      </c>
      <c r="H36" s="73">
        <f t="shared" si="6"/>
        <v>-0.15418502202643172</v>
      </c>
    </row>
    <row r="37" spans="2:8">
      <c r="B37" s="71" t="s">
        <v>24</v>
      </c>
      <c r="C37" s="72">
        <v>8800</v>
      </c>
      <c r="D37" s="73">
        <f t="shared" si="4"/>
        <v>2.6450414490017973E-2</v>
      </c>
      <c r="E37" s="69">
        <f>'PROCEDENCIA ENERO'!K17</f>
        <v>8184</v>
      </c>
      <c r="F37" s="73">
        <f t="shared" si="5"/>
        <v>2.3232245812149239E-2</v>
      </c>
      <c r="G37" s="72">
        <f t="shared" si="7"/>
        <v>-616</v>
      </c>
      <c r="H37" s="73">
        <f t="shared" si="6"/>
        <v>-7.0000000000000007E-2</v>
      </c>
    </row>
    <row r="38" spans="2:8">
      <c r="B38" s="71" t="s">
        <v>25</v>
      </c>
      <c r="C38" s="72">
        <v>18228</v>
      </c>
      <c r="D38" s="73">
        <f t="shared" si="4"/>
        <v>5.4788426741369051E-2</v>
      </c>
      <c r="E38" s="69">
        <f>'PROCEDENCIA ENERO'!K18</f>
        <v>16254</v>
      </c>
      <c r="F38" s="73">
        <f t="shared" si="5"/>
        <v>4.6140875297003142E-2</v>
      </c>
      <c r="G38" s="72">
        <f t="shared" si="7"/>
        <v>-1974</v>
      </c>
      <c r="H38" s="73">
        <f t="shared" si="6"/>
        <v>-0.10829493087557604</v>
      </c>
    </row>
    <row r="39" spans="2:8">
      <c r="B39" s="71" t="s">
        <v>55</v>
      </c>
      <c r="C39" s="72">
        <v>15</v>
      </c>
      <c r="D39" s="73">
        <f t="shared" si="4"/>
        <v>4.5085933789803368E-5</v>
      </c>
      <c r="E39" s="69">
        <f>'PROCEDENCIA ENERO'!K19</f>
        <v>47</v>
      </c>
      <c r="F39" s="73">
        <f>E39/$E$61</f>
        <v>1.3342076651649734E-4</v>
      </c>
      <c r="G39" s="72">
        <f t="shared" si="7"/>
        <v>32</v>
      </c>
      <c r="H39" s="73">
        <f>G39/C39</f>
        <v>2.1333333333333333</v>
      </c>
    </row>
    <row r="40" spans="2:8">
      <c r="B40" s="71" t="s">
        <v>26</v>
      </c>
      <c r="C40" s="72">
        <v>2631</v>
      </c>
      <c r="D40" s="73">
        <f t="shared" si="4"/>
        <v>7.9080727867315102E-3</v>
      </c>
      <c r="E40" s="69">
        <f>'PROCEDENCIA ENERO'!K20</f>
        <v>2223</v>
      </c>
      <c r="F40" s="73">
        <f t="shared" si="5"/>
        <v>6.310518382259012E-3</v>
      </c>
      <c r="G40" s="72">
        <f t="shared" si="7"/>
        <v>-408</v>
      </c>
      <c r="H40" s="73">
        <f t="shared" si="6"/>
        <v>-0.15507411630558723</v>
      </c>
    </row>
    <row r="41" spans="2:8">
      <c r="B41" s="71" t="s">
        <v>89</v>
      </c>
      <c r="C41" s="72">
        <v>69</v>
      </c>
      <c r="D41" s="73">
        <f t="shared" si="4"/>
        <v>2.0739529543309547E-4</v>
      </c>
      <c r="E41" s="69">
        <f>'PROCEDENCIA ENERO'!K21</f>
        <v>122</v>
      </c>
      <c r="F41" s="73">
        <f t="shared" si="5"/>
        <v>3.4632624500026968E-4</v>
      </c>
      <c r="G41" s="72">
        <f t="shared" si="7"/>
        <v>53</v>
      </c>
      <c r="H41" s="73">
        <f t="shared" si="6"/>
        <v>0.76811594202898548</v>
      </c>
    </row>
    <row r="42" spans="2:8">
      <c r="B42" s="71" t="s">
        <v>42</v>
      </c>
      <c r="C42" s="72">
        <v>121</v>
      </c>
      <c r="D42" s="73">
        <f t="shared" si="4"/>
        <v>3.6369319923774713E-4</v>
      </c>
      <c r="E42" s="69">
        <f>'PROCEDENCIA ENERO'!K22</f>
        <v>308</v>
      </c>
      <c r="F42" s="73">
        <f t="shared" si="5"/>
        <v>8.7433183164002508E-4</v>
      </c>
      <c r="G42" s="72">
        <f t="shared" si="7"/>
        <v>187</v>
      </c>
      <c r="H42" s="73">
        <f>G42/C42</f>
        <v>1.5454545454545454</v>
      </c>
    </row>
    <row r="43" spans="2:8">
      <c r="B43" s="71" t="s">
        <v>94</v>
      </c>
      <c r="C43" s="72">
        <v>1</v>
      </c>
      <c r="D43" s="73">
        <f t="shared" si="4"/>
        <v>3.0057289193202245E-6</v>
      </c>
      <c r="E43" s="69">
        <f>'PROCEDENCIA ENERO'!K23</f>
        <v>160</v>
      </c>
      <c r="F43" s="73">
        <f>E43/$E$61</f>
        <v>4.5419835409871433E-4</v>
      </c>
      <c r="G43" s="72">
        <f t="shared" si="7"/>
        <v>159</v>
      </c>
      <c r="H43" s="73">
        <f>G43/C43</f>
        <v>159</v>
      </c>
    </row>
    <row r="44" spans="2:8">
      <c r="B44" s="71" t="s">
        <v>27</v>
      </c>
      <c r="C44" s="72">
        <v>7456</v>
      </c>
      <c r="D44" s="73">
        <f t="shared" si="4"/>
        <v>2.2410714822451591E-2</v>
      </c>
      <c r="E44" s="69">
        <f>'PROCEDENCIA ENERO'!K24</f>
        <v>7845</v>
      </c>
      <c r="F44" s="73">
        <f t="shared" si="5"/>
        <v>2.2269913049402588E-2</v>
      </c>
      <c r="G44" s="72">
        <f t="shared" si="7"/>
        <v>389</v>
      </c>
      <c r="H44" s="73">
        <f>G44/C44</f>
        <v>5.2172746781115879E-2</v>
      </c>
    </row>
    <row r="45" spans="2:8">
      <c r="B45" s="71" t="s">
        <v>56</v>
      </c>
      <c r="C45" s="72">
        <v>19</v>
      </c>
      <c r="D45" s="73">
        <f t="shared" si="4"/>
        <v>5.7108849467084262E-5</v>
      </c>
      <c r="E45" s="69">
        <f>'PROCEDENCIA ENERO'!K25</f>
        <v>21</v>
      </c>
      <c r="F45" s="73">
        <f t="shared" si="5"/>
        <v>5.9613533975456259E-5</v>
      </c>
      <c r="G45" s="72">
        <f t="shared" si="7"/>
        <v>2</v>
      </c>
      <c r="H45" s="73">
        <f t="shared" si="6"/>
        <v>0.10526315789473684</v>
      </c>
    </row>
    <row r="46" spans="2:8">
      <c r="B46" s="71" t="s">
        <v>95</v>
      </c>
      <c r="C46" s="72">
        <v>9</v>
      </c>
      <c r="D46" s="73">
        <f t="shared" si="4"/>
        <v>2.7051560273882019E-5</v>
      </c>
      <c r="E46" s="69">
        <f>'PROCEDENCIA ENERO'!K26</f>
        <v>3</v>
      </c>
      <c r="F46" s="73">
        <f t="shared" si="5"/>
        <v>8.5162191393508944E-6</v>
      </c>
      <c r="G46" s="72">
        <f t="shared" si="7"/>
        <v>-6</v>
      </c>
      <c r="H46" s="73">
        <f>G46/C46</f>
        <v>-0.66666666666666663</v>
      </c>
    </row>
    <row r="47" spans="2:8">
      <c r="B47" s="71" t="s">
        <v>28</v>
      </c>
      <c r="C47" s="72">
        <v>1044</v>
      </c>
      <c r="D47" s="73">
        <f t="shared" si="4"/>
        <v>3.1379809917703142E-3</v>
      </c>
      <c r="E47" s="69">
        <f>'PROCEDENCIA ENERO'!K27</f>
        <v>480</v>
      </c>
      <c r="F47" s="73">
        <f t="shared" si="5"/>
        <v>1.3625950622961429E-3</v>
      </c>
      <c r="G47" s="72">
        <f t="shared" si="7"/>
        <v>-564</v>
      </c>
      <c r="H47" s="73">
        <f t="shared" si="6"/>
        <v>-0.54022988505747127</v>
      </c>
    </row>
    <row r="48" spans="2:8">
      <c r="B48" s="71" t="s">
        <v>46</v>
      </c>
      <c r="C48" s="72">
        <v>309</v>
      </c>
      <c r="D48" s="73">
        <f t="shared" si="4"/>
        <v>9.2877023606994927E-4</v>
      </c>
      <c r="E48" s="69">
        <f>'PROCEDENCIA ENERO'!K28</f>
        <v>547</v>
      </c>
      <c r="F48" s="73">
        <f t="shared" si="5"/>
        <v>1.5527906230749797E-3</v>
      </c>
      <c r="G48" s="72">
        <f t="shared" si="7"/>
        <v>238</v>
      </c>
      <c r="H48" s="73">
        <f t="shared" si="6"/>
        <v>0.77022653721682843</v>
      </c>
    </row>
    <row r="49" spans="2:8">
      <c r="B49" s="71" t="s">
        <v>29</v>
      </c>
      <c r="C49" s="72">
        <v>72</v>
      </c>
      <c r="D49" s="73">
        <f t="shared" si="4"/>
        <v>2.1641248219105615E-4</v>
      </c>
      <c r="E49" s="69">
        <f>'PROCEDENCIA ENERO'!K29</f>
        <v>126</v>
      </c>
      <c r="F49" s="73">
        <f t="shared" si="5"/>
        <v>3.5768120385273753E-4</v>
      </c>
      <c r="G49" s="72">
        <f t="shared" si="7"/>
        <v>54</v>
      </c>
      <c r="H49" s="73">
        <f t="shared" si="6"/>
        <v>0.75</v>
      </c>
    </row>
    <row r="50" spans="2:8">
      <c r="B50" s="71" t="s">
        <v>45</v>
      </c>
      <c r="C50" s="72">
        <v>167</v>
      </c>
      <c r="D50" s="73">
        <f t="shared" si="4"/>
        <v>5.0195672952647744E-4</v>
      </c>
      <c r="E50" s="69">
        <f>'PROCEDENCIA ENERO'!K30</f>
        <v>135</v>
      </c>
      <c r="F50" s="73">
        <f t="shared" si="5"/>
        <v>3.8322986127079021E-4</v>
      </c>
      <c r="G50" s="72">
        <f t="shared" si="7"/>
        <v>-32</v>
      </c>
      <c r="H50" s="73">
        <f>G50/C50</f>
        <v>-0.19161676646706588</v>
      </c>
    </row>
    <row r="51" spans="2:8">
      <c r="B51" s="71" t="s">
        <v>103</v>
      </c>
      <c r="C51" s="72">
        <v>110</v>
      </c>
      <c r="D51" s="73">
        <f t="shared" si="4"/>
        <v>3.3063018112522468E-4</v>
      </c>
      <c r="E51" s="69">
        <f>'PROCEDENCIA ENERO'!K31</f>
        <v>112</v>
      </c>
      <c r="F51" s="73">
        <f t="shared" si="5"/>
        <v>3.1793884786910005E-4</v>
      </c>
      <c r="G51" s="72">
        <f t="shared" si="7"/>
        <v>2</v>
      </c>
      <c r="H51" s="73">
        <f>G51/C51</f>
        <v>1.8181818181818181E-2</v>
      </c>
    </row>
    <row r="52" spans="2:8">
      <c r="B52" s="71" t="s">
        <v>106</v>
      </c>
      <c r="C52" s="72">
        <v>8771</v>
      </c>
      <c r="D52" s="73">
        <f t="shared" si="4"/>
        <v>2.6363248351357688E-2</v>
      </c>
      <c r="E52" s="69">
        <f>'PROCEDENCIA ENERO'!K32</f>
        <v>8025</v>
      </c>
      <c r="F52" s="73">
        <f t="shared" si="5"/>
        <v>2.2780886197763642E-2</v>
      </c>
      <c r="G52" s="72">
        <f t="shared" si="7"/>
        <v>-746</v>
      </c>
      <c r="H52" s="73">
        <f t="shared" si="6"/>
        <v>-8.5053015619655684E-2</v>
      </c>
    </row>
    <row r="53" spans="2:8">
      <c r="B53" s="71" t="s">
        <v>109</v>
      </c>
      <c r="C53" s="72">
        <v>15</v>
      </c>
      <c r="D53" s="73">
        <f t="shared" si="4"/>
        <v>4.5085933789803368E-5</v>
      </c>
      <c r="E53" s="69">
        <f>'PROCEDENCIA ENERO'!K33</f>
        <v>8</v>
      </c>
      <c r="F53" s="73">
        <f t="shared" si="5"/>
        <v>2.2709917704935717E-5</v>
      </c>
      <c r="G53" s="72">
        <f t="shared" si="7"/>
        <v>-7</v>
      </c>
      <c r="H53" s="73">
        <f t="shared" si="6"/>
        <v>-0.46666666666666667</v>
      </c>
    </row>
    <row r="54" spans="2:8">
      <c r="B54" s="71" t="s">
        <v>30</v>
      </c>
      <c r="C54" s="72">
        <v>7622</v>
      </c>
      <c r="D54" s="73">
        <f t="shared" si="4"/>
        <v>2.2909665823058749E-2</v>
      </c>
      <c r="E54" s="69">
        <f>'PROCEDENCIA ENERO'!K34</f>
        <v>7947</v>
      </c>
      <c r="F54" s="73">
        <f t="shared" si="5"/>
        <v>2.2559464500140517E-2</v>
      </c>
      <c r="G54" s="72">
        <f t="shared" si="7"/>
        <v>325</v>
      </c>
      <c r="H54" s="73">
        <f t="shared" si="6"/>
        <v>4.2639727105746525E-2</v>
      </c>
    </row>
    <row r="55" spans="2:8">
      <c r="B55" s="71" t="s">
        <v>31</v>
      </c>
      <c r="C55" s="72">
        <v>1529</v>
      </c>
      <c r="D55" s="73">
        <f t="shared" si="4"/>
        <v>4.5957595176406227E-3</v>
      </c>
      <c r="E55" s="69">
        <f>'PROCEDENCIA ENERO'!K35</f>
        <v>1590</v>
      </c>
      <c r="F55" s="73">
        <f t="shared" si="5"/>
        <v>4.5135961438559739E-3</v>
      </c>
      <c r="G55" s="72">
        <f t="shared" si="7"/>
        <v>61</v>
      </c>
      <c r="H55" s="73">
        <f>G55/C55</f>
        <v>3.9895356442119029E-2</v>
      </c>
    </row>
    <row r="56" spans="2:8">
      <c r="B56" s="71" t="s">
        <v>85</v>
      </c>
      <c r="C56" s="72">
        <v>1873</v>
      </c>
      <c r="D56" s="73">
        <f t="shared" si="4"/>
        <v>5.6297302658867799E-3</v>
      </c>
      <c r="E56" s="69">
        <f>'PROCEDENCIA ENERO'!K36</f>
        <v>2462</v>
      </c>
      <c r="F56" s="73">
        <f>E56/$E$61</f>
        <v>6.9889771736939667E-3</v>
      </c>
      <c r="G56" s="72">
        <f t="shared" si="7"/>
        <v>589</v>
      </c>
      <c r="H56" s="73">
        <f>G56/C56</f>
        <v>0.31446876668446344</v>
      </c>
    </row>
    <row r="57" spans="2:8">
      <c r="B57" s="74" t="s">
        <v>34</v>
      </c>
      <c r="C57" s="75">
        <f>SUM(C30:C56)</f>
        <v>80085</v>
      </c>
      <c r="D57" s="76">
        <f>C57/$C$61</f>
        <v>0.24071380050376018</v>
      </c>
      <c r="E57" s="75">
        <f>SUM(E30:E56)</f>
        <v>78186</v>
      </c>
      <c r="F57" s="76">
        <f>E57/$E$61</f>
        <v>0.22194970320976298</v>
      </c>
      <c r="G57" s="75">
        <f t="shared" si="7"/>
        <v>-1899</v>
      </c>
      <c r="H57" s="76">
        <f>G57/C57</f>
        <v>-2.3712305675220077E-2</v>
      </c>
    </row>
    <row r="58" spans="2:8">
      <c r="C58" s="43"/>
      <c r="E58" s="43"/>
      <c r="H58" s="77"/>
    </row>
    <row r="59" spans="2:8">
      <c r="B59" s="338" t="s">
        <v>132</v>
      </c>
      <c r="C59" s="339">
        <v>2144</v>
      </c>
      <c r="D59" s="340">
        <f>C59/$C$61</f>
        <v>6.4442828030225607E-3</v>
      </c>
      <c r="E59" s="339">
        <v>2293</v>
      </c>
      <c r="F59" s="340">
        <f>E59/$E$61</f>
        <v>6.5092301621772E-3</v>
      </c>
      <c r="G59" s="339">
        <f>E59-C59</f>
        <v>149</v>
      </c>
      <c r="H59" s="340">
        <f>G59/C59</f>
        <v>6.9496268656716417E-2</v>
      </c>
    </row>
    <row r="60" spans="2:8">
      <c r="C60" s="43"/>
      <c r="E60" s="43"/>
      <c r="H60" s="77"/>
    </row>
    <row r="61" spans="2:8" ht="15.75">
      <c r="B61" s="341" t="s">
        <v>6</v>
      </c>
      <c r="C61" s="342">
        <f>C59+C57+C27+C13</f>
        <v>332698</v>
      </c>
      <c r="D61" s="343">
        <f>D59+D57+D27+D13</f>
        <v>1</v>
      </c>
      <c r="E61" s="342">
        <f>E59+E57+E27+E13</f>
        <v>352269</v>
      </c>
      <c r="F61" s="343">
        <f>F59+F57+F27+F13</f>
        <v>1</v>
      </c>
      <c r="G61" s="344">
        <f>E61-C61</f>
        <v>19571</v>
      </c>
      <c r="H61" s="343">
        <f>G61/C61</f>
        <v>5.8825120680016107E-2</v>
      </c>
    </row>
    <row r="63" spans="2:8" ht="15">
      <c r="C63" s="80"/>
    </row>
    <row r="64" spans="2:8">
      <c r="C64" s="43"/>
    </row>
  </sheetData>
  <mergeCells count="7">
    <mergeCell ref="B29:H29"/>
    <mergeCell ref="B6:B7"/>
    <mergeCell ref="C6:D6"/>
    <mergeCell ref="E6:F6"/>
    <mergeCell ref="G6:H6"/>
    <mergeCell ref="B15:H15"/>
    <mergeCell ref="B9:H9"/>
  </mergeCells>
  <pageMargins left="0.47244094488188981" right="0.31496062992125984" top="0" bottom="0.15748031496062992" header="0" footer="0.27559055118110237"/>
  <pageSetup scale="90" orientation="portrait" r:id="rId1"/>
  <headerFooter>
    <oddFooter>&amp;CBARÓMETRO TURÍSTICO DE LA RIVIERA MAYA
FIDEICOMISO DE PROMOCIÓN TURÍSTICA DE LA RIVIERA MAYA&amp;R17</oddFooter>
  </headerFooter>
  <ignoredErrors>
    <ignoredError sqref="D13 D27 D57" 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P88"/>
  <sheetViews>
    <sheetView workbookViewId="0">
      <selection activeCell="C41" sqref="C41"/>
    </sheetView>
  </sheetViews>
  <sheetFormatPr baseColWidth="10" defaultRowHeight="12.75"/>
  <cols>
    <col min="1" max="1" width="3.42578125" style="9" customWidth="1"/>
    <col min="2" max="2" width="3" style="9" customWidth="1"/>
    <col min="3" max="3" width="44.28515625" style="9" customWidth="1"/>
    <col min="4" max="4" width="10" style="9" bestFit="1" customWidth="1"/>
    <col min="5" max="5" width="0.7109375" style="9" customWidth="1"/>
    <col min="6" max="6" width="18.28515625" style="9" customWidth="1"/>
    <col min="7" max="7" width="5" style="9" bestFit="1" customWidth="1"/>
    <col min="8" max="8" width="36.7109375" style="9" bestFit="1" customWidth="1"/>
    <col min="9" max="9" width="9.42578125" style="9" customWidth="1"/>
    <col min="10" max="10" width="7.7109375" style="9" customWidth="1"/>
    <col min="11" max="12" width="11.42578125" style="9"/>
    <col min="13" max="13" width="12.28515625" style="9" bestFit="1" customWidth="1"/>
    <col min="14" max="14" width="28.28515625" style="31" bestFit="1" customWidth="1"/>
    <col min="15" max="16" width="11.42578125" style="31"/>
    <col min="17" max="16384" width="11.42578125" style="9"/>
  </cols>
  <sheetData>
    <row r="1" spans="2:16" ht="4.5" customHeight="1"/>
    <row r="2" spans="2:16" ht="18.75">
      <c r="B2" s="440" t="s">
        <v>186</v>
      </c>
      <c r="C2" s="440"/>
      <c r="D2" s="440"/>
      <c r="E2" s="440"/>
      <c r="F2" s="440"/>
      <c r="G2" s="440"/>
      <c r="H2" s="440"/>
      <c r="I2" s="440"/>
      <c r="J2" s="440"/>
      <c r="K2" s="440"/>
    </row>
    <row r="3" spans="2:16" ht="15.75" customHeight="1">
      <c r="B3" s="440" t="s">
        <v>189</v>
      </c>
      <c r="C3" s="440"/>
      <c r="D3" s="440"/>
      <c r="E3" s="440"/>
      <c r="F3" s="440"/>
      <c r="G3" s="440"/>
      <c r="H3" s="440"/>
      <c r="I3" s="440"/>
      <c r="J3" s="440"/>
      <c r="K3" s="440"/>
    </row>
    <row r="4" spans="2:16" ht="15" customHeight="1">
      <c r="B4" s="441" t="s">
        <v>361</v>
      </c>
      <c r="C4" s="441"/>
      <c r="D4" s="441"/>
      <c r="E4" s="441"/>
      <c r="F4" s="441"/>
      <c r="G4" s="441"/>
      <c r="H4" s="441"/>
      <c r="I4" s="441"/>
      <c r="J4" s="441"/>
      <c r="K4" s="441"/>
    </row>
    <row r="5" spans="2:16" s="276" customFormat="1" ht="12" customHeight="1">
      <c r="B5" s="442" t="s">
        <v>214</v>
      </c>
      <c r="C5" s="442"/>
      <c r="D5" s="348" t="s">
        <v>17</v>
      </c>
      <c r="E5" s="348"/>
      <c r="F5" s="348" t="s">
        <v>175</v>
      </c>
      <c r="G5" s="67"/>
      <c r="H5" s="348" t="s">
        <v>246</v>
      </c>
      <c r="I5" s="348" t="s">
        <v>196</v>
      </c>
      <c r="J5" s="348" t="s">
        <v>195</v>
      </c>
      <c r="K5" s="348" t="s">
        <v>33</v>
      </c>
      <c r="L5" s="67"/>
      <c r="M5" s="67"/>
      <c r="N5" s="275"/>
      <c r="O5" s="275"/>
      <c r="P5" s="275"/>
    </row>
    <row r="6" spans="2:16" ht="15">
      <c r="B6" s="256">
        <v>1</v>
      </c>
      <c r="C6" s="257" t="s">
        <v>164</v>
      </c>
      <c r="D6" s="258">
        <v>241</v>
      </c>
      <c r="E6" s="259"/>
      <c r="F6" s="260" t="s">
        <v>176</v>
      </c>
      <c r="G6" s="81"/>
      <c r="H6" s="261" t="s">
        <v>187</v>
      </c>
      <c r="I6" s="262">
        <f>SUM(D78)</f>
        <v>31048</v>
      </c>
      <c r="J6" s="262">
        <v>72</v>
      </c>
      <c r="K6" s="263">
        <f>I6/$I$8</f>
        <v>0.76038401253918497</v>
      </c>
      <c r="L6" s="82"/>
      <c r="M6" s="111"/>
      <c r="N6" s="111"/>
      <c r="O6" s="83"/>
      <c r="P6" s="84"/>
    </row>
    <row r="7" spans="2:16" ht="15">
      <c r="B7" s="211">
        <v>2</v>
      </c>
      <c r="C7" s="212" t="s">
        <v>308</v>
      </c>
      <c r="D7" s="213">
        <v>360</v>
      </c>
      <c r="E7" s="214"/>
      <c r="F7" s="215" t="s">
        <v>177</v>
      </c>
      <c r="G7" s="81"/>
      <c r="H7" s="264" t="s">
        <v>188</v>
      </c>
      <c r="I7" s="265">
        <v>9784</v>
      </c>
      <c r="J7" s="265">
        <v>311</v>
      </c>
      <c r="K7" s="266">
        <f>I7/$I$8</f>
        <v>0.23961598746081506</v>
      </c>
      <c r="L7" s="82"/>
      <c r="M7" s="111"/>
      <c r="N7" s="111"/>
      <c r="O7" s="85"/>
      <c r="P7" s="84"/>
    </row>
    <row r="8" spans="2:16" ht="15">
      <c r="B8" s="211">
        <v>3</v>
      </c>
      <c r="C8" s="212" t="s">
        <v>165</v>
      </c>
      <c r="D8" s="213">
        <v>630</v>
      </c>
      <c r="E8" s="214"/>
      <c r="F8" s="215" t="s">
        <v>177</v>
      </c>
      <c r="G8" s="86"/>
      <c r="H8" s="350" t="s">
        <v>18</v>
      </c>
      <c r="I8" s="351">
        <f>SUM(I6:I7)</f>
        <v>40832</v>
      </c>
      <c r="J8" s="351">
        <f>SUM(J6:J7)</f>
        <v>383</v>
      </c>
      <c r="K8" s="352">
        <f>SUM(K6:K7)</f>
        <v>1</v>
      </c>
      <c r="L8" s="82"/>
      <c r="M8" s="31"/>
      <c r="N8" s="55"/>
      <c r="O8" s="85"/>
      <c r="P8" s="84"/>
    </row>
    <row r="9" spans="2:16" ht="15">
      <c r="B9" s="256">
        <v>4</v>
      </c>
      <c r="C9" s="212" t="s">
        <v>194</v>
      </c>
      <c r="D9" s="213">
        <v>408</v>
      </c>
      <c r="E9" s="214"/>
      <c r="F9" s="215" t="s">
        <v>177</v>
      </c>
      <c r="G9" s="86"/>
      <c r="H9" s="218"/>
      <c r="I9" s="219"/>
      <c r="J9" s="219"/>
      <c r="K9" s="220"/>
      <c r="L9" s="82"/>
      <c r="M9" s="31"/>
      <c r="N9" s="55"/>
      <c r="O9" s="85"/>
      <c r="P9" s="84"/>
    </row>
    <row r="10" spans="2:16" ht="15">
      <c r="B10" s="211">
        <v>5</v>
      </c>
      <c r="C10" s="212" t="s">
        <v>211</v>
      </c>
      <c r="D10" s="213">
        <v>481</v>
      </c>
      <c r="E10" s="214"/>
      <c r="F10" s="215" t="s">
        <v>177</v>
      </c>
      <c r="G10" s="86"/>
      <c r="H10" s="31"/>
      <c r="I10" s="87"/>
      <c r="J10" s="87"/>
      <c r="K10" s="88"/>
      <c r="L10" s="82"/>
      <c r="N10" s="55"/>
      <c r="O10" s="85"/>
      <c r="P10" s="84"/>
    </row>
    <row r="11" spans="2:16" ht="15">
      <c r="B11" s="211">
        <v>6</v>
      </c>
      <c r="C11" s="212" t="s">
        <v>249</v>
      </c>
      <c r="D11" s="213">
        <v>756</v>
      </c>
      <c r="E11" s="214"/>
      <c r="F11" s="215" t="s">
        <v>177</v>
      </c>
      <c r="G11" s="81"/>
      <c r="H11" s="31"/>
      <c r="I11" s="31"/>
      <c r="J11" s="31"/>
      <c r="K11" s="31"/>
      <c r="L11" s="82"/>
      <c r="N11" s="55"/>
      <c r="O11" s="83"/>
      <c r="P11" s="84"/>
    </row>
    <row r="12" spans="2:16" ht="15">
      <c r="B12" s="256">
        <v>7</v>
      </c>
      <c r="C12" s="212" t="s">
        <v>212</v>
      </c>
      <c r="D12" s="213">
        <v>479</v>
      </c>
      <c r="E12" s="214"/>
      <c r="F12" s="215" t="s">
        <v>177</v>
      </c>
      <c r="G12" s="31"/>
      <c r="L12" s="89"/>
      <c r="M12" s="31"/>
      <c r="N12" s="90"/>
      <c r="O12" s="91"/>
      <c r="P12" s="92"/>
    </row>
    <row r="13" spans="2:16" ht="15">
      <c r="B13" s="211">
        <v>8</v>
      </c>
      <c r="C13" s="212" t="s">
        <v>311</v>
      </c>
      <c r="D13" s="213">
        <v>144</v>
      </c>
      <c r="E13" s="214"/>
      <c r="F13" s="215" t="s">
        <v>178</v>
      </c>
      <c r="G13" s="31"/>
      <c r="L13" s="89"/>
      <c r="M13" s="31"/>
      <c r="N13" s="90"/>
      <c r="O13" s="91"/>
      <c r="P13" s="92"/>
    </row>
    <row r="14" spans="2:16" ht="15">
      <c r="B14" s="211">
        <v>9</v>
      </c>
      <c r="C14" s="212" t="s">
        <v>236</v>
      </c>
      <c r="D14" s="213">
        <v>979</v>
      </c>
      <c r="E14" s="214"/>
      <c r="F14" s="215" t="s">
        <v>178</v>
      </c>
      <c r="G14" s="93"/>
      <c r="L14" s="94"/>
    </row>
    <row r="15" spans="2:16" ht="15">
      <c r="B15" s="256">
        <v>10</v>
      </c>
      <c r="C15" s="212" t="s">
        <v>326</v>
      </c>
      <c r="D15" s="213">
        <v>128</v>
      </c>
      <c r="E15" s="214"/>
      <c r="F15" s="215" t="s">
        <v>178</v>
      </c>
      <c r="G15" s="31"/>
    </row>
    <row r="16" spans="2:16" ht="15">
      <c r="B16" s="211">
        <v>11</v>
      </c>
      <c r="C16" s="212" t="s">
        <v>216</v>
      </c>
      <c r="D16" s="213">
        <v>404</v>
      </c>
      <c r="E16" s="214"/>
      <c r="F16" s="215" t="s">
        <v>177</v>
      </c>
      <c r="G16" s="31"/>
    </row>
    <row r="17" spans="2:11" ht="15">
      <c r="B17" s="211">
        <v>12</v>
      </c>
      <c r="C17" s="212" t="s">
        <v>293</v>
      </c>
      <c r="D17" s="213">
        <v>423</v>
      </c>
      <c r="E17" s="214"/>
      <c r="F17" s="215" t="s">
        <v>177</v>
      </c>
      <c r="G17" s="31"/>
    </row>
    <row r="18" spans="2:11" ht="15">
      <c r="B18" s="256">
        <v>13</v>
      </c>
      <c r="C18" s="212" t="s">
        <v>294</v>
      </c>
      <c r="D18" s="213">
        <v>288</v>
      </c>
      <c r="E18" s="214"/>
      <c r="F18" s="215" t="s">
        <v>177</v>
      </c>
      <c r="G18" s="93"/>
    </row>
    <row r="19" spans="2:11" ht="15">
      <c r="B19" s="211">
        <v>14</v>
      </c>
      <c r="C19" s="212" t="s">
        <v>295</v>
      </c>
      <c r="D19" s="213">
        <v>205</v>
      </c>
      <c r="E19" s="214"/>
      <c r="F19" s="215" t="s">
        <v>176</v>
      </c>
      <c r="G19" s="93"/>
    </row>
    <row r="20" spans="2:11" ht="15">
      <c r="B20" s="211">
        <v>15</v>
      </c>
      <c r="C20" s="212" t="s">
        <v>268</v>
      </c>
      <c r="D20" s="213">
        <v>305</v>
      </c>
      <c r="E20" s="214"/>
      <c r="F20" s="215" t="s">
        <v>177</v>
      </c>
      <c r="G20" s="31"/>
    </row>
    <row r="21" spans="2:11" ht="15">
      <c r="B21" s="256">
        <v>16</v>
      </c>
      <c r="C21" s="212" t="s">
        <v>296</v>
      </c>
      <c r="D21" s="213">
        <v>431</v>
      </c>
      <c r="E21" s="214"/>
      <c r="F21" s="215" t="s">
        <v>177</v>
      </c>
      <c r="G21" s="31"/>
    </row>
    <row r="22" spans="2:11" ht="15">
      <c r="B22" s="211">
        <v>17</v>
      </c>
      <c r="C22" s="212" t="s">
        <v>327</v>
      </c>
      <c r="D22" s="213">
        <v>30</v>
      </c>
      <c r="E22" s="214"/>
      <c r="F22" s="215" t="s">
        <v>177</v>
      </c>
      <c r="G22" s="31"/>
    </row>
    <row r="23" spans="2:11" ht="15">
      <c r="B23" s="211">
        <v>18</v>
      </c>
      <c r="C23" s="212" t="s">
        <v>292</v>
      </c>
      <c r="D23" s="213">
        <v>101</v>
      </c>
      <c r="E23" s="214"/>
      <c r="F23" s="215" t="s">
        <v>177</v>
      </c>
      <c r="G23" s="31"/>
    </row>
    <row r="24" spans="2:11" ht="15">
      <c r="B24" s="256">
        <v>19</v>
      </c>
      <c r="C24" s="212" t="s">
        <v>170</v>
      </c>
      <c r="D24" s="213">
        <v>680</v>
      </c>
      <c r="E24" s="214"/>
      <c r="F24" s="215" t="s">
        <v>178</v>
      </c>
      <c r="G24" s="31"/>
    </row>
    <row r="25" spans="2:11" ht="15">
      <c r="B25" s="211">
        <v>20</v>
      </c>
      <c r="C25" s="212" t="s">
        <v>204</v>
      </c>
      <c r="D25" s="213">
        <v>380</v>
      </c>
      <c r="E25" s="214"/>
      <c r="F25" s="215" t="s">
        <v>177</v>
      </c>
      <c r="G25" s="31"/>
    </row>
    <row r="26" spans="2:11" ht="15">
      <c r="B26" s="211">
        <v>21</v>
      </c>
      <c r="C26" s="212" t="s">
        <v>253</v>
      </c>
      <c r="D26" s="213">
        <v>630</v>
      </c>
      <c r="E26" s="214"/>
      <c r="F26" s="215" t="s">
        <v>177</v>
      </c>
      <c r="G26" s="31"/>
    </row>
    <row r="27" spans="2:11" ht="15">
      <c r="B27" s="256">
        <v>22</v>
      </c>
      <c r="C27" s="212" t="s">
        <v>254</v>
      </c>
      <c r="D27" s="349">
        <v>1080</v>
      </c>
      <c r="E27" s="214"/>
      <c r="F27" s="215" t="s">
        <v>177</v>
      </c>
      <c r="G27" s="31"/>
    </row>
    <row r="28" spans="2:11" ht="15">
      <c r="B28" s="211">
        <v>23</v>
      </c>
      <c r="C28" s="212" t="s">
        <v>312</v>
      </c>
      <c r="D28" s="213">
        <v>420</v>
      </c>
      <c r="E28" s="214"/>
      <c r="F28" s="215" t="s">
        <v>177</v>
      </c>
      <c r="G28" s="31"/>
      <c r="K28" s="31"/>
    </row>
    <row r="29" spans="2:11" ht="15">
      <c r="B29" s="211">
        <v>24</v>
      </c>
      <c r="C29" s="212" t="s">
        <v>255</v>
      </c>
      <c r="D29" s="213">
        <v>978</v>
      </c>
      <c r="E29" s="214"/>
      <c r="F29" s="215" t="s">
        <v>177</v>
      </c>
      <c r="G29" s="31"/>
      <c r="H29" s="353" t="s">
        <v>237</v>
      </c>
      <c r="I29" s="353" t="s">
        <v>196</v>
      </c>
      <c r="J29" s="353" t="s">
        <v>195</v>
      </c>
      <c r="K29" s="353" t="s">
        <v>33</v>
      </c>
    </row>
    <row r="30" spans="2:11" ht="15">
      <c r="B30" s="256">
        <v>25</v>
      </c>
      <c r="C30" s="212" t="s">
        <v>183</v>
      </c>
      <c r="D30" s="213">
        <v>287</v>
      </c>
      <c r="E30" s="214"/>
      <c r="F30" s="215" t="s">
        <v>177</v>
      </c>
      <c r="G30" s="31"/>
      <c r="H30" s="261" t="s">
        <v>238</v>
      </c>
      <c r="I30" s="267">
        <v>64</v>
      </c>
      <c r="J30" s="267">
        <v>2</v>
      </c>
      <c r="K30" s="263">
        <f>I30/$I$38</f>
        <v>1.567398119122257E-3</v>
      </c>
    </row>
    <row r="31" spans="2:11" ht="15">
      <c r="B31" s="211">
        <v>26</v>
      </c>
      <c r="C31" s="212" t="s">
        <v>206</v>
      </c>
      <c r="D31" s="213">
        <v>414</v>
      </c>
      <c r="E31" s="214"/>
      <c r="F31" s="215" t="s">
        <v>177</v>
      </c>
      <c r="G31" s="31"/>
      <c r="H31" s="216" t="s">
        <v>239</v>
      </c>
      <c r="I31" s="221">
        <v>435</v>
      </c>
      <c r="J31" s="221">
        <v>22</v>
      </c>
      <c r="K31" s="217">
        <f>I31/$I$38</f>
        <v>1.065340909090909E-2</v>
      </c>
    </row>
    <row r="32" spans="2:11" ht="15">
      <c r="B32" s="211">
        <v>27</v>
      </c>
      <c r="C32" s="212" t="s">
        <v>207</v>
      </c>
      <c r="D32" s="213">
        <v>422</v>
      </c>
      <c r="E32" s="214"/>
      <c r="F32" s="215" t="s">
        <v>177</v>
      </c>
      <c r="G32" s="31"/>
      <c r="H32" s="216" t="s">
        <v>240</v>
      </c>
      <c r="I32" s="221">
        <v>1894</v>
      </c>
      <c r="J32" s="221">
        <v>76</v>
      </c>
      <c r="K32" s="217">
        <f t="shared" ref="K32:K37" si="0">I32/$I$38</f>
        <v>4.6385188087774296E-2</v>
      </c>
    </row>
    <row r="33" spans="2:12" ht="15">
      <c r="B33" s="256">
        <v>28</v>
      </c>
      <c r="C33" s="212" t="s">
        <v>208</v>
      </c>
      <c r="D33" s="213">
        <v>324</v>
      </c>
      <c r="E33" s="214"/>
      <c r="F33" s="215" t="s">
        <v>177</v>
      </c>
      <c r="G33" s="31"/>
      <c r="H33" s="216" t="s">
        <v>241</v>
      </c>
      <c r="I33" s="222">
        <v>3227</v>
      </c>
      <c r="J33" s="223">
        <v>44</v>
      </c>
      <c r="K33" s="217">
        <f t="shared" si="0"/>
        <v>7.9031152037617555E-2</v>
      </c>
    </row>
    <row r="34" spans="2:12" ht="15">
      <c r="B34" s="211">
        <v>29</v>
      </c>
      <c r="C34" s="212" t="s">
        <v>209</v>
      </c>
      <c r="D34" s="213">
        <v>264</v>
      </c>
      <c r="E34" s="214"/>
      <c r="F34" s="215" t="s">
        <v>177</v>
      </c>
      <c r="G34" s="31"/>
      <c r="H34" s="216" t="s">
        <v>242</v>
      </c>
      <c r="I34" s="222">
        <v>24277</v>
      </c>
      <c r="J34" s="223">
        <v>63</v>
      </c>
      <c r="K34" s="217">
        <f t="shared" si="0"/>
        <v>0.59455818965517238</v>
      </c>
    </row>
    <row r="35" spans="2:12" ht="15">
      <c r="B35" s="211">
        <v>30</v>
      </c>
      <c r="C35" s="212" t="s">
        <v>250</v>
      </c>
      <c r="D35" s="349">
        <v>1480</v>
      </c>
      <c r="E35" s="214"/>
      <c r="F35" s="215" t="s">
        <v>177</v>
      </c>
      <c r="G35" s="31"/>
      <c r="H35" s="216" t="s">
        <v>243</v>
      </c>
      <c r="I35" s="222">
        <v>1427</v>
      </c>
      <c r="J35" s="223">
        <v>11</v>
      </c>
      <c r="K35" s="217">
        <f t="shared" si="0"/>
        <v>3.4948079937304075E-2</v>
      </c>
    </row>
    <row r="36" spans="2:12" ht="15">
      <c r="B36" s="256">
        <v>31</v>
      </c>
      <c r="C36" s="212" t="s">
        <v>251</v>
      </c>
      <c r="D36" s="213">
        <v>456</v>
      </c>
      <c r="E36" s="214"/>
      <c r="F36" s="215" t="s">
        <v>177</v>
      </c>
      <c r="G36" s="31"/>
      <c r="H36" s="216" t="s">
        <v>244</v>
      </c>
      <c r="I36" s="222">
        <v>7199</v>
      </c>
      <c r="J36" s="223">
        <v>20</v>
      </c>
      <c r="K36" s="217">
        <f t="shared" si="0"/>
        <v>0.17630779780564262</v>
      </c>
    </row>
    <row r="37" spans="2:12" ht="15">
      <c r="B37" s="211">
        <v>32</v>
      </c>
      <c r="C37" s="212" t="s">
        <v>252</v>
      </c>
      <c r="D37" s="213">
        <v>504</v>
      </c>
      <c r="E37" s="214"/>
      <c r="F37" s="215" t="s">
        <v>177</v>
      </c>
      <c r="G37" s="31"/>
      <c r="H37" s="264" t="s">
        <v>245</v>
      </c>
      <c r="I37" s="268">
        <v>2309</v>
      </c>
      <c r="J37" s="269">
        <v>145</v>
      </c>
      <c r="K37" s="266">
        <f t="shared" si="0"/>
        <v>5.654878526645768E-2</v>
      </c>
    </row>
    <row r="38" spans="2:12" ht="15">
      <c r="B38" s="211">
        <v>33</v>
      </c>
      <c r="C38" s="212" t="s">
        <v>270</v>
      </c>
      <c r="D38" s="213">
        <v>495</v>
      </c>
      <c r="E38" s="214"/>
      <c r="F38" s="215" t="s">
        <v>269</v>
      </c>
      <c r="G38" s="31"/>
      <c r="H38" s="350" t="s">
        <v>18</v>
      </c>
      <c r="I38" s="351">
        <f>SUM(I30:I37)</f>
        <v>40832</v>
      </c>
      <c r="J38" s="351">
        <f>SUM(J30:J37)</f>
        <v>383</v>
      </c>
      <c r="K38" s="354">
        <f>SUM(K30:K37)</f>
        <v>1</v>
      </c>
    </row>
    <row r="39" spans="2:12" ht="15">
      <c r="B39" s="256">
        <v>34</v>
      </c>
      <c r="C39" s="212" t="s">
        <v>297</v>
      </c>
      <c r="D39" s="213">
        <v>320</v>
      </c>
      <c r="E39" s="214"/>
      <c r="F39" s="215" t="s">
        <v>177</v>
      </c>
      <c r="G39" s="93"/>
      <c r="L39" s="31"/>
    </row>
    <row r="40" spans="2:12" ht="15">
      <c r="B40" s="211">
        <v>35</v>
      </c>
      <c r="C40" s="212" t="s">
        <v>271</v>
      </c>
      <c r="D40" s="213">
        <v>259</v>
      </c>
      <c r="E40" s="214"/>
      <c r="F40" s="215" t="s">
        <v>178</v>
      </c>
      <c r="G40" s="86"/>
      <c r="L40" s="95"/>
    </row>
    <row r="41" spans="2:12" ht="15">
      <c r="B41" s="211">
        <v>36</v>
      </c>
      <c r="C41" s="212" t="s">
        <v>362</v>
      </c>
      <c r="D41" s="213">
        <v>1266</v>
      </c>
      <c r="E41" s="214"/>
      <c r="F41" s="215" t="s">
        <v>177</v>
      </c>
      <c r="G41" s="81"/>
      <c r="L41" s="95"/>
    </row>
    <row r="42" spans="2:12" ht="15">
      <c r="B42" s="256">
        <v>37</v>
      </c>
      <c r="C42" s="212" t="s">
        <v>184</v>
      </c>
      <c r="D42" s="213">
        <v>42</v>
      </c>
      <c r="E42" s="214"/>
      <c r="F42" s="215" t="s">
        <v>177</v>
      </c>
      <c r="G42" s="81"/>
      <c r="L42" s="95"/>
    </row>
    <row r="43" spans="2:12" ht="15">
      <c r="B43" s="211">
        <v>38</v>
      </c>
      <c r="C43" s="212" t="s">
        <v>235</v>
      </c>
      <c r="D43" s="213">
        <v>310</v>
      </c>
      <c r="E43" s="214"/>
      <c r="F43" s="215" t="s">
        <v>178</v>
      </c>
      <c r="G43" s="81"/>
      <c r="L43" s="95"/>
    </row>
    <row r="44" spans="2:12" ht="15">
      <c r="B44" s="211">
        <v>39</v>
      </c>
      <c r="C44" s="212" t="s">
        <v>174</v>
      </c>
      <c r="D44" s="213">
        <v>424</v>
      </c>
      <c r="E44" s="214"/>
      <c r="F44" s="215" t="s">
        <v>177</v>
      </c>
      <c r="G44" s="81"/>
      <c r="L44" s="95"/>
    </row>
    <row r="45" spans="2:12" ht="15">
      <c r="B45" s="256">
        <v>40</v>
      </c>
      <c r="C45" s="212" t="s">
        <v>173</v>
      </c>
      <c r="D45" s="213">
        <v>388</v>
      </c>
      <c r="E45" s="214"/>
      <c r="F45" s="215" t="s">
        <v>177</v>
      </c>
      <c r="G45" s="81"/>
      <c r="L45" s="95"/>
    </row>
    <row r="46" spans="2:12" ht="15">
      <c r="B46" s="211">
        <v>41</v>
      </c>
      <c r="C46" s="212" t="s">
        <v>190</v>
      </c>
      <c r="D46" s="213">
        <v>446</v>
      </c>
      <c r="E46" s="214"/>
      <c r="F46" s="215" t="s">
        <v>177</v>
      </c>
      <c r="G46" s="81"/>
      <c r="L46" s="31"/>
    </row>
    <row r="47" spans="2:12" ht="15">
      <c r="B47" s="211">
        <v>42</v>
      </c>
      <c r="C47" s="212" t="s">
        <v>201</v>
      </c>
      <c r="D47" s="213">
        <v>434</v>
      </c>
      <c r="E47" s="214"/>
      <c r="F47" s="215" t="s">
        <v>178</v>
      </c>
      <c r="G47" s="81"/>
      <c r="L47" s="31"/>
    </row>
    <row r="48" spans="2:12" ht="15">
      <c r="B48" s="256">
        <v>43</v>
      </c>
      <c r="C48" s="212" t="s">
        <v>155</v>
      </c>
      <c r="D48" s="213">
        <v>350</v>
      </c>
      <c r="E48" s="214"/>
      <c r="F48" s="215" t="s">
        <v>177</v>
      </c>
      <c r="G48" s="81"/>
      <c r="L48" s="31"/>
    </row>
    <row r="49" spans="1:12" ht="15">
      <c r="B49" s="211">
        <v>44</v>
      </c>
      <c r="C49" s="212" t="s">
        <v>153</v>
      </c>
      <c r="D49" s="213">
        <v>350</v>
      </c>
      <c r="E49" s="214"/>
      <c r="F49" s="215" t="s">
        <v>177</v>
      </c>
      <c r="G49" s="31"/>
      <c r="L49" s="95"/>
    </row>
    <row r="50" spans="1:12" ht="15">
      <c r="B50" s="211">
        <v>45</v>
      </c>
      <c r="C50" s="212" t="s">
        <v>328</v>
      </c>
      <c r="D50" s="213">
        <v>310</v>
      </c>
      <c r="E50" s="214"/>
      <c r="F50" s="215" t="s">
        <v>177</v>
      </c>
      <c r="G50" s="31"/>
      <c r="L50" s="95"/>
    </row>
    <row r="51" spans="1:12" ht="15">
      <c r="A51" s="31"/>
      <c r="B51" s="256">
        <v>46</v>
      </c>
      <c r="C51" s="212" t="s">
        <v>363</v>
      </c>
      <c r="D51" s="213">
        <v>286</v>
      </c>
      <c r="E51" s="214"/>
      <c r="F51" s="215" t="s">
        <v>177</v>
      </c>
      <c r="G51" s="93"/>
      <c r="L51" s="95"/>
    </row>
    <row r="52" spans="1:12" ht="15">
      <c r="A52" s="31"/>
      <c r="B52" s="211">
        <v>47</v>
      </c>
      <c r="C52" s="212" t="s">
        <v>364</v>
      </c>
      <c r="D52" s="213">
        <v>750</v>
      </c>
      <c r="E52" s="214"/>
      <c r="F52" s="215" t="s">
        <v>177</v>
      </c>
      <c r="G52" s="31"/>
      <c r="L52" s="95"/>
    </row>
    <row r="53" spans="1:12" ht="15">
      <c r="A53" s="31"/>
      <c r="B53" s="211">
        <v>48</v>
      </c>
      <c r="C53" s="212" t="s">
        <v>256</v>
      </c>
      <c r="D53" s="213">
        <v>200</v>
      </c>
      <c r="E53" s="214"/>
      <c r="F53" s="215" t="s">
        <v>178</v>
      </c>
      <c r="G53" s="31"/>
      <c r="L53" s="95"/>
    </row>
    <row r="54" spans="1:12" ht="15">
      <c r="A54" s="31"/>
      <c r="B54" s="256">
        <v>49</v>
      </c>
      <c r="C54" s="212" t="s">
        <v>309</v>
      </c>
      <c r="D54" s="213">
        <v>98</v>
      </c>
      <c r="E54" s="214"/>
      <c r="F54" s="215" t="s">
        <v>178</v>
      </c>
      <c r="G54" s="31"/>
    </row>
    <row r="55" spans="1:12" ht="15">
      <c r="A55" s="31"/>
      <c r="B55" s="211">
        <v>50</v>
      </c>
      <c r="C55" s="212" t="s">
        <v>313</v>
      </c>
      <c r="D55" s="213">
        <v>510</v>
      </c>
      <c r="E55" s="214"/>
      <c r="F55" s="215" t="s">
        <v>177</v>
      </c>
      <c r="G55" s="31"/>
    </row>
    <row r="56" spans="1:12" ht="15">
      <c r="A56" s="31"/>
      <c r="B56" s="211">
        <v>51</v>
      </c>
      <c r="C56" s="212" t="s">
        <v>314</v>
      </c>
      <c r="D56" s="213">
        <v>394</v>
      </c>
      <c r="E56" s="214"/>
      <c r="F56" s="215" t="s">
        <v>177</v>
      </c>
      <c r="G56" s="31"/>
    </row>
    <row r="57" spans="1:12" ht="15">
      <c r="A57" s="31"/>
      <c r="B57" s="256">
        <v>52</v>
      </c>
      <c r="C57" s="212" t="s">
        <v>332</v>
      </c>
      <c r="D57" s="213">
        <v>112</v>
      </c>
      <c r="E57" s="214"/>
      <c r="F57" s="215" t="s">
        <v>176</v>
      </c>
      <c r="G57" s="31"/>
    </row>
    <row r="58" spans="1:12" ht="15">
      <c r="A58" s="31"/>
      <c r="B58" s="211">
        <v>53</v>
      </c>
      <c r="C58" s="212" t="s">
        <v>200</v>
      </c>
      <c r="D58" s="213">
        <v>201</v>
      </c>
      <c r="E58" s="214"/>
      <c r="F58" s="215" t="s">
        <v>177</v>
      </c>
      <c r="G58" s="31"/>
    </row>
    <row r="59" spans="1:12" ht="15">
      <c r="A59" s="31"/>
      <c r="B59" s="211">
        <v>54</v>
      </c>
      <c r="C59" s="212" t="s">
        <v>199</v>
      </c>
      <c r="D59" s="213">
        <v>144</v>
      </c>
      <c r="E59" s="214"/>
      <c r="F59" s="215" t="s">
        <v>176</v>
      </c>
      <c r="G59" s="31"/>
    </row>
    <row r="60" spans="1:12" ht="15">
      <c r="A60" s="31"/>
      <c r="B60" s="256">
        <v>55</v>
      </c>
      <c r="C60" s="212" t="s">
        <v>205</v>
      </c>
      <c r="D60" s="213">
        <v>300</v>
      </c>
      <c r="E60" s="214"/>
      <c r="F60" s="215" t="s">
        <v>177</v>
      </c>
      <c r="G60" s="31"/>
    </row>
    <row r="61" spans="1:12" ht="15">
      <c r="A61" s="31"/>
      <c r="B61" s="211">
        <v>56</v>
      </c>
      <c r="C61" s="212" t="s">
        <v>272</v>
      </c>
      <c r="D61" s="213">
        <v>434</v>
      </c>
      <c r="E61" s="214"/>
      <c r="F61" s="215" t="s">
        <v>178</v>
      </c>
      <c r="G61" s="31"/>
    </row>
    <row r="62" spans="1:12" ht="15">
      <c r="A62" s="31"/>
      <c r="B62" s="211">
        <v>57</v>
      </c>
      <c r="C62" s="212" t="s">
        <v>213</v>
      </c>
      <c r="D62" s="213">
        <v>460</v>
      </c>
      <c r="E62" s="214"/>
      <c r="F62" s="215" t="s">
        <v>269</v>
      </c>
      <c r="G62" s="31"/>
      <c r="H62" s="353" t="s">
        <v>275</v>
      </c>
      <c r="I62" s="353" t="s">
        <v>196</v>
      </c>
      <c r="J62" s="353" t="s">
        <v>195</v>
      </c>
      <c r="K62" s="353" t="s">
        <v>33</v>
      </c>
    </row>
    <row r="63" spans="1:12" ht="15">
      <c r="A63" s="31"/>
      <c r="B63" s="256">
        <v>58</v>
      </c>
      <c r="C63" s="212" t="s">
        <v>172</v>
      </c>
      <c r="D63" s="213">
        <v>388</v>
      </c>
      <c r="E63" s="214"/>
      <c r="F63" s="215" t="s">
        <v>177</v>
      </c>
      <c r="G63" s="31"/>
      <c r="H63" s="261" t="s">
        <v>276</v>
      </c>
      <c r="I63" s="270">
        <v>6783</v>
      </c>
      <c r="J63" s="270">
        <v>302</v>
      </c>
      <c r="K63" s="263">
        <f>I63/$I$65</f>
        <v>0.16611971003134796</v>
      </c>
    </row>
    <row r="64" spans="1:12" ht="15">
      <c r="A64" s="31"/>
      <c r="B64" s="211">
        <v>59</v>
      </c>
      <c r="C64" s="212" t="s">
        <v>154</v>
      </c>
      <c r="D64" s="213">
        <v>664</v>
      </c>
      <c r="E64" s="214"/>
      <c r="F64" s="215" t="s">
        <v>177</v>
      </c>
      <c r="G64" s="31"/>
      <c r="H64" s="264" t="s">
        <v>277</v>
      </c>
      <c r="I64" s="265">
        <v>34049</v>
      </c>
      <c r="J64" s="265">
        <v>81</v>
      </c>
      <c r="K64" s="266">
        <f>I64/$I$65</f>
        <v>0.83388028996865204</v>
      </c>
    </row>
    <row r="65" spans="1:11" ht="15">
      <c r="A65" s="31"/>
      <c r="B65" s="211">
        <v>60</v>
      </c>
      <c r="C65" s="212" t="s">
        <v>152</v>
      </c>
      <c r="D65" s="213">
        <v>507</v>
      </c>
      <c r="E65" s="214"/>
      <c r="F65" s="215" t="s">
        <v>177</v>
      </c>
      <c r="G65" s="31"/>
      <c r="H65" s="350" t="s">
        <v>18</v>
      </c>
      <c r="I65" s="351">
        <f>SUM(I63:I64)</f>
        <v>40832</v>
      </c>
      <c r="J65" s="351">
        <f>SUM(J63:J64)</f>
        <v>383</v>
      </c>
      <c r="K65" s="352">
        <f>SUM(K63:K64)</f>
        <v>1</v>
      </c>
    </row>
    <row r="66" spans="1:11" ht="15">
      <c r="B66" s="256">
        <v>61</v>
      </c>
      <c r="C66" s="212" t="s">
        <v>329</v>
      </c>
      <c r="D66" s="213">
        <v>956</v>
      </c>
      <c r="E66" s="214"/>
      <c r="F66" s="215" t="s">
        <v>177</v>
      </c>
      <c r="G66" s="31"/>
    </row>
    <row r="67" spans="1:11" ht="15">
      <c r="B67" s="211">
        <v>62</v>
      </c>
      <c r="C67" s="212" t="s">
        <v>330</v>
      </c>
      <c r="D67" s="213">
        <v>819</v>
      </c>
      <c r="E67" s="214"/>
      <c r="F67" s="215" t="s">
        <v>177</v>
      </c>
      <c r="G67" s="31"/>
    </row>
    <row r="68" spans="1:11" ht="15">
      <c r="B68" s="211">
        <v>63</v>
      </c>
      <c r="C68" s="212" t="s">
        <v>230</v>
      </c>
      <c r="D68" s="213">
        <v>291</v>
      </c>
      <c r="E68" s="214"/>
      <c r="F68" s="215" t="s">
        <v>178</v>
      </c>
      <c r="G68" s="93"/>
    </row>
    <row r="69" spans="1:11" ht="15">
      <c r="B69" s="256">
        <v>64</v>
      </c>
      <c r="C69" s="212" t="s">
        <v>273</v>
      </c>
      <c r="D69" s="213">
        <v>412</v>
      </c>
      <c r="E69" s="214"/>
      <c r="F69" s="215" t="s">
        <v>177</v>
      </c>
      <c r="G69" s="93"/>
    </row>
    <row r="70" spans="1:11" ht="15">
      <c r="B70" s="211">
        <v>65</v>
      </c>
      <c r="C70" s="212" t="s">
        <v>375</v>
      </c>
      <c r="D70" s="213">
        <v>94</v>
      </c>
      <c r="E70" s="214"/>
      <c r="F70" s="215" t="s">
        <v>177</v>
      </c>
      <c r="G70" s="31"/>
    </row>
    <row r="71" spans="1:11" ht="15">
      <c r="B71" s="211">
        <v>66</v>
      </c>
      <c r="C71" s="212" t="s">
        <v>365</v>
      </c>
      <c r="D71" s="213">
        <v>204</v>
      </c>
      <c r="E71" s="214"/>
      <c r="F71" s="215" t="s">
        <v>177</v>
      </c>
      <c r="G71" s="31"/>
      <c r="H71" s="96"/>
    </row>
    <row r="72" spans="1:11" ht="15">
      <c r="B72" s="256">
        <v>67</v>
      </c>
      <c r="C72" s="212" t="s">
        <v>191</v>
      </c>
      <c r="D72" s="213">
        <v>196</v>
      </c>
      <c r="E72" s="214"/>
      <c r="F72" s="215" t="s">
        <v>176</v>
      </c>
      <c r="G72" s="31"/>
    </row>
    <row r="73" spans="1:11" ht="15">
      <c r="B73" s="211">
        <v>68</v>
      </c>
      <c r="C73" s="212" t="s">
        <v>331</v>
      </c>
      <c r="D73" s="213">
        <v>513</v>
      </c>
      <c r="E73" s="214"/>
      <c r="F73" s="215" t="s">
        <v>178</v>
      </c>
      <c r="G73" s="31"/>
    </row>
    <row r="74" spans="1:11" ht="15">
      <c r="B74" s="211">
        <v>69</v>
      </c>
      <c r="C74" s="212" t="s">
        <v>315</v>
      </c>
      <c r="D74" s="213">
        <v>130</v>
      </c>
      <c r="E74" s="214"/>
      <c r="F74" s="215" t="s">
        <v>177</v>
      </c>
      <c r="G74" s="31"/>
    </row>
    <row r="75" spans="1:11" ht="15">
      <c r="B75" s="256">
        <v>70</v>
      </c>
      <c r="C75" s="212" t="s">
        <v>248</v>
      </c>
      <c r="D75" s="213">
        <v>540</v>
      </c>
      <c r="E75" s="214"/>
      <c r="F75" s="215" t="s">
        <v>177</v>
      </c>
      <c r="G75" s="31"/>
    </row>
    <row r="76" spans="1:11" ht="15">
      <c r="B76" s="211">
        <v>71</v>
      </c>
      <c r="C76" s="212" t="s">
        <v>197</v>
      </c>
      <c r="D76" s="213">
        <v>335</v>
      </c>
      <c r="E76" s="214"/>
      <c r="F76" s="215" t="s">
        <v>177</v>
      </c>
      <c r="G76" s="31"/>
    </row>
    <row r="77" spans="1:11" ht="15">
      <c r="B77" s="211">
        <v>72</v>
      </c>
      <c r="C77" s="271" t="s">
        <v>198</v>
      </c>
      <c r="D77" s="272">
        <v>604</v>
      </c>
      <c r="E77" s="273"/>
      <c r="F77" s="269" t="s">
        <v>176</v>
      </c>
      <c r="G77" s="31"/>
    </row>
    <row r="78" spans="1:11" ht="13.5" customHeight="1">
      <c r="B78" s="355"/>
      <c r="C78" s="356" t="s">
        <v>247</v>
      </c>
      <c r="D78" s="357">
        <f>SUM(D6:D77)</f>
        <v>31048</v>
      </c>
      <c r="E78" s="358"/>
      <c r="F78" s="359"/>
      <c r="G78" s="31"/>
    </row>
    <row r="79" spans="1:11">
      <c r="B79" s="31"/>
      <c r="C79" s="31"/>
      <c r="D79" s="31"/>
      <c r="E79" s="31"/>
      <c r="F79" s="31"/>
    </row>
    <row r="88" spans="3:3">
      <c r="C88" s="31"/>
    </row>
  </sheetData>
  <sortState ref="C6:F77">
    <sortCondition ref="C6"/>
  </sortState>
  <mergeCells count="4">
    <mergeCell ref="B2:K2"/>
    <mergeCell ref="B3:K3"/>
    <mergeCell ref="B4:K4"/>
    <mergeCell ref="B5:C5"/>
  </mergeCells>
  <phoneticPr fontId="0" type="noConversion"/>
  <pageMargins left="0.27559055118110237" right="0" top="0" bottom="0.15748031496062992" header="0" footer="0.15748031496062992"/>
  <pageSetup scale="64" orientation="portrait" r:id="rId1"/>
  <headerFooter alignWithMargins="0">
    <oddFooter>&amp;CBARÓMETRO TURÍSTICO DE LA RIVIERA MAYA
FIDEICOMISO DE PROMOCIÓN TURÍSTICA DE LA RIVIERA MAYA&amp;R18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J50"/>
  <sheetViews>
    <sheetView workbookViewId="0">
      <selection activeCell="H50" sqref="H50"/>
    </sheetView>
  </sheetViews>
  <sheetFormatPr baseColWidth="10" defaultRowHeight="15"/>
  <cols>
    <col min="1" max="1" width="3.7109375" style="15" customWidth="1"/>
    <col min="2" max="2" width="39.5703125" style="15" customWidth="1"/>
    <col min="3" max="3" width="11.85546875" style="15" bestFit="1" customWidth="1"/>
    <col min="4" max="4" width="13" style="15" bestFit="1" customWidth="1"/>
    <col min="5" max="5" width="11" style="15" bestFit="1" customWidth="1"/>
    <col min="6" max="6" width="12.42578125" style="15" bestFit="1" customWidth="1"/>
    <col min="7" max="7" width="14.85546875" style="15" bestFit="1" customWidth="1"/>
    <col min="8" max="16384" width="11.42578125" style="15"/>
  </cols>
  <sheetData>
    <row r="1" spans="1:10" ht="18.75">
      <c r="A1" s="378" t="s">
        <v>141</v>
      </c>
      <c r="B1" s="378"/>
      <c r="C1" s="378"/>
      <c r="D1" s="378"/>
      <c r="E1" s="378"/>
      <c r="F1" s="378"/>
      <c r="G1" s="378"/>
    </row>
    <row r="2" spans="1:10" ht="18.75">
      <c r="A2" s="379" t="s">
        <v>41</v>
      </c>
      <c r="B2" s="379"/>
      <c r="C2" s="379"/>
      <c r="D2" s="379"/>
      <c r="E2" s="379"/>
      <c r="F2" s="379"/>
      <c r="G2" s="379"/>
    </row>
    <row r="3" spans="1:10" ht="15.75">
      <c r="A3" s="380" t="s">
        <v>335</v>
      </c>
      <c r="B3" s="380"/>
      <c r="C3" s="380"/>
      <c r="D3" s="380"/>
      <c r="E3" s="380"/>
      <c r="F3" s="380"/>
      <c r="G3" s="380"/>
    </row>
    <row r="4" spans="1:10" ht="8.25" customHeight="1"/>
    <row r="5" spans="1:10" ht="15.75">
      <c r="A5" s="10"/>
      <c r="B5" s="303"/>
      <c r="C5" s="381" t="s">
        <v>286</v>
      </c>
      <c r="D5" s="381"/>
      <c r="E5" s="381" t="s">
        <v>146</v>
      </c>
      <c r="F5" s="382"/>
    </row>
    <row r="6" spans="1:10" ht="15.75">
      <c r="A6" s="10"/>
      <c r="B6" s="304" t="s">
        <v>48</v>
      </c>
      <c r="C6" s="305">
        <v>2013</v>
      </c>
      <c r="D6" s="305">
        <v>2014</v>
      </c>
      <c r="E6" s="306" t="s">
        <v>47</v>
      </c>
      <c r="F6" s="307" t="s">
        <v>33</v>
      </c>
    </row>
    <row r="7" spans="1:10" ht="6" customHeight="1"/>
    <row r="8" spans="1:10">
      <c r="B8" s="177" t="s">
        <v>0</v>
      </c>
      <c r="C8" s="178"/>
      <c r="D8" s="178"/>
      <c r="E8" s="178"/>
      <c r="F8" s="179"/>
    </row>
    <row r="9" spans="1:10">
      <c r="B9" s="180" t="s">
        <v>1</v>
      </c>
      <c r="C9" s="181">
        <v>40645</v>
      </c>
      <c r="D9" s="181">
        <v>40832</v>
      </c>
      <c r="E9" s="182">
        <f>D9-C9</f>
        <v>187</v>
      </c>
      <c r="F9" s="183">
        <f>(D9/C9)-100%</f>
        <v>4.6008119079836707E-3</v>
      </c>
    </row>
    <row r="10" spans="1:10" ht="7.5" customHeight="1"/>
    <row r="11" spans="1:10">
      <c r="B11" s="184" t="s">
        <v>2</v>
      </c>
      <c r="C11" s="185">
        <v>1245811</v>
      </c>
      <c r="D11" s="185">
        <v>1254766</v>
      </c>
      <c r="E11" s="185">
        <f>D11-C11</f>
        <v>8955</v>
      </c>
      <c r="F11" s="186">
        <f>(D11/C11)-100%</f>
        <v>7.1880887229283097E-3</v>
      </c>
    </row>
    <row r="12" spans="1:10">
      <c r="B12" s="187" t="s">
        <v>3</v>
      </c>
      <c r="C12" s="105">
        <v>1070536</v>
      </c>
      <c r="D12" s="105">
        <v>1078745</v>
      </c>
      <c r="E12" s="105">
        <f>D12-C12</f>
        <v>8209</v>
      </c>
      <c r="F12" s="188">
        <f>(D12/C12)-100%</f>
        <v>7.6681213896589995E-3</v>
      </c>
    </row>
    <row r="13" spans="1:10">
      <c r="B13" s="180" t="s">
        <v>4</v>
      </c>
      <c r="C13" s="190">
        <f>C12/C11</f>
        <v>0.85930851469444403</v>
      </c>
      <c r="D13" s="190">
        <f>D12/D11</f>
        <v>0.85971806695431663</v>
      </c>
      <c r="E13" s="189">
        <f>D13-C13</f>
        <v>4.0955225987260313E-4</v>
      </c>
      <c r="F13" s="183"/>
      <c r="J13" s="16"/>
    </row>
    <row r="14" spans="1:10" ht="9" customHeight="1"/>
    <row r="15" spans="1:10" ht="20.25" customHeight="1">
      <c r="B15" s="191" t="s">
        <v>5</v>
      </c>
      <c r="C15" s="192">
        <v>0.87050000000000005</v>
      </c>
      <c r="D15" s="192">
        <v>0.88060000000000005</v>
      </c>
      <c r="E15" s="193">
        <f>D15-C15</f>
        <v>1.0099999999999998E-2</v>
      </c>
      <c r="F15" s="16"/>
    </row>
    <row r="16" spans="1:10" ht="8.25" customHeight="1"/>
    <row r="17" spans="2:8">
      <c r="B17" s="177" t="s">
        <v>14</v>
      </c>
      <c r="C17" s="178"/>
      <c r="D17" s="178"/>
      <c r="E17" s="179"/>
      <c r="F17" s="15" t="s">
        <v>128</v>
      </c>
      <c r="G17" s="15" t="s">
        <v>127</v>
      </c>
    </row>
    <row r="18" spans="2:8">
      <c r="B18" s="187" t="s">
        <v>13</v>
      </c>
      <c r="C18" s="102">
        <v>6.69</v>
      </c>
      <c r="D18" s="102">
        <v>6.55</v>
      </c>
      <c r="E18" s="194">
        <f>D18-C18</f>
        <v>-0.14000000000000057</v>
      </c>
      <c r="F18" s="16"/>
    </row>
    <row r="19" spans="2:8">
      <c r="B19" s="187" t="s">
        <v>15</v>
      </c>
      <c r="C19" s="103">
        <v>3.54</v>
      </c>
      <c r="D19" s="103">
        <v>3.64</v>
      </c>
      <c r="E19" s="194">
        <f>D19-C19</f>
        <v>0.10000000000000009</v>
      </c>
      <c r="F19" s="16"/>
    </row>
    <row r="20" spans="2:8">
      <c r="B20" s="180" t="s">
        <v>16</v>
      </c>
      <c r="C20" s="195">
        <v>7.33</v>
      </c>
      <c r="D20" s="195">
        <v>7.15</v>
      </c>
      <c r="E20" s="196">
        <f>D20-C20</f>
        <v>-0.17999999999999972</v>
      </c>
      <c r="F20" s="16"/>
    </row>
    <row r="21" spans="2:8" ht="8.25" customHeight="1"/>
    <row r="22" spans="2:8" ht="17.25" customHeight="1">
      <c r="B22" s="197" t="s">
        <v>49</v>
      </c>
      <c r="C22" s="198">
        <v>2825.43</v>
      </c>
      <c r="D22" s="198">
        <v>3285.72</v>
      </c>
      <c r="E22" s="199">
        <f>D22-C22</f>
        <v>460.28999999999996</v>
      </c>
      <c r="F22" s="193">
        <f>(D22/C22)-100%</f>
        <v>0.16290971639715024</v>
      </c>
    </row>
    <row r="23" spans="2:8" ht="9" customHeight="1"/>
    <row r="24" spans="2:8">
      <c r="B24" s="177" t="s">
        <v>35</v>
      </c>
      <c r="C24" s="200">
        <v>2013</v>
      </c>
      <c r="D24" s="200">
        <v>2014</v>
      </c>
      <c r="E24" s="178"/>
      <c r="F24" s="179"/>
    </row>
    <row r="25" spans="2:8">
      <c r="B25" s="187" t="s">
        <v>6</v>
      </c>
      <c r="C25" s="104">
        <v>332698</v>
      </c>
      <c r="D25" s="104">
        <v>352269</v>
      </c>
      <c r="E25" s="105">
        <f>D25-C25</f>
        <v>19571</v>
      </c>
      <c r="F25" s="188">
        <f>(D25/C25)-100%</f>
        <v>5.8825120680016107E-2</v>
      </c>
    </row>
    <row r="26" spans="2:8">
      <c r="B26" s="187" t="s">
        <v>7</v>
      </c>
      <c r="C26" s="105">
        <v>45101</v>
      </c>
      <c r="D26" s="105">
        <v>44878</v>
      </c>
      <c r="E26" s="105">
        <f>D26-C26</f>
        <v>-223</v>
      </c>
      <c r="F26" s="188">
        <f>(D26/C26)-100%</f>
        <v>-4.9444579942795608E-3</v>
      </c>
      <c r="G26" s="17"/>
    </row>
    <row r="27" spans="2:8">
      <c r="B27" s="180" t="s">
        <v>8</v>
      </c>
      <c r="C27" s="182">
        <v>287597</v>
      </c>
      <c r="D27" s="182">
        <v>307391</v>
      </c>
      <c r="E27" s="182">
        <f>D27-C27</f>
        <v>19794</v>
      </c>
      <c r="F27" s="183">
        <f>(D27/C27)-100%</f>
        <v>6.8825474535548103E-2</v>
      </c>
      <c r="G27" s="17"/>
      <c r="H27" s="17"/>
    </row>
    <row r="28" spans="2:8" ht="11.25" customHeight="1"/>
    <row r="29" spans="2:8">
      <c r="B29" s="201" t="s">
        <v>36</v>
      </c>
      <c r="C29" s="205">
        <v>2013</v>
      </c>
      <c r="D29" s="200"/>
      <c r="E29" s="200">
        <v>2014</v>
      </c>
      <c r="F29" s="202"/>
      <c r="G29" s="18"/>
    </row>
    <row r="30" spans="2:8">
      <c r="B30" s="187" t="s">
        <v>9</v>
      </c>
      <c r="C30" s="105">
        <v>80085</v>
      </c>
      <c r="D30" s="106">
        <f>C30/$C$35</f>
        <v>0.27846257088912613</v>
      </c>
      <c r="E30" s="105">
        <v>78186</v>
      </c>
      <c r="F30" s="188">
        <f>E30/$E$35</f>
        <v>0.25435357573904244</v>
      </c>
      <c r="G30" s="19"/>
    </row>
    <row r="31" spans="2:8">
      <c r="B31" s="187" t="s">
        <v>11</v>
      </c>
      <c r="C31" s="105">
        <v>89850</v>
      </c>
      <c r="D31" s="106">
        <f>C31/$C$35</f>
        <v>0.31241633257648721</v>
      </c>
      <c r="E31" s="105">
        <v>106809</v>
      </c>
      <c r="F31" s="188">
        <f>E31/$E$35</f>
        <v>0.34746950951719469</v>
      </c>
      <c r="G31" s="19"/>
    </row>
    <row r="32" spans="2:8">
      <c r="B32" s="187" t="s">
        <v>139</v>
      </c>
      <c r="C32" s="105">
        <v>90095</v>
      </c>
      <c r="D32" s="106">
        <f>C32/$C$35</f>
        <v>0.31326821907043534</v>
      </c>
      <c r="E32" s="105">
        <v>97767</v>
      </c>
      <c r="F32" s="188">
        <f>E32/$E$35</f>
        <v>0.3180542045798348</v>
      </c>
      <c r="G32" s="19"/>
    </row>
    <row r="33" spans="2:8">
      <c r="B33" s="187" t="s">
        <v>10</v>
      </c>
      <c r="C33" s="105">
        <v>25423</v>
      </c>
      <c r="D33" s="106">
        <f>C33/$C$35</f>
        <v>8.839800136997257E-2</v>
      </c>
      <c r="E33" s="105">
        <v>22336</v>
      </c>
      <c r="F33" s="188">
        <f>E33/$E$35</f>
        <v>7.2663155394920478E-2</v>
      </c>
      <c r="G33" s="19"/>
    </row>
    <row r="34" spans="2:8">
      <c r="B34" s="187" t="s">
        <v>12</v>
      </c>
      <c r="C34" s="105">
        <v>2144</v>
      </c>
      <c r="D34" s="106">
        <f>C34/$C$35</f>
        <v>7.4548760939787267E-3</v>
      </c>
      <c r="E34" s="105">
        <v>2293</v>
      </c>
      <c r="F34" s="188">
        <f>E34/$E$35</f>
        <v>7.4595547690075505E-3</v>
      </c>
      <c r="G34" s="19"/>
    </row>
    <row r="35" spans="2:8">
      <c r="B35" s="180"/>
      <c r="C35" s="181">
        <f>SUM(C30:C34)</f>
        <v>287597</v>
      </c>
      <c r="D35" s="189">
        <f>SUM(D30:D34)</f>
        <v>1</v>
      </c>
      <c r="E35" s="181">
        <f>SUM(E30:E34)</f>
        <v>307391</v>
      </c>
      <c r="F35" s="183">
        <f>SUM(F30:F34)</f>
        <v>1</v>
      </c>
      <c r="G35" s="20"/>
    </row>
    <row r="36" spans="2:8" ht="9.75" customHeight="1"/>
    <row r="37" spans="2:8">
      <c r="B37" s="203" t="s">
        <v>142</v>
      </c>
      <c r="C37" s="204">
        <v>2013</v>
      </c>
      <c r="D37" s="204">
        <v>2014</v>
      </c>
      <c r="E37" s="178"/>
      <c r="F37" s="179"/>
    </row>
    <row r="38" spans="2:8">
      <c r="B38" s="187" t="s">
        <v>6</v>
      </c>
      <c r="C38" s="104">
        <v>1070536</v>
      </c>
      <c r="D38" s="104">
        <v>1078745</v>
      </c>
      <c r="E38" s="105">
        <f>D38-C38</f>
        <v>8209</v>
      </c>
      <c r="F38" s="188">
        <f>(D38/C38)-100%</f>
        <v>7.6681213896589995E-3</v>
      </c>
    </row>
    <row r="39" spans="2:8">
      <c r="B39" s="187" t="s">
        <v>7</v>
      </c>
      <c r="C39" s="105">
        <v>66524</v>
      </c>
      <c r="D39" s="105">
        <v>66195</v>
      </c>
      <c r="E39" s="105">
        <f>D39-C39</f>
        <v>-329</v>
      </c>
      <c r="F39" s="188">
        <f>(D39/C39)-100%</f>
        <v>-4.9455835487943745E-3</v>
      </c>
      <c r="H39" s="17"/>
    </row>
    <row r="40" spans="2:8">
      <c r="B40" s="180" t="s">
        <v>278</v>
      </c>
      <c r="C40" s="182">
        <v>1004012</v>
      </c>
      <c r="D40" s="182">
        <v>1012550</v>
      </c>
      <c r="E40" s="182">
        <f>D40-C40</f>
        <v>8538</v>
      </c>
      <c r="F40" s="183">
        <f>(D40/C40)-100%</f>
        <v>8.5038824237160249E-3</v>
      </c>
      <c r="G40" s="17"/>
      <c r="H40" s="17"/>
    </row>
    <row r="41" spans="2:8" ht="9.75" customHeight="1"/>
    <row r="42" spans="2:8">
      <c r="B42" s="203" t="s">
        <v>210</v>
      </c>
      <c r="C42" s="205">
        <v>2013</v>
      </c>
      <c r="D42" s="206"/>
      <c r="E42" s="204">
        <v>2014</v>
      </c>
      <c r="F42" s="207"/>
      <c r="G42" s="18"/>
    </row>
    <row r="43" spans="2:8">
      <c r="B43" s="187" t="s">
        <v>257</v>
      </c>
      <c r="C43" s="105">
        <v>314281</v>
      </c>
      <c r="D43" s="107">
        <f>C43/$C$48</f>
        <v>0.31302514312577939</v>
      </c>
      <c r="E43" s="105">
        <v>278086</v>
      </c>
      <c r="F43" s="208">
        <f>E43/$E$48</f>
        <v>0.27463927707273716</v>
      </c>
      <c r="G43" s="19"/>
    </row>
    <row r="44" spans="2:8">
      <c r="B44" s="187" t="s">
        <v>11</v>
      </c>
      <c r="C44" s="105">
        <v>248959</v>
      </c>
      <c r="D44" s="107">
        <f>C44/$C$48</f>
        <v>0.24796416775895108</v>
      </c>
      <c r="E44" s="105">
        <v>302180</v>
      </c>
      <c r="F44" s="208">
        <f>E44/$E$48</f>
        <v>0.29843464520270602</v>
      </c>
      <c r="G44" s="19"/>
    </row>
    <row r="45" spans="2:8">
      <c r="B45" s="187" t="s">
        <v>139</v>
      </c>
      <c r="C45" s="105">
        <v>306323</v>
      </c>
      <c r="D45" s="107">
        <f>C45/$C$48</f>
        <v>0.30509894304052143</v>
      </c>
      <c r="E45" s="105">
        <v>312447</v>
      </c>
      <c r="F45" s="208">
        <f>E45/$E$48</f>
        <v>0.30857439138807963</v>
      </c>
      <c r="G45" s="19"/>
    </row>
    <row r="46" spans="2:8">
      <c r="B46" s="187" t="s">
        <v>258</v>
      </c>
      <c r="C46" s="105">
        <v>73174</v>
      </c>
      <c r="D46" s="107">
        <f>C46/$C$48</f>
        <v>7.2881599024712848E-2</v>
      </c>
      <c r="E46" s="105">
        <v>58797</v>
      </c>
      <c r="F46" s="208">
        <f>E46/$E$48</f>
        <v>5.8068243543528714E-2</v>
      </c>
      <c r="G46" s="19"/>
    </row>
    <row r="47" spans="2:8">
      <c r="B47" s="209" t="s">
        <v>310</v>
      </c>
      <c r="C47" s="105">
        <v>61275</v>
      </c>
      <c r="D47" s="112">
        <f>C47/$C$48</f>
        <v>6.1030147050035261E-2</v>
      </c>
      <c r="E47" s="105">
        <v>61040</v>
      </c>
      <c r="F47" s="208">
        <f>E47/$E$48</f>
        <v>6.0283442792948498E-2</v>
      </c>
      <c r="G47" s="19"/>
    </row>
    <row r="48" spans="2:8">
      <c r="B48" s="210"/>
      <c r="C48" s="181">
        <f>SUM(C43:C47)</f>
        <v>1004012</v>
      </c>
      <c r="D48" s="189">
        <f>SUM(D43:D47)</f>
        <v>1</v>
      </c>
      <c r="E48" s="181">
        <f>SUM(E43:E47)</f>
        <v>1012550</v>
      </c>
      <c r="F48" s="183">
        <f>SUM(F43:F47)</f>
        <v>1</v>
      </c>
      <c r="G48" s="20"/>
    </row>
    <row r="49" spans="2:6" ht="9.75" customHeight="1"/>
    <row r="50" spans="2:6">
      <c r="B50" s="383"/>
      <c r="C50" s="384"/>
      <c r="D50" s="384"/>
      <c r="E50" s="384"/>
      <c r="F50" s="385"/>
    </row>
  </sheetData>
  <mergeCells count="6">
    <mergeCell ref="B50:F50"/>
    <mergeCell ref="A1:G1"/>
    <mergeCell ref="A2:G2"/>
    <mergeCell ref="A3:G3"/>
    <mergeCell ref="E5:F5"/>
    <mergeCell ref="C5:D5"/>
  </mergeCells>
  <phoneticPr fontId="0" type="noConversion"/>
  <pageMargins left="0.39370078740157483" right="0" top="0.59055118110236227" bottom="1.4173228346456694" header="0" footer="0.94488188976377963"/>
  <pageSetup scale="92" orientation="portrait" r:id="rId1"/>
  <headerFooter alignWithMargins="0">
    <oddFooter>&amp;CBARÓMETRO TURÍSTICO DE LA RIVIERA MAYA
FIDEICOMISO DE PROMOCIÓN TURÍSTICA DE LA RIVIERA MAYA&amp;R1</oddFooter>
  </headerFooter>
  <ignoredErrors>
    <ignoredError sqref="C48 E48 E35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I41"/>
  <sheetViews>
    <sheetView topLeftCell="A29" workbookViewId="0">
      <selection activeCell="B32" sqref="B32"/>
    </sheetView>
  </sheetViews>
  <sheetFormatPr baseColWidth="10" defaultRowHeight="12.75"/>
  <cols>
    <col min="1" max="1" width="3.5703125" style="9" customWidth="1"/>
    <col min="2" max="2" width="38.7109375" style="9" customWidth="1"/>
    <col min="3" max="3" width="11.28515625" style="9" bestFit="1" customWidth="1"/>
    <col min="4" max="4" width="8.28515625" style="9" bestFit="1" customWidth="1"/>
    <col min="5" max="5" width="11.7109375" style="9" bestFit="1" customWidth="1"/>
    <col min="6" max="6" width="8.28515625" style="9" bestFit="1" customWidth="1"/>
    <col min="7" max="16384" width="11.42578125" style="9"/>
  </cols>
  <sheetData>
    <row r="1" spans="1:8">
      <c r="B1" s="31"/>
      <c r="C1" s="31"/>
      <c r="D1" s="31"/>
      <c r="E1" s="31"/>
      <c r="F1" s="31"/>
    </row>
    <row r="2" spans="1:8">
      <c r="B2" s="31"/>
      <c r="C2" s="31"/>
      <c r="D2" s="31"/>
      <c r="E2" s="31"/>
      <c r="F2" s="31"/>
    </row>
    <row r="3" spans="1:8">
      <c r="B3" s="31"/>
      <c r="C3" s="31"/>
      <c r="D3" s="31"/>
      <c r="E3" s="31"/>
      <c r="F3" s="31"/>
    </row>
    <row r="4" spans="1:8">
      <c r="B4" s="31"/>
      <c r="C4" s="31"/>
      <c r="D4" s="31"/>
      <c r="E4" s="31"/>
      <c r="F4" s="31"/>
    </row>
    <row r="5" spans="1:8">
      <c r="B5" s="31"/>
      <c r="C5" s="31"/>
      <c r="D5" s="31"/>
      <c r="E5" s="31"/>
      <c r="F5" s="31"/>
    </row>
    <row r="6" spans="1:8" ht="21.75" customHeight="1">
      <c r="B6" s="443" t="s">
        <v>185</v>
      </c>
      <c r="C6" s="443"/>
      <c r="D6" s="443"/>
      <c r="E6" s="443"/>
      <c r="F6" s="443"/>
      <c r="G6" s="443"/>
    </row>
    <row r="7" spans="1:8" ht="18.75">
      <c r="B7" s="443" t="s">
        <v>192</v>
      </c>
      <c r="C7" s="443"/>
      <c r="D7" s="443"/>
      <c r="E7" s="443"/>
      <c r="F7" s="443"/>
      <c r="G7" s="443"/>
    </row>
    <row r="8" spans="1:8" ht="18.75">
      <c r="B8" s="443" t="s">
        <v>366</v>
      </c>
      <c r="C8" s="443"/>
      <c r="D8" s="443"/>
      <c r="E8" s="443"/>
      <c r="F8" s="443"/>
      <c r="G8" s="443"/>
    </row>
    <row r="9" spans="1:8" ht="4.5" customHeight="1">
      <c r="B9" s="444"/>
      <c r="C9" s="444"/>
      <c r="D9" s="444"/>
      <c r="E9" s="444"/>
      <c r="F9" s="444"/>
    </row>
    <row r="10" spans="1:8" ht="15.75">
      <c r="A10" s="31"/>
      <c r="B10" s="360" t="s">
        <v>193</v>
      </c>
      <c r="C10" s="360" t="s">
        <v>156</v>
      </c>
      <c r="D10" s="360" t="s">
        <v>33</v>
      </c>
      <c r="E10" s="360" t="s">
        <v>17</v>
      </c>
      <c r="F10" s="360" t="s">
        <v>33</v>
      </c>
      <c r="G10" s="31"/>
    </row>
    <row r="11" spans="1:8" ht="15.75">
      <c r="B11" s="224" t="s">
        <v>157</v>
      </c>
      <c r="C11" s="225">
        <v>24</v>
      </c>
      <c r="D11" s="226">
        <f>C11/$C$29</f>
        <v>6.2663185378590072E-2</v>
      </c>
      <c r="E11" s="241">
        <v>3931</v>
      </c>
      <c r="F11" s="226">
        <f>E11/$E$29</f>
        <v>9.6272531347962376E-2</v>
      </c>
      <c r="H11" s="98"/>
    </row>
    <row r="12" spans="1:8" ht="15.75">
      <c r="B12" s="224" t="s">
        <v>181</v>
      </c>
      <c r="C12" s="225">
        <v>2</v>
      </c>
      <c r="D12" s="226">
        <f t="shared" ref="D12:D28" si="0">C12/$C$29</f>
        <v>5.2219321148825066E-3</v>
      </c>
      <c r="E12" s="242">
        <v>49</v>
      </c>
      <c r="F12" s="226">
        <f t="shared" ref="F12:F28" si="1">E12/$E$29</f>
        <v>1.200039184952978E-3</v>
      </c>
      <c r="H12" s="98"/>
    </row>
    <row r="13" spans="1:8" ht="15.75">
      <c r="A13" s="31"/>
      <c r="B13" s="224" t="s">
        <v>169</v>
      </c>
      <c r="C13" s="225">
        <v>9</v>
      </c>
      <c r="D13" s="226">
        <f t="shared" si="0"/>
        <v>2.3498694516971279E-2</v>
      </c>
      <c r="E13" s="242">
        <v>2936</v>
      </c>
      <c r="F13" s="226">
        <f t="shared" si="1"/>
        <v>7.1904388714733536E-2</v>
      </c>
      <c r="H13" s="98"/>
    </row>
    <row r="14" spans="1:8" ht="15.75">
      <c r="A14" s="31"/>
      <c r="B14" s="224" t="s">
        <v>158</v>
      </c>
      <c r="C14" s="225">
        <v>1</v>
      </c>
      <c r="D14" s="226">
        <f t="shared" si="0"/>
        <v>2.6109660574412533E-3</v>
      </c>
      <c r="E14" s="242">
        <v>20</v>
      </c>
      <c r="F14" s="226">
        <f t="shared" si="1"/>
        <v>4.8981191222570528E-4</v>
      </c>
      <c r="H14" s="98"/>
    </row>
    <row r="15" spans="1:8" ht="15.75">
      <c r="A15" s="31"/>
      <c r="B15" s="224" t="s">
        <v>159</v>
      </c>
      <c r="C15" s="225">
        <v>159</v>
      </c>
      <c r="D15" s="226">
        <f t="shared" si="0"/>
        <v>0.41514360313315929</v>
      </c>
      <c r="E15" s="242">
        <v>7357</v>
      </c>
      <c r="F15" s="226">
        <f t="shared" si="1"/>
        <v>0.18017731191222572</v>
      </c>
      <c r="H15" s="98"/>
    </row>
    <row r="16" spans="1:8" ht="15.75">
      <c r="A16" s="31"/>
      <c r="B16" s="224" t="s">
        <v>166</v>
      </c>
      <c r="C16" s="225">
        <v>1</v>
      </c>
      <c r="D16" s="226">
        <f t="shared" si="0"/>
        <v>2.6109660574412533E-3</v>
      </c>
      <c r="E16" s="242">
        <v>540</v>
      </c>
      <c r="F16" s="226">
        <f t="shared" si="1"/>
        <v>1.3224921630094044E-2</v>
      </c>
      <c r="H16" s="98"/>
    </row>
    <row r="17" spans="1:8" ht="15.75">
      <c r="A17" s="31"/>
      <c r="B17" s="224" t="s">
        <v>167</v>
      </c>
      <c r="C17" s="225">
        <v>11</v>
      </c>
      <c r="D17" s="226">
        <f t="shared" si="0"/>
        <v>2.8720626631853787E-2</v>
      </c>
      <c r="E17" s="242">
        <v>3817</v>
      </c>
      <c r="F17" s="226">
        <f t="shared" si="1"/>
        <v>9.3480603448275856E-2</v>
      </c>
      <c r="H17" s="98"/>
    </row>
    <row r="18" spans="1:8" ht="15.75">
      <c r="A18" s="31"/>
      <c r="B18" s="224" t="s">
        <v>168</v>
      </c>
      <c r="C18" s="225">
        <v>23</v>
      </c>
      <c r="D18" s="226">
        <f t="shared" si="0"/>
        <v>6.0052219321148827E-2</v>
      </c>
      <c r="E18" s="242">
        <v>6654</v>
      </c>
      <c r="F18" s="226">
        <f t="shared" si="1"/>
        <v>0.16296042319749215</v>
      </c>
      <c r="H18" s="98"/>
    </row>
    <row r="19" spans="1:8" ht="15.75">
      <c r="A19" s="31"/>
      <c r="B19" s="224" t="s">
        <v>160</v>
      </c>
      <c r="C19" s="225">
        <v>14</v>
      </c>
      <c r="D19" s="226">
        <f t="shared" si="0"/>
        <v>3.6553524804177548E-2</v>
      </c>
      <c r="E19" s="242">
        <v>5232</v>
      </c>
      <c r="F19" s="226">
        <f t="shared" si="1"/>
        <v>0.1281347962382445</v>
      </c>
      <c r="H19" s="98"/>
    </row>
    <row r="20" spans="1:8" ht="15.75">
      <c r="B20" s="224" t="s">
        <v>203</v>
      </c>
      <c r="C20" s="225">
        <v>5</v>
      </c>
      <c r="D20" s="226">
        <f t="shared" si="0"/>
        <v>1.3054830287206266E-2</v>
      </c>
      <c r="E20" s="242">
        <v>47</v>
      </c>
      <c r="F20" s="226">
        <f t="shared" si="1"/>
        <v>1.1510579937304075E-3</v>
      </c>
      <c r="H20" s="98"/>
    </row>
    <row r="21" spans="1:8" ht="15.75">
      <c r="B21" s="224" t="s">
        <v>180</v>
      </c>
      <c r="C21" s="225">
        <v>14</v>
      </c>
      <c r="D21" s="226">
        <f t="shared" si="0"/>
        <v>3.6553524804177548E-2</v>
      </c>
      <c r="E21" s="242">
        <v>4103</v>
      </c>
      <c r="F21" s="226">
        <f t="shared" si="1"/>
        <v>0.10048491379310345</v>
      </c>
      <c r="H21" s="98"/>
    </row>
    <row r="22" spans="1:8" ht="15.75">
      <c r="B22" s="224" t="s">
        <v>171</v>
      </c>
      <c r="C22" s="225">
        <v>1</v>
      </c>
      <c r="D22" s="226">
        <f t="shared" si="0"/>
        <v>2.6109660574412533E-3</v>
      </c>
      <c r="E22" s="242">
        <v>680</v>
      </c>
      <c r="F22" s="226">
        <f t="shared" si="1"/>
        <v>1.6653605015673981E-2</v>
      </c>
      <c r="H22" s="98"/>
    </row>
    <row r="23" spans="1:8" ht="15.75">
      <c r="A23" s="31"/>
      <c r="B23" s="224" t="s">
        <v>161</v>
      </c>
      <c r="C23" s="225">
        <v>7</v>
      </c>
      <c r="D23" s="226">
        <f t="shared" si="0"/>
        <v>1.8276762402088774E-2</v>
      </c>
      <c r="E23" s="242">
        <v>2021</v>
      </c>
      <c r="F23" s="226">
        <f t="shared" si="1"/>
        <v>4.9495493730407521E-2</v>
      </c>
      <c r="H23" s="98"/>
    </row>
    <row r="24" spans="1:8" ht="15.75">
      <c r="B24" s="224" t="s">
        <v>202</v>
      </c>
      <c r="C24" s="225">
        <v>5</v>
      </c>
      <c r="D24" s="226">
        <f t="shared" si="0"/>
        <v>1.3054830287206266E-2</v>
      </c>
      <c r="E24" s="242">
        <v>73</v>
      </c>
      <c r="F24" s="226">
        <f t="shared" si="1"/>
        <v>1.7878134796238245E-3</v>
      </c>
      <c r="H24" s="98"/>
    </row>
    <row r="25" spans="1:8" ht="15.75">
      <c r="B25" s="224" t="s">
        <v>179</v>
      </c>
      <c r="C25" s="225">
        <v>4</v>
      </c>
      <c r="D25" s="226">
        <f t="shared" si="0"/>
        <v>1.0443864229765013E-2</v>
      </c>
      <c r="E25" s="242">
        <v>140</v>
      </c>
      <c r="F25" s="226">
        <f t="shared" si="1"/>
        <v>3.4286833855799374E-3</v>
      </c>
      <c r="H25" s="98"/>
    </row>
    <row r="26" spans="1:8" ht="15.75">
      <c r="B26" s="224" t="s">
        <v>162</v>
      </c>
      <c r="C26" s="225">
        <v>98</v>
      </c>
      <c r="D26" s="226">
        <f t="shared" si="0"/>
        <v>0.25587467362924282</v>
      </c>
      <c r="E26" s="242">
        <v>2013</v>
      </c>
      <c r="F26" s="226">
        <f t="shared" si="1"/>
        <v>4.9299568965517244E-2</v>
      </c>
      <c r="H26" s="98"/>
    </row>
    <row r="27" spans="1:8" ht="15.75">
      <c r="A27" s="31"/>
      <c r="B27" s="224" t="s">
        <v>182</v>
      </c>
      <c r="C27" s="225">
        <v>1</v>
      </c>
      <c r="D27" s="226">
        <f t="shared" si="0"/>
        <v>2.6109660574412533E-3</v>
      </c>
      <c r="E27" s="242">
        <v>750</v>
      </c>
      <c r="F27" s="226">
        <f t="shared" si="1"/>
        <v>1.836794670846395E-2</v>
      </c>
      <c r="H27" s="98"/>
    </row>
    <row r="28" spans="1:8" ht="15.75">
      <c r="B28" s="224" t="s">
        <v>163</v>
      </c>
      <c r="C28" s="225">
        <v>4</v>
      </c>
      <c r="D28" s="226">
        <f t="shared" si="0"/>
        <v>1.0443864229765013E-2</v>
      </c>
      <c r="E28" s="243">
        <v>469</v>
      </c>
      <c r="F28" s="226">
        <f t="shared" si="1"/>
        <v>1.148608934169279E-2</v>
      </c>
      <c r="H28" s="98"/>
    </row>
    <row r="29" spans="1:8" ht="15.75">
      <c r="A29" s="97"/>
      <c r="B29" s="361" t="s">
        <v>6</v>
      </c>
      <c r="C29" s="362">
        <f>SUM(C11:C28)</f>
        <v>383</v>
      </c>
      <c r="D29" s="363">
        <f>SUM(D11:D28)</f>
        <v>0.99999999999999989</v>
      </c>
      <c r="E29" s="364">
        <f>SUM(E11:E28)</f>
        <v>40832</v>
      </c>
      <c r="F29" s="363">
        <f>SUM(F11:F28)</f>
        <v>1</v>
      </c>
      <c r="G29" s="31"/>
    </row>
    <row r="30" spans="1:8">
      <c r="B30" s="31"/>
      <c r="C30" s="99"/>
      <c r="D30" s="99"/>
      <c r="E30" s="99"/>
      <c r="F30" s="99"/>
    </row>
    <row r="31" spans="1:8">
      <c r="B31" s="81" t="s">
        <v>376</v>
      </c>
      <c r="C31" s="100"/>
      <c r="D31" s="100"/>
      <c r="E31" s="100"/>
      <c r="F31" s="100"/>
    </row>
    <row r="38" spans="8:9">
      <c r="I38" s="31"/>
    </row>
    <row r="39" spans="8:9">
      <c r="I39" s="31"/>
    </row>
    <row r="41" spans="8:9">
      <c r="H41" s="101"/>
    </row>
  </sheetData>
  <mergeCells count="4">
    <mergeCell ref="B8:G8"/>
    <mergeCell ref="B9:F9"/>
    <mergeCell ref="B6:G6"/>
    <mergeCell ref="B7:G7"/>
  </mergeCells>
  <phoneticPr fontId="0" type="noConversion"/>
  <pageMargins left="0.9055118110236221" right="0" top="0.39370078740157483" bottom="0.11811023622047245" header="0" footer="0.43307086614173229"/>
  <pageSetup orientation="portrait" r:id="rId1"/>
  <headerFooter alignWithMargins="0">
    <oddFooter>&amp;CBARÓMETRO TURÍSTICO DE LA RIVIERA MAYA
FIDEICOMISO DE PROMOCIÓN TURÍSTICA DE LA RIVIERA MAYA&amp;R19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4"/>
  <dimension ref="B4:AN31"/>
  <sheetViews>
    <sheetView topLeftCell="B1" workbookViewId="0">
      <selection activeCell="P19" sqref="P19"/>
    </sheetView>
  </sheetViews>
  <sheetFormatPr baseColWidth="10" defaultRowHeight="12.75"/>
  <cols>
    <col min="1" max="1" width="2.7109375" style="7" customWidth="1"/>
    <col min="2" max="2" width="5.42578125" style="12" bestFit="1" customWidth="1"/>
    <col min="3" max="4" width="7.140625" style="7" bestFit="1" customWidth="1"/>
    <col min="5" max="7" width="7.140625" style="7" customWidth="1"/>
    <col min="8" max="9" width="7.85546875" style="7" customWidth="1"/>
    <col min="10" max="10" width="7.85546875" style="7" bestFit="1" customWidth="1"/>
    <col min="11" max="11" width="7.85546875" style="7" customWidth="1"/>
    <col min="12" max="16" width="7.7109375" style="7" customWidth="1"/>
    <col min="17" max="17" width="8.85546875" style="7" bestFit="1" customWidth="1"/>
    <col min="18" max="19" width="8.85546875" style="7" customWidth="1"/>
    <col min="20" max="20" width="8.85546875" style="7" bestFit="1" customWidth="1"/>
    <col min="21" max="16384" width="11.42578125" style="7"/>
  </cols>
  <sheetData>
    <row r="4" spans="2:20" ht="18.75">
      <c r="C4" s="30"/>
      <c r="D4" s="30"/>
      <c r="E4" s="30"/>
      <c r="F4" s="30"/>
      <c r="G4" s="30"/>
      <c r="H4" s="30"/>
      <c r="I4" s="30"/>
      <c r="J4" s="30" t="s">
        <v>336</v>
      </c>
      <c r="K4" s="30"/>
      <c r="L4" s="30"/>
      <c r="M4" s="30"/>
      <c r="N4" s="30"/>
      <c r="O4" s="30"/>
      <c r="P4" s="30"/>
      <c r="Q4" s="30"/>
      <c r="R4" s="249"/>
      <c r="S4" s="254"/>
    </row>
    <row r="5" spans="2:20" ht="18.75">
      <c r="B5" s="24"/>
      <c r="C5" s="25"/>
      <c r="D5" s="25"/>
      <c r="E5" s="25"/>
      <c r="F5" s="250"/>
      <c r="G5" s="302"/>
      <c r="H5" s="230"/>
      <c r="I5" s="250"/>
      <c r="J5" s="25"/>
      <c r="K5" s="302"/>
      <c r="L5" s="25"/>
      <c r="M5" s="25"/>
      <c r="N5" s="25"/>
      <c r="O5" s="250"/>
      <c r="P5" s="302"/>
      <c r="Q5" s="22"/>
      <c r="R5" s="249"/>
      <c r="S5" s="254"/>
    </row>
    <row r="6" spans="2:20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20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2:20" s="23" customFormat="1" ht="15">
      <c r="B8" s="386" t="s">
        <v>60</v>
      </c>
      <c r="C8" s="387" t="s">
        <v>149</v>
      </c>
      <c r="D8" s="387"/>
      <c r="E8" s="387"/>
      <c r="F8" s="387"/>
      <c r="G8" s="387"/>
      <c r="H8" s="387" t="s">
        <v>151</v>
      </c>
      <c r="I8" s="387"/>
      <c r="J8" s="387"/>
      <c r="K8" s="387"/>
      <c r="L8" s="387" t="s">
        <v>150</v>
      </c>
      <c r="M8" s="387"/>
      <c r="N8" s="387"/>
      <c r="O8" s="387"/>
      <c r="P8" s="387"/>
      <c r="Q8" s="387" t="s">
        <v>151</v>
      </c>
      <c r="R8" s="387"/>
      <c r="S8" s="387"/>
      <c r="T8" s="387"/>
    </row>
    <row r="9" spans="2:20" s="23" customFormat="1" ht="15">
      <c r="B9" s="386"/>
      <c r="C9" s="308">
        <v>2010</v>
      </c>
      <c r="D9" s="308">
        <v>2011</v>
      </c>
      <c r="E9" s="308">
        <v>2012</v>
      </c>
      <c r="F9" s="308">
        <v>2013</v>
      </c>
      <c r="G9" s="308">
        <v>2014</v>
      </c>
      <c r="H9" s="308" t="s">
        <v>337</v>
      </c>
      <c r="I9" s="308" t="s">
        <v>338</v>
      </c>
      <c r="J9" s="308" t="s">
        <v>339</v>
      </c>
      <c r="K9" s="308" t="s">
        <v>340</v>
      </c>
      <c r="L9" s="308">
        <v>2010</v>
      </c>
      <c r="M9" s="308">
        <v>2011</v>
      </c>
      <c r="N9" s="308">
        <v>2012</v>
      </c>
      <c r="O9" s="308">
        <v>2013</v>
      </c>
      <c r="P9" s="308">
        <v>2014</v>
      </c>
      <c r="Q9" s="308" t="s">
        <v>337</v>
      </c>
      <c r="R9" s="308" t="s">
        <v>338</v>
      </c>
      <c r="S9" s="308" t="s">
        <v>339</v>
      </c>
      <c r="T9" s="308" t="s">
        <v>340</v>
      </c>
    </row>
    <row r="10" spans="2:20" ht="15">
      <c r="B10" s="255" t="s">
        <v>217</v>
      </c>
      <c r="C10" s="152">
        <v>0.7167</v>
      </c>
      <c r="D10" s="152">
        <v>0.79779999999999995</v>
      </c>
      <c r="E10" s="152">
        <v>0.82599999999999996</v>
      </c>
      <c r="F10" s="152">
        <v>0.85929999999999995</v>
      </c>
      <c r="G10" s="152">
        <v>0.85970000000000002</v>
      </c>
      <c r="H10" s="153">
        <f>G10-C10</f>
        <v>0.14300000000000002</v>
      </c>
      <c r="I10" s="153">
        <f>G10-D10</f>
        <v>6.1900000000000066E-2</v>
      </c>
      <c r="J10" s="153">
        <f>G10-E10</f>
        <v>3.3700000000000063E-2</v>
      </c>
      <c r="K10" s="153">
        <f>G10-F10</f>
        <v>4.0000000000006697E-4</v>
      </c>
      <c r="L10" s="160">
        <v>280194</v>
      </c>
      <c r="M10" s="160">
        <v>299698</v>
      </c>
      <c r="N10" s="251">
        <v>330133</v>
      </c>
      <c r="O10" s="251">
        <v>332698</v>
      </c>
      <c r="P10" s="251">
        <v>352269</v>
      </c>
      <c r="Q10" s="155">
        <f>(P10/L10)-100%</f>
        <v>0.25723248891839234</v>
      </c>
      <c r="R10" s="155">
        <f>(P10/M10)-100%</f>
        <v>0.17541324933766655</v>
      </c>
      <c r="S10" s="155">
        <f>(P10/N10)-100%</f>
        <v>6.7051763986029966E-2</v>
      </c>
      <c r="T10" s="155">
        <f>(P10/O10)-100%</f>
        <v>5.8825120680016107E-2</v>
      </c>
    </row>
    <row r="11" spans="2:20" ht="15">
      <c r="B11" s="255" t="s">
        <v>218</v>
      </c>
      <c r="C11" s="156"/>
      <c r="D11" s="156"/>
      <c r="E11" s="157"/>
      <c r="F11" s="157"/>
      <c r="G11" s="157"/>
      <c r="H11" s="157"/>
      <c r="I11" s="153"/>
      <c r="J11" s="153"/>
      <c r="K11" s="153"/>
      <c r="L11" s="154"/>
      <c r="M11" s="154"/>
      <c r="N11" s="154"/>
      <c r="O11" s="154"/>
      <c r="P11" s="154"/>
      <c r="Q11" s="155"/>
      <c r="R11" s="155"/>
      <c r="S11" s="155"/>
      <c r="T11" s="155"/>
    </row>
    <row r="12" spans="2:20" ht="15">
      <c r="B12" s="255" t="s">
        <v>219</v>
      </c>
      <c r="C12" s="157"/>
      <c r="D12" s="157"/>
      <c r="E12" s="157"/>
      <c r="F12" s="157"/>
      <c r="G12" s="157"/>
      <c r="H12" s="157"/>
      <c r="I12" s="153"/>
      <c r="J12" s="153"/>
      <c r="K12" s="153"/>
      <c r="L12" s="154"/>
      <c r="M12" s="154"/>
      <c r="N12" s="154"/>
      <c r="O12" s="154"/>
      <c r="P12" s="154"/>
      <c r="Q12" s="155"/>
      <c r="R12" s="155"/>
      <c r="S12" s="155"/>
      <c r="T12" s="155"/>
    </row>
    <row r="13" spans="2:20" ht="15">
      <c r="B13" s="255" t="s">
        <v>220</v>
      </c>
      <c r="C13" s="157"/>
      <c r="D13" s="157"/>
      <c r="E13" s="157"/>
      <c r="F13" s="157"/>
      <c r="G13" s="157"/>
      <c r="H13" s="157"/>
      <c r="I13" s="153"/>
      <c r="J13" s="153"/>
      <c r="K13" s="153"/>
      <c r="L13" s="154"/>
      <c r="M13" s="154"/>
      <c r="N13" s="154"/>
      <c r="O13" s="154"/>
      <c r="P13" s="154"/>
      <c r="Q13" s="155"/>
      <c r="R13" s="155"/>
      <c r="S13" s="155"/>
      <c r="T13" s="155"/>
    </row>
    <row r="14" spans="2:20" ht="15">
      <c r="B14" s="255" t="s">
        <v>221</v>
      </c>
      <c r="C14" s="157"/>
      <c r="D14" s="157"/>
      <c r="E14" s="157"/>
      <c r="F14" s="157"/>
      <c r="G14" s="157"/>
      <c r="H14" s="157"/>
      <c r="I14" s="153"/>
      <c r="J14" s="153"/>
      <c r="K14" s="153"/>
      <c r="L14" s="154"/>
      <c r="M14" s="154"/>
      <c r="N14" s="154"/>
      <c r="O14" s="154"/>
      <c r="P14" s="154"/>
      <c r="Q14" s="155"/>
      <c r="R14" s="155"/>
      <c r="S14" s="155"/>
      <c r="T14" s="155"/>
    </row>
    <row r="15" spans="2:20" ht="15">
      <c r="B15" s="255" t="s">
        <v>223</v>
      </c>
      <c r="C15" s="157"/>
      <c r="D15" s="157"/>
      <c r="E15" s="157"/>
      <c r="F15" s="157"/>
      <c r="G15" s="157"/>
      <c r="H15" s="157"/>
      <c r="I15" s="153"/>
      <c r="J15" s="153"/>
      <c r="K15" s="153"/>
      <c r="L15" s="154"/>
      <c r="M15" s="154"/>
      <c r="N15" s="154"/>
      <c r="O15" s="154"/>
      <c r="P15" s="154"/>
      <c r="Q15" s="155"/>
      <c r="R15" s="155"/>
      <c r="S15" s="155"/>
      <c r="T15" s="155"/>
    </row>
    <row r="16" spans="2:20" ht="15">
      <c r="B16" s="255" t="s">
        <v>222</v>
      </c>
      <c r="C16" s="157"/>
      <c r="D16" s="157"/>
      <c r="E16" s="157"/>
      <c r="F16" s="157"/>
      <c r="G16" s="157"/>
      <c r="H16" s="157"/>
      <c r="I16" s="153"/>
      <c r="J16" s="153"/>
      <c r="K16" s="153"/>
      <c r="L16" s="154"/>
      <c r="M16" s="154"/>
      <c r="N16" s="154"/>
      <c r="O16" s="154"/>
      <c r="P16" s="154"/>
      <c r="Q16" s="155"/>
      <c r="R16" s="155"/>
      <c r="S16" s="155"/>
      <c r="T16" s="155"/>
    </row>
    <row r="17" spans="2:40" ht="15">
      <c r="B17" s="255" t="s">
        <v>224</v>
      </c>
      <c r="C17" s="152"/>
      <c r="D17" s="152"/>
      <c r="E17" s="152"/>
      <c r="F17" s="152"/>
      <c r="G17" s="152"/>
      <c r="H17" s="152"/>
      <c r="I17" s="153"/>
      <c r="J17" s="153"/>
      <c r="K17" s="153"/>
      <c r="L17" s="154"/>
      <c r="M17" s="154"/>
      <c r="N17" s="154"/>
      <c r="O17" s="154"/>
      <c r="P17" s="154"/>
      <c r="Q17" s="155"/>
      <c r="R17" s="155"/>
      <c r="S17" s="155"/>
      <c r="T17" s="155"/>
    </row>
    <row r="18" spans="2:40" ht="15">
      <c r="B18" s="255" t="s">
        <v>225</v>
      </c>
      <c r="C18" s="152"/>
      <c r="D18" s="152"/>
      <c r="E18" s="152"/>
      <c r="F18" s="152"/>
      <c r="G18" s="152"/>
      <c r="H18" s="152"/>
      <c r="I18" s="153"/>
      <c r="J18" s="153"/>
      <c r="K18" s="153"/>
      <c r="L18" s="154"/>
      <c r="M18" s="154"/>
      <c r="N18" s="154"/>
      <c r="O18" s="154"/>
      <c r="P18" s="154"/>
      <c r="Q18" s="155"/>
      <c r="R18" s="155"/>
      <c r="S18" s="155"/>
      <c r="T18" s="155"/>
    </row>
    <row r="19" spans="2:40" ht="15">
      <c r="B19" s="255" t="s">
        <v>226</v>
      </c>
      <c r="C19" s="152"/>
      <c r="D19" s="152"/>
      <c r="E19" s="152"/>
      <c r="F19" s="152"/>
      <c r="G19" s="152"/>
      <c r="H19" s="152"/>
      <c r="I19" s="153"/>
      <c r="J19" s="153"/>
      <c r="K19" s="153"/>
      <c r="L19" s="154"/>
      <c r="M19" s="154"/>
      <c r="N19" s="154"/>
      <c r="O19" s="154"/>
      <c r="P19" s="154"/>
      <c r="Q19" s="158"/>
      <c r="R19" s="158"/>
      <c r="S19" s="158"/>
      <c r="T19" s="158"/>
    </row>
    <row r="20" spans="2:40" ht="15">
      <c r="B20" s="255" t="s">
        <v>227</v>
      </c>
      <c r="C20" s="152"/>
      <c r="D20" s="152"/>
      <c r="E20" s="152"/>
      <c r="F20" s="152"/>
      <c r="G20" s="152"/>
      <c r="H20" s="152"/>
      <c r="I20" s="153"/>
      <c r="J20" s="153"/>
      <c r="K20" s="153"/>
      <c r="L20" s="154"/>
      <c r="M20" s="154"/>
      <c r="N20" s="154"/>
      <c r="O20" s="154"/>
      <c r="P20" s="154"/>
      <c r="Q20" s="158"/>
      <c r="R20" s="158"/>
      <c r="S20" s="158"/>
      <c r="T20" s="158"/>
    </row>
    <row r="21" spans="2:40" ht="15">
      <c r="B21" s="255" t="s">
        <v>228</v>
      </c>
      <c r="C21" s="152"/>
      <c r="D21" s="152"/>
      <c r="E21" s="152"/>
      <c r="F21" s="152"/>
      <c r="G21" s="152"/>
      <c r="H21" s="152"/>
      <c r="I21" s="153"/>
      <c r="J21" s="153"/>
      <c r="K21" s="153"/>
      <c r="L21" s="154"/>
      <c r="M21" s="154"/>
      <c r="N21" s="154"/>
      <c r="O21" s="154"/>
      <c r="P21" s="154"/>
      <c r="Q21" s="158"/>
      <c r="R21" s="158"/>
      <c r="S21" s="158"/>
      <c r="T21" s="158"/>
    </row>
    <row r="22" spans="2:40" s="27" customFormat="1" ht="15">
      <c r="B22" s="309" t="s">
        <v>229</v>
      </c>
      <c r="C22" s="310">
        <v>0.7167</v>
      </c>
      <c r="D22" s="310">
        <v>0.79779999999999995</v>
      </c>
      <c r="E22" s="310">
        <f>SUM(E10)</f>
        <v>0.82599999999999996</v>
      </c>
      <c r="F22" s="310">
        <v>0.85929999999999995</v>
      </c>
      <c r="G22" s="310">
        <v>0.85970000000000002</v>
      </c>
      <c r="H22" s="311">
        <f>F22-C22</f>
        <v>0.14259999999999995</v>
      </c>
      <c r="I22" s="311">
        <f>F22-D22</f>
        <v>6.1499999999999999E-2</v>
      </c>
      <c r="J22" s="311">
        <f>F22-E22</f>
        <v>3.3299999999999996E-2</v>
      </c>
      <c r="K22" s="311">
        <f>G22-F22</f>
        <v>4.0000000000006697E-4</v>
      </c>
      <c r="L22" s="312">
        <f>SUM(L10:L21)</f>
        <v>280194</v>
      </c>
      <c r="M22" s="312">
        <f>SUM(M10:M21)</f>
        <v>299698</v>
      </c>
      <c r="N22" s="312">
        <f t="shared" ref="N22:P22" si="0">SUM(N10:N21)</f>
        <v>330133</v>
      </c>
      <c r="O22" s="312">
        <f t="shared" si="0"/>
        <v>332698</v>
      </c>
      <c r="P22" s="312">
        <f t="shared" si="0"/>
        <v>352269</v>
      </c>
      <c r="Q22" s="313">
        <f>(P22/L22)-100%</f>
        <v>0.25723248891839234</v>
      </c>
      <c r="R22" s="313">
        <f>(P22/M22)-100%</f>
        <v>0.17541324933766655</v>
      </c>
      <c r="S22" s="313">
        <f>(P22/N22)-100%</f>
        <v>6.7051763986029966E-2</v>
      </c>
      <c r="T22" s="313">
        <f>(P22/O22)-100%</f>
        <v>5.8825120680016107E-2</v>
      </c>
      <c r="AJ22" s="21"/>
    </row>
    <row r="23" spans="2:40">
      <c r="B23" s="28"/>
      <c r="C23" s="5"/>
      <c r="J23" s="5"/>
      <c r="K23" s="5"/>
      <c r="AL23" s="18"/>
    </row>
    <row r="24" spans="2:40">
      <c r="AL24" s="18"/>
    </row>
    <row r="25" spans="2:40">
      <c r="AN25" s="18"/>
    </row>
    <row r="26" spans="2:40">
      <c r="AN26" s="18"/>
    </row>
    <row r="27" spans="2:40">
      <c r="AN27" s="18"/>
    </row>
    <row r="28" spans="2:40">
      <c r="AN28" s="18"/>
    </row>
    <row r="29" spans="2:40">
      <c r="AN29" s="18"/>
    </row>
    <row r="30" spans="2:40">
      <c r="AN30" s="18"/>
    </row>
    <row r="31" spans="2:40">
      <c r="AN31" s="18"/>
    </row>
  </sheetData>
  <mergeCells count="5">
    <mergeCell ref="B8:B9"/>
    <mergeCell ref="Q8:T8"/>
    <mergeCell ref="C8:G8"/>
    <mergeCell ref="H8:K8"/>
    <mergeCell ref="L8:P8"/>
  </mergeCells>
  <phoneticPr fontId="5" type="noConversion"/>
  <pageMargins left="0" right="0" top="0" bottom="0.43307086614173229" header="0" footer="0.47244094488188981"/>
  <pageSetup scale="90" orientation="landscape" r:id="rId1"/>
  <headerFooter alignWithMargins="0">
    <oddFooter>&amp;CBRÓMETRO TURÍSTICO DE LA RIVIERA MAYA 
FIDEICOMISO DE PROMOCIÓN TURÍSTICA DE LA RIVIERA MAYA&amp;R2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5:AM25"/>
  <sheetViews>
    <sheetView workbookViewId="0">
      <selection activeCell="G12" sqref="G12"/>
    </sheetView>
  </sheetViews>
  <sheetFormatPr baseColWidth="10" defaultRowHeight="12.75"/>
  <cols>
    <col min="1" max="1" width="2.7109375" style="7" customWidth="1"/>
    <col min="2" max="2" width="9.7109375" style="12" customWidth="1"/>
    <col min="3" max="8" width="10.7109375" style="7" customWidth="1"/>
    <col min="9" max="11" width="9.7109375" style="7" customWidth="1"/>
    <col min="12" max="16" width="10.7109375" style="7" customWidth="1"/>
    <col min="17" max="17" width="9.7109375" style="7" customWidth="1"/>
    <col min="18" max="18" width="9.85546875" style="7" bestFit="1" customWidth="1"/>
    <col min="19" max="16384" width="11.42578125" style="7"/>
  </cols>
  <sheetData>
    <row r="5" spans="2:18" ht="21">
      <c r="F5" s="176" t="s">
        <v>301</v>
      </c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</row>
    <row r="6" spans="2:18" ht="18.75">
      <c r="B6" s="24"/>
      <c r="C6" s="5"/>
      <c r="D6" s="25"/>
      <c r="G6" s="389" t="s">
        <v>341</v>
      </c>
      <c r="H6" s="389"/>
      <c r="I6" s="25"/>
      <c r="J6" s="250"/>
      <c r="K6" s="25"/>
      <c r="L6" s="25"/>
      <c r="M6" s="25"/>
      <c r="N6" s="25"/>
      <c r="O6" s="25"/>
      <c r="P6" s="25"/>
      <c r="Q6" s="25"/>
      <c r="R6" s="166"/>
    </row>
    <row r="7" spans="2:18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2:18">
      <c r="B8" s="2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2:18" s="23" customFormat="1" ht="15">
      <c r="B9" s="388" t="s">
        <v>60</v>
      </c>
      <c r="C9" s="390" t="s">
        <v>300</v>
      </c>
      <c r="D9" s="391"/>
      <c r="E9" s="391"/>
      <c r="F9" s="391"/>
      <c r="G9" s="392"/>
      <c r="H9" s="390" t="s">
        <v>151</v>
      </c>
      <c r="I9" s="391"/>
      <c r="J9" s="391"/>
      <c r="K9" s="392"/>
      <c r="R9" s="26"/>
    </row>
    <row r="10" spans="2:18" s="23" customFormat="1" ht="15">
      <c r="B10" s="388"/>
      <c r="C10" s="314">
        <v>2010</v>
      </c>
      <c r="D10" s="315">
        <v>2011</v>
      </c>
      <c r="E10" s="315">
        <v>2012</v>
      </c>
      <c r="F10" s="315">
        <v>2013</v>
      </c>
      <c r="G10" s="315">
        <v>2014</v>
      </c>
      <c r="H10" s="314" t="s">
        <v>337</v>
      </c>
      <c r="I10" s="314" t="s">
        <v>338</v>
      </c>
      <c r="J10" s="314" t="s">
        <v>339</v>
      </c>
      <c r="K10" s="314" t="s">
        <v>340</v>
      </c>
      <c r="R10" s="26"/>
    </row>
    <row r="11" spans="2:18" ht="15">
      <c r="B11" s="167" t="s">
        <v>217</v>
      </c>
      <c r="C11" s="42">
        <v>825562</v>
      </c>
      <c r="D11" s="42">
        <v>943600</v>
      </c>
      <c r="E11" s="147">
        <v>1022135</v>
      </c>
      <c r="F11" s="147">
        <v>1070536</v>
      </c>
      <c r="G11" s="147">
        <v>1078745</v>
      </c>
      <c r="H11" s="173">
        <f>(G11/C11)-100%</f>
        <v>0.30667957100738641</v>
      </c>
      <c r="I11" s="173">
        <f>(G11/D11)-100%</f>
        <v>0.14322276388300126</v>
      </c>
      <c r="J11" s="173">
        <f>(G11/E11)-100%</f>
        <v>5.5384073532361189E-2</v>
      </c>
      <c r="K11" s="173">
        <f>(G11/F11)-100%</f>
        <v>7.6681213896589995E-3</v>
      </c>
    </row>
    <row r="12" spans="2:18" ht="15">
      <c r="B12" s="167" t="s">
        <v>218</v>
      </c>
      <c r="C12" s="168"/>
      <c r="D12" s="168"/>
      <c r="E12" s="172"/>
      <c r="F12" s="149"/>
      <c r="G12" s="149"/>
      <c r="H12" s="227"/>
      <c r="I12" s="169"/>
      <c r="J12" s="169"/>
      <c r="K12" s="169"/>
    </row>
    <row r="13" spans="2:18" ht="15">
      <c r="B13" s="167" t="s">
        <v>219</v>
      </c>
      <c r="C13" s="168"/>
      <c r="D13" s="168"/>
      <c r="E13" s="172"/>
      <c r="F13" s="149"/>
      <c r="G13" s="149"/>
      <c r="H13" s="227"/>
      <c r="I13" s="169"/>
      <c r="J13" s="169"/>
      <c r="K13" s="169"/>
    </row>
    <row r="14" spans="2:18" ht="15">
      <c r="B14" s="167" t="s">
        <v>220</v>
      </c>
      <c r="C14" s="168"/>
      <c r="D14" s="168"/>
      <c r="E14" s="172"/>
      <c r="F14" s="253"/>
      <c r="G14" s="252"/>
      <c r="H14" s="227"/>
      <c r="I14" s="169"/>
      <c r="J14" s="169"/>
      <c r="K14" s="169"/>
    </row>
    <row r="15" spans="2:18" ht="15">
      <c r="B15" s="167" t="s">
        <v>221</v>
      </c>
      <c r="C15" s="168"/>
      <c r="D15" s="168"/>
      <c r="E15" s="172"/>
      <c r="F15" s="149"/>
      <c r="G15" s="227"/>
      <c r="H15" s="227"/>
      <c r="I15" s="169"/>
      <c r="J15" s="169"/>
      <c r="K15" s="169"/>
    </row>
    <row r="16" spans="2:18" ht="15">
      <c r="B16" s="167" t="s">
        <v>223</v>
      </c>
      <c r="C16" s="168"/>
      <c r="D16" s="168"/>
      <c r="E16" s="172"/>
      <c r="F16" s="149"/>
      <c r="G16" s="227"/>
      <c r="H16" s="227"/>
      <c r="I16" s="169"/>
      <c r="J16" s="169"/>
      <c r="K16" s="169"/>
    </row>
    <row r="17" spans="2:39" ht="15">
      <c r="B17" s="167" t="s">
        <v>222</v>
      </c>
      <c r="C17" s="168"/>
      <c r="D17" s="168"/>
      <c r="E17" s="172"/>
      <c r="F17" s="149"/>
      <c r="G17" s="227"/>
      <c r="H17" s="227"/>
      <c r="I17" s="169"/>
      <c r="J17" s="169"/>
      <c r="K17" s="169"/>
    </row>
    <row r="18" spans="2:39" ht="15">
      <c r="B18" s="167" t="s">
        <v>224</v>
      </c>
      <c r="C18" s="168"/>
      <c r="D18" s="168"/>
      <c r="E18" s="172"/>
      <c r="F18" s="149"/>
      <c r="G18" s="227"/>
      <c r="H18" s="227"/>
      <c r="I18" s="169"/>
      <c r="J18" s="169"/>
      <c r="K18" s="169"/>
    </row>
    <row r="19" spans="2:39" ht="15">
      <c r="B19" s="167" t="s">
        <v>225</v>
      </c>
      <c r="C19" s="170"/>
      <c r="D19" s="170"/>
      <c r="E19" s="170"/>
      <c r="F19" s="174"/>
      <c r="G19" s="174"/>
      <c r="H19" s="174"/>
      <c r="I19" s="171"/>
      <c r="J19" s="171"/>
      <c r="K19" s="171"/>
    </row>
    <row r="20" spans="2:39" ht="15">
      <c r="B20" s="167" t="s">
        <v>226</v>
      </c>
      <c r="C20" s="170"/>
      <c r="D20" s="170"/>
      <c r="E20" s="170"/>
      <c r="F20" s="170"/>
      <c r="G20" s="170"/>
      <c r="H20" s="170"/>
      <c r="I20" s="171"/>
      <c r="J20" s="171"/>
      <c r="K20" s="171"/>
    </row>
    <row r="21" spans="2:39" ht="15">
      <c r="B21" s="167" t="s">
        <v>227</v>
      </c>
      <c r="C21" s="170"/>
      <c r="D21" s="170"/>
      <c r="E21" s="170"/>
      <c r="F21" s="170"/>
      <c r="G21" s="170"/>
      <c r="H21" s="170"/>
      <c r="I21" s="171"/>
      <c r="J21" s="171"/>
      <c r="K21" s="171"/>
    </row>
    <row r="22" spans="2:39" ht="15">
      <c r="B22" s="167" t="s">
        <v>228</v>
      </c>
      <c r="C22" s="170"/>
      <c r="D22" s="170"/>
      <c r="E22" s="170"/>
      <c r="F22" s="170"/>
      <c r="G22" s="170"/>
      <c r="H22" s="170"/>
      <c r="I22" s="171"/>
      <c r="J22" s="171"/>
      <c r="K22" s="171"/>
    </row>
    <row r="23" spans="2:39">
      <c r="B23" s="28"/>
      <c r="C23" s="29"/>
      <c r="D23" s="5"/>
      <c r="I23" s="5"/>
      <c r="J23" s="5"/>
      <c r="K23" s="5"/>
      <c r="AK23" s="18"/>
    </row>
    <row r="24" spans="2:39" ht="18.75" customHeight="1">
      <c r="AK24" s="18"/>
    </row>
    <row r="25" spans="2:39" ht="18" customHeight="1">
      <c r="AM25" s="18"/>
    </row>
  </sheetData>
  <mergeCells count="4">
    <mergeCell ref="B9:B10"/>
    <mergeCell ref="G6:H6"/>
    <mergeCell ref="H9:K9"/>
    <mergeCell ref="C9:G9"/>
  </mergeCells>
  <pageMargins left="0.70866141732283472" right="0.70866141732283472" top="0.74803149606299213" bottom="0.74803149606299213" header="0.31496062992125984" footer="0.31496062992125984"/>
  <pageSetup scale="77" orientation="portrait" horizontalDpi="0" verticalDpi="0" r:id="rId1"/>
  <headerFooter>
    <oddFooter>&amp;CBARÓMETRO TURÍSTICO DE LA RIVIERA MAYA
FIDEICOMISO DE PROMOCIÓN TURÍSTICA DE LA RIVIERA MAYA&amp;R3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6:L27"/>
  <sheetViews>
    <sheetView workbookViewId="0">
      <selection activeCell="L14" sqref="L14"/>
    </sheetView>
  </sheetViews>
  <sheetFormatPr baseColWidth="10" defaultRowHeight="12.75"/>
  <cols>
    <col min="1" max="1" width="3.85546875" style="7" customWidth="1"/>
    <col min="2" max="2" width="13" style="7" bestFit="1" customWidth="1"/>
    <col min="3" max="3" width="10" style="7" bestFit="1" customWidth="1"/>
    <col min="4" max="4" width="13.5703125" style="7" bestFit="1" customWidth="1"/>
    <col min="5" max="5" width="11.5703125" style="7" bestFit="1" customWidth="1"/>
    <col min="6" max="6" width="10.85546875" style="7" bestFit="1" customWidth="1"/>
    <col min="7" max="7" width="10.5703125" style="7" bestFit="1" customWidth="1"/>
    <col min="8" max="8" width="12.28515625" style="7" bestFit="1" customWidth="1"/>
    <col min="9" max="9" width="12" style="7" bestFit="1" customWidth="1"/>
    <col min="10" max="10" width="7.42578125" style="7" bestFit="1" customWidth="1"/>
    <col min="11" max="11" width="9.7109375" style="7" customWidth="1"/>
    <col min="12" max="12" width="9" style="7" bestFit="1" customWidth="1"/>
    <col min="13" max="13" width="14.140625" style="7" customWidth="1"/>
    <col min="14" max="16384" width="11.42578125" style="7"/>
  </cols>
  <sheetData>
    <row r="6" spans="2:12" ht="18.75">
      <c r="F6" s="30" t="s">
        <v>342</v>
      </c>
      <c r="G6" s="30"/>
      <c r="H6" s="30"/>
      <c r="I6" s="30"/>
      <c r="J6" s="30"/>
      <c r="K6" s="30"/>
      <c r="L6" s="30"/>
    </row>
    <row r="10" spans="2:12">
      <c r="B10" s="394" t="s">
        <v>60</v>
      </c>
      <c r="C10" s="396" t="s">
        <v>288</v>
      </c>
      <c r="D10" s="393" t="s">
        <v>57</v>
      </c>
      <c r="E10" s="393"/>
      <c r="F10" s="398" t="s">
        <v>290</v>
      </c>
      <c r="G10" s="393" t="s">
        <v>61</v>
      </c>
      <c r="H10" s="393"/>
      <c r="I10" s="393"/>
      <c r="J10" s="393"/>
      <c r="K10" s="393"/>
      <c r="L10" s="396" t="s">
        <v>289</v>
      </c>
    </row>
    <row r="11" spans="2:12">
      <c r="B11" s="395"/>
      <c r="C11" s="397"/>
      <c r="D11" s="316" t="s">
        <v>58</v>
      </c>
      <c r="E11" s="316" t="s">
        <v>59</v>
      </c>
      <c r="F11" s="399"/>
      <c r="G11" s="317" t="s">
        <v>62</v>
      </c>
      <c r="H11" s="317" t="s">
        <v>33</v>
      </c>
      <c r="I11" s="317" t="s">
        <v>63</v>
      </c>
      <c r="J11" s="317" t="s">
        <v>33</v>
      </c>
      <c r="K11" s="317" t="s">
        <v>6</v>
      </c>
      <c r="L11" s="397"/>
    </row>
    <row r="12" spans="2:12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2:12" ht="15">
      <c r="B13" s="159" t="s">
        <v>65</v>
      </c>
      <c r="C13" s="245">
        <v>40832</v>
      </c>
      <c r="D13" s="245">
        <v>1254766</v>
      </c>
      <c r="E13" s="245">
        <v>1078745</v>
      </c>
      <c r="F13" s="228">
        <f>E13/D13</f>
        <v>0.85971806695431663</v>
      </c>
      <c r="G13" s="245">
        <v>44878</v>
      </c>
      <c r="H13" s="246">
        <f>G13/K13*100%</f>
        <v>0.12739696084526314</v>
      </c>
      <c r="I13" s="244">
        <v>307391</v>
      </c>
      <c r="J13" s="246">
        <f>I13/K13*100%</f>
        <v>0.87260303915473691</v>
      </c>
      <c r="K13" s="245">
        <f>SUM(I13,G13,)</f>
        <v>352269</v>
      </c>
      <c r="L13" s="247">
        <v>6.55</v>
      </c>
    </row>
    <row r="14" spans="2:12" ht="15">
      <c r="B14" s="159" t="s">
        <v>66</v>
      </c>
      <c r="C14" s="245"/>
      <c r="D14" s="245"/>
      <c r="E14" s="245"/>
      <c r="F14" s="228"/>
      <c r="G14" s="245"/>
      <c r="H14" s="246"/>
      <c r="I14" s="245"/>
      <c r="J14" s="246"/>
      <c r="K14" s="245"/>
      <c r="L14" s="247"/>
    </row>
    <row r="15" spans="2:12" ht="15">
      <c r="B15" s="159" t="s">
        <v>67</v>
      </c>
      <c r="C15" s="245"/>
      <c r="D15" s="245"/>
      <c r="E15" s="245"/>
      <c r="F15" s="246"/>
      <c r="G15" s="245"/>
      <c r="H15" s="246"/>
      <c r="I15" s="245"/>
      <c r="J15" s="246"/>
      <c r="K15" s="245"/>
      <c r="L15" s="247"/>
    </row>
    <row r="16" spans="2:12" ht="15">
      <c r="B16" s="159" t="s">
        <v>68</v>
      </c>
      <c r="C16" s="245"/>
      <c r="D16" s="245"/>
      <c r="E16" s="245"/>
      <c r="F16" s="246"/>
      <c r="G16" s="245"/>
      <c r="H16" s="246"/>
      <c r="I16" s="245"/>
      <c r="J16" s="246"/>
      <c r="K16" s="245"/>
      <c r="L16" s="247"/>
    </row>
    <row r="17" spans="2:12" ht="15">
      <c r="B17" s="159" t="s">
        <v>69</v>
      </c>
      <c r="C17" s="245"/>
      <c r="D17" s="245"/>
      <c r="E17" s="245"/>
      <c r="F17" s="246"/>
      <c r="G17" s="245"/>
      <c r="H17" s="246"/>
      <c r="I17" s="245"/>
      <c r="J17" s="246"/>
      <c r="K17" s="245"/>
      <c r="L17" s="247"/>
    </row>
    <row r="18" spans="2:12" ht="15">
      <c r="B18" s="159" t="s">
        <v>70</v>
      </c>
      <c r="C18" s="245"/>
      <c r="D18" s="245"/>
      <c r="E18" s="245"/>
      <c r="F18" s="246"/>
      <c r="G18" s="245"/>
      <c r="H18" s="246"/>
      <c r="I18" s="245"/>
      <c r="J18" s="246"/>
      <c r="K18" s="245"/>
      <c r="L18" s="247"/>
    </row>
    <row r="19" spans="2:12" ht="15">
      <c r="B19" s="159" t="s">
        <v>71</v>
      </c>
      <c r="C19" s="245"/>
      <c r="D19" s="245"/>
      <c r="E19" s="245"/>
      <c r="F19" s="246"/>
      <c r="G19" s="245"/>
      <c r="H19" s="246"/>
      <c r="I19" s="245"/>
      <c r="J19" s="246"/>
      <c r="K19" s="245"/>
      <c r="L19" s="247"/>
    </row>
    <row r="20" spans="2:12" ht="15">
      <c r="B20" s="159" t="s">
        <v>51</v>
      </c>
      <c r="C20" s="245"/>
      <c r="D20" s="245"/>
      <c r="E20" s="245"/>
      <c r="F20" s="246"/>
      <c r="G20" s="245"/>
      <c r="H20" s="246"/>
      <c r="I20" s="245"/>
      <c r="J20" s="246"/>
      <c r="K20" s="245"/>
      <c r="L20" s="247"/>
    </row>
    <row r="21" spans="2:12" ht="15">
      <c r="B21" s="159" t="s">
        <v>52</v>
      </c>
      <c r="C21" s="245"/>
      <c r="D21" s="245"/>
      <c r="E21" s="245"/>
      <c r="F21" s="246"/>
      <c r="G21" s="245"/>
      <c r="H21" s="246"/>
      <c r="I21" s="245"/>
      <c r="J21" s="246"/>
      <c r="K21" s="245"/>
      <c r="L21" s="247"/>
    </row>
    <row r="22" spans="2:12" ht="15">
      <c r="B22" s="159" t="s">
        <v>43</v>
      </c>
      <c r="C22" s="245"/>
      <c r="D22" s="245"/>
      <c r="E22" s="245"/>
      <c r="F22" s="246"/>
      <c r="G22" s="245"/>
      <c r="H22" s="246"/>
      <c r="I22" s="245"/>
      <c r="J22" s="246"/>
      <c r="K22" s="245"/>
      <c r="L22" s="247"/>
    </row>
    <row r="23" spans="2:12" ht="15">
      <c r="B23" s="159" t="s">
        <v>44</v>
      </c>
      <c r="C23" s="245"/>
      <c r="D23" s="245"/>
      <c r="E23" s="245"/>
      <c r="F23" s="246"/>
      <c r="G23" s="245"/>
      <c r="H23" s="246"/>
      <c r="I23" s="245"/>
      <c r="J23" s="246"/>
      <c r="K23" s="245"/>
      <c r="L23" s="247"/>
    </row>
    <row r="24" spans="2:12" ht="15">
      <c r="B24" s="159" t="s">
        <v>50</v>
      </c>
      <c r="C24" s="154"/>
      <c r="D24" s="245"/>
      <c r="E24" s="245"/>
      <c r="F24" s="246"/>
      <c r="G24" s="245"/>
      <c r="H24" s="246"/>
      <c r="I24" s="245"/>
      <c r="J24" s="246"/>
      <c r="K24" s="245"/>
      <c r="L24" s="247"/>
    </row>
    <row r="25" spans="2:12">
      <c r="B25" s="31"/>
      <c r="C25" s="31"/>
      <c r="D25" s="31"/>
      <c r="E25" s="31"/>
      <c r="F25" s="32"/>
      <c r="G25" s="31"/>
      <c r="H25" s="33"/>
      <c r="I25" s="31"/>
      <c r="J25" s="33"/>
      <c r="K25" s="31"/>
      <c r="L25" s="34"/>
    </row>
    <row r="26" spans="2:1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2:12">
      <c r="L27" s="5"/>
    </row>
  </sheetData>
  <mergeCells count="6">
    <mergeCell ref="D10:E10"/>
    <mergeCell ref="G10:K10"/>
    <mergeCell ref="B10:B11"/>
    <mergeCell ref="C10:C11"/>
    <mergeCell ref="L10:L11"/>
    <mergeCell ref="F10:F11"/>
  </mergeCells>
  <phoneticPr fontId="0" type="noConversion"/>
  <pageMargins left="0.47244094488188981" right="0.35433070866141736" top="0.15748031496062992" bottom="0" header="0" footer="0.55118110236220474"/>
  <pageSetup orientation="landscape" r:id="rId1"/>
  <headerFooter alignWithMargins="0">
    <oddFooter>&amp;CBARÓMETRO TURÍSTICO DE LA RIVIERA MAYA
FIDEICOMISO DE PROMOCIÓN TURÍSTICA DE LA RIVIERA MAYA&amp;R4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AJ73"/>
  <sheetViews>
    <sheetView topLeftCell="R1" zoomScaleNormal="100" workbookViewId="0">
      <selection activeCell="AG10" sqref="AG10:AG15"/>
    </sheetView>
  </sheetViews>
  <sheetFormatPr baseColWidth="10" defaultRowHeight="12.75"/>
  <cols>
    <col min="1" max="1" width="40.28515625" style="113" customWidth="1"/>
    <col min="2" max="2" width="10.140625" customWidth="1"/>
    <col min="3" max="4" width="9.28515625" bestFit="1" customWidth="1"/>
    <col min="5" max="5" width="7.5703125" bestFit="1" customWidth="1"/>
    <col min="6" max="7" width="10.140625" bestFit="1" customWidth="1"/>
    <col min="8" max="8" width="8" bestFit="1" customWidth="1"/>
    <col min="9" max="9" width="8.85546875" bestFit="1" customWidth="1"/>
    <col min="10" max="11" width="9.28515625" bestFit="1" customWidth="1"/>
    <col min="12" max="12" width="7.42578125" customWidth="1"/>
    <col min="13" max="13" width="9" customWidth="1"/>
    <col min="14" max="14" width="9.140625" customWidth="1"/>
    <col min="15" max="15" width="7.42578125" customWidth="1"/>
    <col min="16" max="16" width="9.140625" customWidth="1"/>
    <col min="17" max="18" width="9.28515625" bestFit="1" customWidth="1"/>
    <col min="19" max="19" width="7.5703125" bestFit="1" customWidth="1"/>
    <col min="20" max="21" width="10.140625" bestFit="1" customWidth="1"/>
    <col min="22" max="22" width="8" bestFit="1" customWidth="1"/>
    <col min="23" max="23" width="9.42578125" customWidth="1"/>
    <col min="24" max="24" width="9.28515625" bestFit="1" customWidth="1"/>
    <col min="25" max="25" width="6.7109375" bestFit="1" customWidth="1"/>
    <col min="26" max="26" width="7.5703125" bestFit="1" customWidth="1"/>
    <col min="27" max="27" width="10.140625" bestFit="1" customWidth="1"/>
    <col min="28" max="28" width="7.140625" bestFit="1" customWidth="1"/>
    <col min="29" max="29" width="8" bestFit="1" customWidth="1"/>
    <col min="30" max="30" width="9.5703125" customWidth="1"/>
    <col min="31" max="31" width="9.28515625" bestFit="1" customWidth="1"/>
    <col min="32" max="32" width="6.7109375" bestFit="1" customWidth="1"/>
    <col min="33" max="33" width="10.140625" style="114" bestFit="1" customWidth="1"/>
  </cols>
  <sheetData>
    <row r="1" spans="1:36" ht="26.25">
      <c r="P1" s="132" t="s">
        <v>299</v>
      </c>
    </row>
    <row r="2" spans="1:36" s="115" customFormat="1" ht="26.25">
      <c r="F2" s="116"/>
      <c r="G2" s="116"/>
      <c r="H2" s="116"/>
      <c r="P2" s="133"/>
    </row>
    <row r="3" spans="1:36" s="117" customFormat="1" ht="26.25">
      <c r="F3" s="118"/>
      <c r="G3" s="118"/>
      <c r="H3" s="118"/>
      <c r="P3" s="132" t="s">
        <v>279</v>
      </c>
    </row>
    <row r="4" spans="1:36" s="115" customFormat="1" ht="26.25">
      <c r="F4" s="116"/>
      <c r="G4" s="116"/>
      <c r="H4" s="116"/>
      <c r="P4" s="134"/>
    </row>
    <row r="5" spans="1:36" s="117" customFormat="1" ht="23.25">
      <c r="E5" s="118"/>
      <c r="F5" s="118"/>
      <c r="G5" s="118"/>
      <c r="H5" s="118"/>
      <c r="I5" s="118"/>
      <c r="P5" s="133" t="s">
        <v>343</v>
      </c>
    </row>
    <row r="6" spans="1:36" s="117" customFormat="1" ht="23.25">
      <c r="C6" s="400" t="s">
        <v>377</v>
      </c>
      <c r="D6" s="400"/>
      <c r="E6" s="400"/>
      <c r="F6" s="400"/>
      <c r="G6" s="118"/>
      <c r="H6" s="118"/>
      <c r="P6" s="127"/>
    </row>
    <row r="7" spans="1:36"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70"/>
      <c r="AE7" s="370"/>
      <c r="AF7" s="370"/>
    </row>
    <row r="8" spans="1:36" s="136" customFormat="1" ht="16.5" thickBot="1">
      <c r="A8" s="135"/>
      <c r="B8" s="68" t="s">
        <v>320</v>
      </c>
      <c r="C8" s="68" t="s">
        <v>321</v>
      </c>
      <c r="D8" s="68" t="s">
        <v>322</v>
      </c>
      <c r="E8" s="68" t="s">
        <v>323</v>
      </c>
      <c r="F8" s="68" t="s">
        <v>324</v>
      </c>
      <c r="G8" s="68" t="s">
        <v>325</v>
      </c>
      <c r="H8" s="68" t="s">
        <v>319</v>
      </c>
      <c r="I8" s="68" t="s">
        <v>320</v>
      </c>
      <c r="J8" s="68" t="s">
        <v>321</v>
      </c>
      <c r="K8" s="68" t="s">
        <v>322</v>
      </c>
      <c r="L8" s="68" t="s">
        <v>323</v>
      </c>
      <c r="M8" s="68" t="s">
        <v>324</v>
      </c>
      <c r="N8" s="68" t="s">
        <v>325</v>
      </c>
      <c r="O8" s="68" t="s">
        <v>319</v>
      </c>
      <c r="P8" s="68" t="s">
        <v>320</v>
      </c>
      <c r="Q8" s="68" t="s">
        <v>321</v>
      </c>
      <c r="R8" s="68" t="s">
        <v>322</v>
      </c>
      <c r="S8" s="68" t="s">
        <v>323</v>
      </c>
      <c r="T8" s="68" t="s">
        <v>324</v>
      </c>
      <c r="U8" s="68" t="s">
        <v>325</v>
      </c>
      <c r="V8" s="68" t="s">
        <v>319</v>
      </c>
      <c r="W8" s="68" t="s">
        <v>320</v>
      </c>
      <c r="X8" s="68" t="s">
        <v>321</v>
      </c>
      <c r="Y8" s="68" t="s">
        <v>322</v>
      </c>
      <c r="Z8" s="68" t="s">
        <v>323</v>
      </c>
      <c r="AA8" s="68" t="s">
        <v>324</v>
      </c>
      <c r="AB8" s="68" t="s">
        <v>325</v>
      </c>
      <c r="AC8" s="68" t="s">
        <v>319</v>
      </c>
      <c r="AD8" s="68" t="s">
        <v>320</v>
      </c>
      <c r="AE8" s="68" t="s">
        <v>321</v>
      </c>
      <c r="AF8" s="68" t="s">
        <v>322</v>
      </c>
      <c r="AG8" s="231"/>
    </row>
    <row r="9" spans="1:36" s="138" customFormat="1" ht="17.25" thickTop="1" thickBot="1">
      <c r="A9" s="318" t="s">
        <v>280</v>
      </c>
      <c r="B9" s="321">
        <v>1</v>
      </c>
      <c r="C9" s="319">
        <v>2</v>
      </c>
      <c r="D9" s="319">
        <v>3</v>
      </c>
      <c r="E9" s="319">
        <v>4</v>
      </c>
      <c r="F9" s="319">
        <v>5</v>
      </c>
      <c r="G9" s="319">
        <v>6</v>
      </c>
      <c r="H9" s="319">
        <v>7</v>
      </c>
      <c r="I9" s="319">
        <v>8</v>
      </c>
      <c r="J9" s="319">
        <v>9</v>
      </c>
      <c r="K9" s="319">
        <v>10</v>
      </c>
      <c r="L9" s="319">
        <v>11</v>
      </c>
      <c r="M9" s="319">
        <v>12</v>
      </c>
      <c r="N9" s="319">
        <v>13</v>
      </c>
      <c r="O9" s="319">
        <v>14</v>
      </c>
      <c r="P9" s="319">
        <v>15</v>
      </c>
      <c r="Q9" s="319">
        <v>16</v>
      </c>
      <c r="R9" s="319">
        <v>17</v>
      </c>
      <c r="S9" s="319">
        <v>18</v>
      </c>
      <c r="T9" s="319">
        <v>19</v>
      </c>
      <c r="U9" s="319">
        <v>20</v>
      </c>
      <c r="V9" s="319">
        <v>21</v>
      </c>
      <c r="W9" s="319">
        <v>22</v>
      </c>
      <c r="X9" s="319">
        <v>23</v>
      </c>
      <c r="Y9" s="319">
        <v>24</v>
      </c>
      <c r="Z9" s="319">
        <v>25</v>
      </c>
      <c r="AA9" s="319">
        <v>26</v>
      </c>
      <c r="AB9" s="319">
        <v>27</v>
      </c>
      <c r="AC9" s="319">
        <v>28</v>
      </c>
      <c r="AD9" s="319">
        <v>29</v>
      </c>
      <c r="AE9" s="319">
        <v>30</v>
      </c>
      <c r="AF9" s="319">
        <v>31</v>
      </c>
      <c r="AG9" s="320" t="s">
        <v>64</v>
      </c>
      <c r="AH9" s="137"/>
      <c r="AI9" s="137"/>
      <c r="AJ9" s="137"/>
    </row>
    <row r="10" spans="1:36" s="136" customFormat="1" ht="16.5" thickTop="1">
      <c r="A10" s="139" t="s">
        <v>281</v>
      </c>
      <c r="B10" s="232">
        <v>0.96970000000000001</v>
      </c>
      <c r="C10" s="233">
        <v>0.95540000000000003</v>
      </c>
      <c r="D10" s="232">
        <v>0.92549999999999999</v>
      </c>
      <c r="E10" s="233">
        <v>0.90339999999999998</v>
      </c>
      <c r="F10" s="232">
        <v>0.86409999999999998</v>
      </c>
      <c r="G10" s="233">
        <v>0.82940000000000003</v>
      </c>
      <c r="H10" s="232">
        <v>0.80589999999999995</v>
      </c>
      <c r="I10" s="233">
        <v>0.81230000000000002</v>
      </c>
      <c r="J10" s="232">
        <v>0.82130000000000003</v>
      </c>
      <c r="K10" s="233">
        <v>0.83140000000000003</v>
      </c>
      <c r="L10" s="232">
        <v>0.82640000000000002</v>
      </c>
      <c r="M10" s="233">
        <v>0.8206</v>
      </c>
      <c r="N10" s="232">
        <v>0.80320000000000003</v>
      </c>
      <c r="O10" s="233">
        <v>0.80409999999999993</v>
      </c>
      <c r="P10" s="232">
        <v>0.79710000000000003</v>
      </c>
      <c r="Q10" s="233">
        <v>0.8155</v>
      </c>
      <c r="R10" s="232">
        <v>0.8548</v>
      </c>
      <c r="S10" s="233">
        <v>0.88849999999999996</v>
      </c>
      <c r="T10" s="232">
        <v>0.8972</v>
      </c>
      <c r="U10" s="233">
        <v>0.87519999999999998</v>
      </c>
      <c r="V10" s="232">
        <v>0.8851</v>
      </c>
      <c r="W10" s="233">
        <v>0.88669999999999993</v>
      </c>
      <c r="X10" s="232">
        <v>0.87890000000000001</v>
      </c>
      <c r="Y10" s="233">
        <v>0.89959999999999996</v>
      </c>
      <c r="Z10" s="232">
        <v>0.876</v>
      </c>
      <c r="AA10" s="233">
        <v>0.87990000000000002</v>
      </c>
      <c r="AB10" s="232">
        <v>0.85870000000000002</v>
      </c>
      <c r="AC10" s="233">
        <v>0.84809999999999997</v>
      </c>
      <c r="AD10" s="232">
        <v>0.84250000000000003</v>
      </c>
      <c r="AE10" s="232">
        <v>0.84519999999999995</v>
      </c>
      <c r="AF10" s="232">
        <v>0.84899999999999998</v>
      </c>
      <c r="AG10" s="369">
        <v>0.85970000000000002</v>
      </c>
    </row>
    <row r="11" spans="1:36" s="136" customFormat="1" ht="15.75">
      <c r="A11" s="140" t="s">
        <v>282</v>
      </c>
      <c r="B11" s="234">
        <v>0.9698</v>
      </c>
      <c r="C11" s="235">
        <v>0.95940000000000003</v>
      </c>
      <c r="D11" s="234">
        <v>0.95030000000000003</v>
      </c>
      <c r="E11" s="235">
        <v>0.95199999999999996</v>
      </c>
      <c r="F11" s="234">
        <v>0.94210000000000005</v>
      </c>
      <c r="G11" s="235">
        <v>0.91990000000000005</v>
      </c>
      <c r="H11" s="234">
        <v>0.91249999999999998</v>
      </c>
      <c r="I11" s="235">
        <v>0.92620000000000002</v>
      </c>
      <c r="J11" s="234">
        <v>0.9506</v>
      </c>
      <c r="K11" s="235">
        <v>0.95499999999999996</v>
      </c>
      <c r="L11" s="234">
        <v>0.94569999999999999</v>
      </c>
      <c r="M11" s="235">
        <v>0.95150000000000001</v>
      </c>
      <c r="N11" s="234">
        <v>0.88470000000000004</v>
      </c>
      <c r="O11" s="235">
        <v>0.88890000000000002</v>
      </c>
      <c r="P11" s="234">
        <v>0.88</v>
      </c>
      <c r="Q11" s="235">
        <v>0.90529999999999999</v>
      </c>
      <c r="R11" s="234">
        <v>0.93110000000000004</v>
      </c>
      <c r="S11" s="235">
        <v>0.92320000000000002</v>
      </c>
      <c r="T11" s="234">
        <v>0.93610000000000004</v>
      </c>
      <c r="U11" s="235">
        <v>0.94540000000000002</v>
      </c>
      <c r="V11" s="234">
        <v>0.93279999999999996</v>
      </c>
      <c r="W11" s="235">
        <v>0.92559999999999998</v>
      </c>
      <c r="X11" s="234">
        <v>0.9385</v>
      </c>
      <c r="Y11" s="235">
        <v>0.96189999999999998</v>
      </c>
      <c r="Z11" s="234">
        <v>0.95640000000000003</v>
      </c>
      <c r="AA11" s="235">
        <v>0.96509999999999996</v>
      </c>
      <c r="AB11" s="234">
        <v>0.93779999999999997</v>
      </c>
      <c r="AC11" s="235">
        <v>0.92359999999999998</v>
      </c>
      <c r="AD11" s="234">
        <v>0.92030000000000001</v>
      </c>
      <c r="AE11" s="234">
        <v>0.92410000000000003</v>
      </c>
      <c r="AF11" s="234">
        <v>0.90190000000000003</v>
      </c>
      <c r="AG11" s="371">
        <v>0.93279999999999996</v>
      </c>
    </row>
    <row r="12" spans="1:36" s="136" customFormat="1" ht="15.75">
      <c r="A12" s="141" t="s">
        <v>283</v>
      </c>
      <c r="B12" s="234">
        <v>0.96679999999999999</v>
      </c>
      <c r="C12" s="235">
        <v>0.96230000000000004</v>
      </c>
      <c r="D12" s="234">
        <v>0.93030000000000002</v>
      </c>
      <c r="E12" s="235">
        <v>0.89329999999999998</v>
      </c>
      <c r="F12" s="234">
        <v>0.87809999999999999</v>
      </c>
      <c r="G12" s="235">
        <v>0.84230000000000005</v>
      </c>
      <c r="H12" s="234">
        <v>0.81630000000000003</v>
      </c>
      <c r="I12" s="235">
        <v>0.82669999999999999</v>
      </c>
      <c r="J12" s="234">
        <v>0.84399999999999997</v>
      </c>
      <c r="K12" s="235">
        <v>0.87549999999999994</v>
      </c>
      <c r="L12" s="234">
        <v>0.89180000000000004</v>
      </c>
      <c r="M12" s="235">
        <v>0.8649</v>
      </c>
      <c r="N12" s="234">
        <v>0.80920000000000003</v>
      </c>
      <c r="O12" s="235">
        <v>0.77459999999999996</v>
      </c>
      <c r="P12" s="234">
        <v>0.75439999999999996</v>
      </c>
      <c r="Q12" s="235">
        <v>0.75890000000000002</v>
      </c>
      <c r="R12" s="234">
        <v>0.82150000000000001</v>
      </c>
      <c r="S12" s="235">
        <v>0.8609</v>
      </c>
      <c r="T12" s="234">
        <v>0.88370000000000004</v>
      </c>
      <c r="U12" s="235">
        <v>0.85550000000000004</v>
      </c>
      <c r="V12" s="234">
        <v>0.81189999999999996</v>
      </c>
      <c r="W12" s="235">
        <v>0.81899999999999995</v>
      </c>
      <c r="X12" s="234">
        <v>0.80620000000000003</v>
      </c>
      <c r="Y12" s="235">
        <v>0.85350000000000004</v>
      </c>
      <c r="Z12" s="234">
        <v>0.85870000000000002</v>
      </c>
      <c r="AA12" s="235">
        <v>0.85570000000000002</v>
      </c>
      <c r="AB12" s="234">
        <v>0.78439999999999999</v>
      </c>
      <c r="AC12" s="235">
        <v>0.77459999999999996</v>
      </c>
      <c r="AD12" s="234">
        <v>0.77139999999999997</v>
      </c>
      <c r="AE12" s="234">
        <v>0.7863</v>
      </c>
      <c r="AF12" s="234">
        <v>0.83940000000000003</v>
      </c>
      <c r="AG12" s="371">
        <v>0.84099999999999997</v>
      </c>
    </row>
    <row r="13" spans="1:36" s="136" customFormat="1" ht="15.75">
      <c r="A13" s="142" t="s">
        <v>284</v>
      </c>
      <c r="B13" s="234">
        <v>0.9546</v>
      </c>
      <c r="C13" s="235">
        <v>0.93210000000000004</v>
      </c>
      <c r="D13" s="234">
        <v>0.90259999999999996</v>
      </c>
      <c r="E13" s="235">
        <v>0.87419999999999998</v>
      </c>
      <c r="F13" s="234">
        <v>0.81030000000000002</v>
      </c>
      <c r="G13" s="235">
        <v>0.74360000000000004</v>
      </c>
      <c r="H13" s="234">
        <v>0.71460000000000001</v>
      </c>
      <c r="I13" s="235">
        <v>0.71970000000000001</v>
      </c>
      <c r="J13" s="234">
        <v>0.72840000000000005</v>
      </c>
      <c r="K13" s="235">
        <v>0.75349999999999995</v>
      </c>
      <c r="L13" s="234">
        <v>0.74850000000000005</v>
      </c>
      <c r="M13" s="235">
        <v>0.73950000000000005</v>
      </c>
      <c r="N13" s="234">
        <v>0.67010000000000003</v>
      </c>
      <c r="O13" s="235">
        <v>0.63900000000000001</v>
      </c>
      <c r="P13" s="234">
        <v>0.62860000000000005</v>
      </c>
      <c r="Q13" s="235">
        <v>0.63890000000000002</v>
      </c>
      <c r="R13" s="234">
        <v>0.67369999999999997</v>
      </c>
      <c r="S13" s="235">
        <v>0.67869999999999997</v>
      </c>
      <c r="T13" s="234">
        <v>0.70340000000000003</v>
      </c>
      <c r="U13" s="235">
        <v>0.67420000000000002</v>
      </c>
      <c r="V13" s="234">
        <v>0.64149999999999996</v>
      </c>
      <c r="W13" s="235">
        <v>0.63190000000000002</v>
      </c>
      <c r="X13" s="234">
        <v>0.63249999999999995</v>
      </c>
      <c r="Y13" s="235">
        <v>0.65169999999999995</v>
      </c>
      <c r="Z13" s="234">
        <v>0.67659999999999998</v>
      </c>
      <c r="AA13" s="235">
        <v>0.69020000000000004</v>
      </c>
      <c r="AB13" s="234">
        <v>0.66149999999999998</v>
      </c>
      <c r="AC13" s="235">
        <v>0.64039999999999997</v>
      </c>
      <c r="AD13" s="234">
        <v>0.64170000000000005</v>
      </c>
      <c r="AE13" s="234">
        <v>0.64329999999999998</v>
      </c>
      <c r="AF13" s="234">
        <v>0.66439999999999999</v>
      </c>
      <c r="AG13" s="371">
        <f t="shared" ref="AG13" si="0">AVERAGE(B13:AF13)</f>
        <v>0.71302903225806447</v>
      </c>
    </row>
    <row r="14" spans="1:36" s="136" customFormat="1" ht="15.75">
      <c r="A14" s="144" t="s">
        <v>285</v>
      </c>
      <c r="B14" s="234">
        <v>0.96740000000000004</v>
      </c>
      <c r="C14" s="235">
        <v>0.95450000000000002</v>
      </c>
      <c r="D14" s="234">
        <v>0.92449999999999999</v>
      </c>
      <c r="E14" s="235">
        <v>0.90359999999999996</v>
      </c>
      <c r="F14" s="234">
        <v>0.86849999999999994</v>
      </c>
      <c r="G14" s="235">
        <v>0.83950000000000002</v>
      </c>
      <c r="H14" s="234">
        <v>0.81699999999999995</v>
      </c>
      <c r="I14" s="235">
        <v>0.8226</v>
      </c>
      <c r="J14" s="234">
        <v>0.83260000000000001</v>
      </c>
      <c r="K14" s="235">
        <v>0.84099999999999997</v>
      </c>
      <c r="L14" s="234">
        <v>0.83599999999999997</v>
      </c>
      <c r="M14" s="235">
        <v>0.83089999999999997</v>
      </c>
      <c r="N14" s="234">
        <v>0.82250000000000001</v>
      </c>
      <c r="O14" s="235">
        <v>0.83260000000000001</v>
      </c>
      <c r="P14" s="234">
        <v>0.82169999999999999</v>
      </c>
      <c r="Q14" s="235">
        <v>0.84150000000000003</v>
      </c>
      <c r="R14" s="234">
        <v>0.876</v>
      </c>
      <c r="S14" s="235">
        <v>0.92059999999999997</v>
      </c>
      <c r="T14" s="234">
        <v>0.92649999999999999</v>
      </c>
      <c r="U14" s="235">
        <v>0.90579999999999994</v>
      </c>
      <c r="V14" s="234">
        <v>0.92330000000000001</v>
      </c>
      <c r="W14" s="235">
        <v>0.92689999999999995</v>
      </c>
      <c r="X14" s="234">
        <v>0.9173</v>
      </c>
      <c r="Y14" s="235">
        <v>0.93810000000000004</v>
      </c>
      <c r="Z14" s="234">
        <v>0.90610000000000002</v>
      </c>
      <c r="AA14" s="235">
        <v>0.90839999999999999</v>
      </c>
      <c r="AB14" s="234">
        <v>0.88839999999999997</v>
      </c>
      <c r="AC14" s="235">
        <v>0.87959999999999994</v>
      </c>
      <c r="AD14" s="234">
        <v>0.873</v>
      </c>
      <c r="AE14" s="234">
        <v>0.87570000000000003</v>
      </c>
      <c r="AF14" s="234">
        <v>0.87649999999999995</v>
      </c>
      <c r="AG14" s="371">
        <v>0.88060000000000005</v>
      </c>
    </row>
    <row r="15" spans="1:36" s="136" customFormat="1" ht="15.75">
      <c r="A15" s="143" t="s">
        <v>287</v>
      </c>
      <c r="B15" s="234">
        <v>0.95030000000000003</v>
      </c>
      <c r="C15" s="235">
        <v>0.92589999999999995</v>
      </c>
      <c r="D15" s="234">
        <v>0.8881</v>
      </c>
      <c r="E15" s="235">
        <v>0.87580000000000002</v>
      </c>
      <c r="F15" s="234">
        <v>0.86939999999999995</v>
      </c>
      <c r="G15" s="235">
        <v>0.80449999999999999</v>
      </c>
      <c r="H15" s="234">
        <v>0.74880000000000002</v>
      </c>
      <c r="I15" s="235">
        <v>0.74939999999999996</v>
      </c>
      <c r="J15" s="234">
        <v>0.77070000000000005</v>
      </c>
      <c r="K15" s="235">
        <v>0.83020000000000005</v>
      </c>
      <c r="L15" s="234">
        <v>0.83989999999999998</v>
      </c>
      <c r="M15" s="235">
        <v>0.8155</v>
      </c>
      <c r="N15" s="234">
        <v>0.7258</v>
      </c>
      <c r="O15" s="235">
        <v>0.61929999999999996</v>
      </c>
      <c r="P15" s="234">
        <v>0.58279999999999998</v>
      </c>
      <c r="Q15" s="235">
        <v>0.59440000000000004</v>
      </c>
      <c r="R15" s="234">
        <v>0.63219999999999998</v>
      </c>
      <c r="S15" s="235">
        <v>0.69710000000000005</v>
      </c>
      <c r="T15" s="234">
        <v>0.71779999999999999</v>
      </c>
      <c r="U15" s="235">
        <v>0.66469999999999996</v>
      </c>
      <c r="V15" s="234">
        <v>0.61380000000000001</v>
      </c>
      <c r="W15" s="235">
        <v>0.59830000000000005</v>
      </c>
      <c r="X15" s="234">
        <v>0.5917</v>
      </c>
      <c r="Y15" s="235">
        <v>0.63829999999999998</v>
      </c>
      <c r="Z15" s="234">
        <v>0.69410000000000005</v>
      </c>
      <c r="AA15" s="235">
        <v>0.70430000000000004</v>
      </c>
      <c r="AB15" s="234">
        <v>0.63660000000000005</v>
      </c>
      <c r="AC15" s="235">
        <v>0.61160000000000003</v>
      </c>
      <c r="AD15" s="234">
        <v>0.62439999999999996</v>
      </c>
      <c r="AE15" s="234">
        <v>0.66959999999999997</v>
      </c>
      <c r="AF15" s="234">
        <v>0.72130000000000005</v>
      </c>
      <c r="AG15" s="371">
        <v>0.7228</v>
      </c>
    </row>
    <row r="16" spans="1:36" s="124" customFormat="1" ht="14.85" customHeight="1">
      <c r="A16" s="122"/>
      <c r="B16" s="123"/>
      <c r="C16" s="121"/>
      <c r="D16" s="123"/>
      <c r="E16" s="109"/>
      <c r="F16" s="123"/>
      <c r="G16" s="123"/>
      <c r="H16" s="123"/>
      <c r="I16" s="123"/>
      <c r="J16" s="123"/>
      <c r="K16" s="123"/>
      <c r="L16" s="123"/>
      <c r="M16" s="120"/>
      <c r="N16" s="123"/>
      <c r="O16" s="123"/>
      <c r="P16" s="123"/>
      <c r="Q16" s="123"/>
      <c r="R16" s="123"/>
      <c r="S16" s="123"/>
      <c r="T16" s="123"/>
      <c r="U16" s="123"/>
      <c r="V16" s="123"/>
      <c r="W16" s="120"/>
      <c r="X16" s="123"/>
      <c r="Y16" s="123"/>
      <c r="Z16" s="123"/>
      <c r="AA16" s="123"/>
      <c r="AB16" s="123"/>
      <c r="AC16" s="123"/>
      <c r="AD16" s="123"/>
      <c r="AE16" s="123"/>
      <c r="AF16" s="119"/>
    </row>
    <row r="17" spans="3:24" ht="14.85" customHeight="1">
      <c r="C17" s="109"/>
      <c r="G17" s="109"/>
      <c r="X17" s="110"/>
    </row>
    <row r="18" spans="3:24" ht="14.25">
      <c r="C18" s="109"/>
    </row>
    <row r="40" spans="1:33" s="1" customFormat="1">
      <c r="A40" s="125"/>
      <c r="AG40" s="126"/>
    </row>
    <row r="41" spans="1:33" s="1" customFormat="1">
      <c r="A41" s="125"/>
      <c r="AG41" s="126"/>
    </row>
    <row r="42" spans="1:33" s="1" customFormat="1">
      <c r="A42" s="125"/>
      <c r="AG42" s="126"/>
    </row>
    <row r="43" spans="1:33" s="1" customFormat="1">
      <c r="A43" s="125"/>
      <c r="AG43" s="126"/>
    </row>
    <row r="44" spans="1:33" s="1" customFormat="1">
      <c r="A44" s="125"/>
      <c r="AG44" s="126"/>
    </row>
    <row r="45" spans="1:33" s="1" customFormat="1">
      <c r="A45" s="125"/>
      <c r="AG45" s="126"/>
    </row>
    <row r="46" spans="1:33" s="1" customFormat="1">
      <c r="A46" s="125"/>
      <c r="AG46" s="126"/>
    </row>
    <row r="47" spans="1:33" s="1" customFormat="1">
      <c r="A47" s="125"/>
      <c r="AG47" s="126"/>
    </row>
    <row r="48" spans="1:33" s="1" customFormat="1">
      <c r="A48" s="125"/>
      <c r="AG48" s="126"/>
    </row>
    <row r="49" spans="1:33" s="1" customFormat="1">
      <c r="A49" s="125"/>
      <c r="AG49" s="126"/>
    </row>
    <row r="50" spans="1:33" s="1" customFormat="1">
      <c r="A50" s="125"/>
      <c r="AG50" s="126"/>
    </row>
    <row r="51" spans="1:33" s="1" customFormat="1">
      <c r="A51" s="125"/>
      <c r="AG51" s="126"/>
    </row>
    <row r="52" spans="1:33" s="1" customFormat="1">
      <c r="A52" s="125"/>
      <c r="AG52" s="126"/>
    </row>
    <row r="53" spans="1:33" s="1" customFormat="1">
      <c r="A53" s="125"/>
      <c r="AG53" s="126"/>
    </row>
    <row r="54" spans="1:33" s="1" customFormat="1">
      <c r="A54" s="125"/>
      <c r="AG54" s="126"/>
    </row>
    <row r="55" spans="1:33" s="1" customFormat="1">
      <c r="A55" s="125"/>
      <c r="AG55" s="126"/>
    </row>
    <row r="56" spans="1:33" s="1" customFormat="1">
      <c r="A56" s="125"/>
      <c r="AG56" s="126"/>
    </row>
    <row r="57" spans="1:33" s="1" customFormat="1">
      <c r="A57" s="125"/>
      <c r="AG57" s="126"/>
    </row>
    <row r="58" spans="1:33" s="1" customFormat="1">
      <c r="A58" s="125"/>
      <c r="AG58" s="126"/>
    </row>
    <row r="59" spans="1:33" s="1" customFormat="1">
      <c r="A59" s="125"/>
      <c r="AG59" s="126"/>
    </row>
    <row r="60" spans="1:33" s="1" customFormat="1">
      <c r="A60" s="125"/>
      <c r="AG60" s="126"/>
    </row>
    <row r="61" spans="1:33" s="1" customFormat="1">
      <c r="A61" s="125"/>
      <c r="AG61" s="126"/>
    </row>
    <row r="62" spans="1:33" s="1" customFormat="1">
      <c r="A62" s="125"/>
      <c r="AG62" s="126"/>
    </row>
    <row r="63" spans="1:33" s="1" customFormat="1">
      <c r="A63" s="125"/>
      <c r="AG63" s="126"/>
    </row>
    <row r="64" spans="1:33" s="1" customFormat="1">
      <c r="A64" s="125"/>
      <c r="AG64" s="126"/>
    </row>
    <row r="65" spans="1:33" s="1" customFormat="1">
      <c r="A65" s="125"/>
      <c r="AG65" s="126"/>
    </row>
    <row r="66" spans="1:33" s="1" customFormat="1">
      <c r="A66" s="125"/>
      <c r="AG66" s="126"/>
    </row>
    <row r="67" spans="1:33" s="1" customFormat="1">
      <c r="A67" s="125"/>
      <c r="AG67" s="126"/>
    </row>
    <row r="68" spans="1:33" s="1" customFormat="1">
      <c r="A68" s="125"/>
      <c r="AG68" s="126"/>
    </row>
    <row r="69" spans="1:33" s="1" customFormat="1">
      <c r="A69" s="125"/>
      <c r="AG69" s="126"/>
    </row>
    <row r="70" spans="1:33" s="1" customFormat="1">
      <c r="A70" s="125"/>
      <c r="AG70" s="126"/>
    </row>
    <row r="71" spans="1:33" s="1" customFormat="1">
      <c r="A71" s="125"/>
      <c r="AG71" s="126"/>
    </row>
    <row r="72" spans="1:33" s="1" customFormat="1">
      <c r="A72" s="125"/>
      <c r="AG72" s="126"/>
    </row>
    <row r="73" spans="1:33" s="1" customFormat="1">
      <c r="A73" s="125"/>
      <c r="AG73" s="126"/>
    </row>
  </sheetData>
  <mergeCells count="1">
    <mergeCell ref="C6:F6"/>
  </mergeCells>
  <phoneticPr fontId="0" type="noConversion"/>
  <pageMargins left="0.31496062992125984" right="0.55118110236220474" top="0" bottom="0.55118110236220474" header="0" footer="0.6692913385826772"/>
  <pageSetup scale="38" orientation="landscape" r:id="rId1"/>
  <headerFooter alignWithMargins="0">
    <oddFooter>&amp;C&amp;12BARÓMETRO TURÍSTICO DE LA RIVIERA MAYA
FIDEICOMISO DE PROMOCIÓN TURÍSTICA DE LA RIVIERA MAYA&amp;R&amp;12 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2:P14"/>
  <sheetViews>
    <sheetView workbookViewId="0">
      <selection activeCell="L11" sqref="L11"/>
    </sheetView>
  </sheetViews>
  <sheetFormatPr baseColWidth="10" defaultRowHeight="12.75"/>
  <cols>
    <col min="1" max="1" width="4.7109375" style="7" customWidth="1"/>
    <col min="2" max="2" width="16.7109375" style="7" customWidth="1"/>
    <col min="3" max="4" width="9.140625" style="7" customWidth="1"/>
    <col min="5" max="5" width="8.42578125" style="7" bestFit="1" customWidth="1"/>
    <col min="6" max="6" width="9.140625" style="7" customWidth="1"/>
    <col min="7" max="7" width="7.5703125" style="7" bestFit="1" customWidth="1"/>
    <col min="8" max="8" width="8.85546875" style="7" customWidth="1"/>
    <col min="9" max="9" width="7.5703125" style="7" bestFit="1" customWidth="1"/>
    <col min="10" max="12" width="9.140625" style="7" customWidth="1"/>
    <col min="13" max="16384" width="11.42578125" style="7"/>
  </cols>
  <sheetData>
    <row r="2" spans="1:16">
      <c r="A2" s="37"/>
    </row>
    <row r="3" spans="1:16" ht="18.75">
      <c r="A3" s="37"/>
      <c r="E3" s="38"/>
      <c r="F3" s="38"/>
      <c r="G3" s="38"/>
      <c r="H3" s="38"/>
      <c r="I3" s="38"/>
      <c r="J3" s="38"/>
      <c r="K3" s="248"/>
      <c r="L3" s="248"/>
      <c r="M3" s="38"/>
    </row>
    <row r="4" spans="1:16" ht="18.75">
      <c r="A4" s="37"/>
      <c r="B4" s="39"/>
      <c r="C4" s="39"/>
      <c r="D4" s="39"/>
      <c r="E4" s="39"/>
      <c r="F4" s="39"/>
      <c r="G4" s="39"/>
      <c r="H4" s="39"/>
    </row>
    <row r="5" spans="1:16" ht="28.5">
      <c r="E5" s="40"/>
      <c r="F5" s="236" t="s">
        <v>286</v>
      </c>
      <c r="G5" s="40"/>
      <c r="H5" s="40"/>
      <c r="I5" s="236" t="s">
        <v>344</v>
      </c>
      <c r="J5" s="274"/>
      <c r="K5" s="40"/>
      <c r="L5" s="40"/>
      <c r="M5" s="40"/>
    </row>
    <row r="7" spans="1:16" ht="15">
      <c r="B7" s="403" t="s">
        <v>35</v>
      </c>
      <c r="C7" s="402">
        <v>2010</v>
      </c>
      <c r="D7" s="392"/>
      <c r="E7" s="402">
        <v>2011</v>
      </c>
      <c r="F7" s="392"/>
      <c r="G7" s="402">
        <v>2012</v>
      </c>
      <c r="H7" s="392"/>
      <c r="I7" s="402">
        <v>2013</v>
      </c>
      <c r="J7" s="392"/>
      <c r="K7" s="402">
        <v>2014</v>
      </c>
      <c r="L7" s="392"/>
      <c r="M7" s="401" t="s">
        <v>151</v>
      </c>
      <c r="N7" s="401"/>
      <c r="O7" s="401"/>
      <c r="P7" s="401"/>
    </row>
    <row r="8" spans="1:16" ht="15">
      <c r="B8" s="404"/>
      <c r="C8" s="314" t="s">
        <v>53</v>
      </c>
      <c r="D8" s="314" t="s">
        <v>33</v>
      </c>
      <c r="E8" s="314" t="s">
        <v>53</v>
      </c>
      <c r="F8" s="314" t="s">
        <v>33</v>
      </c>
      <c r="G8" s="314" t="s">
        <v>53</v>
      </c>
      <c r="H8" s="314" t="s">
        <v>33</v>
      </c>
      <c r="I8" s="314" t="s">
        <v>53</v>
      </c>
      <c r="J8" s="314" t="s">
        <v>33</v>
      </c>
      <c r="K8" s="314" t="s">
        <v>53</v>
      </c>
      <c r="L8" s="314" t="s">
        <v>33</v>
      </c>
      <c r="M8" s="314" t="s">
        <v>337</v>
      </c>
      <c r="N8" s="314" t="s">
        <v>338</v>
      </c>
      <c r="O8" s="314" t="s">
        <v>339</v>
      </c>
      <c r="P8" s="314" t="s">
        <v>340</v>
      </c>
    </row>
    <row r="9" spans="1:16" ht="15">
      <c r="B9" s="41" t="s">
        <v>6</v>
      </c>
      <c r="C9" s="150">
        <v>280194</v>
      </c>
      <c r="D9" s="229">
        <f>SUM(D10:D11)</f>
        <v>1</v>
      </c>
      <c r="E9" s="150">
        <v>299698</v>
      </c>
      <c r="F9" s="229">
        <f>SUM(F10:F11)</f>
        <v>1</v>
      </c>
      <c r="G9" s="150">
        <v>330133</v>
      </c>
      <c r="H9" s="229">
        <f>SUM(H10:H11)</f>
        <v>1</v>
      </c>
      <c r="I9" s="150">
        <f>'RESUMEN ENERO'!C25</f>
        <v>332698</v>
      </c>
      <c r="J9" s="229">
        <f>SUM(J10:J11)</f>
        <v>1</v>
      </c>
      <c r="K9" s="150">
        <f>'RESUMEN ENERO'!D25</f>
        <v>352269</v>
      </c>
      <c r="L9" s="229">
        <f>SUM(L10:L11)</f>
        <v>1</v>
      </c>
      <c r="M9" s="169">
        <f>(K9/C9)-100%</f>
        <v>0.25723248891839234</v>
      </c>
      <c r="N9" s="169">
        <f>(K9/E9)-100%</f>
        <v>0.17541324933766655</v>
      </c>
      <c r="O9" s="169">
        <f>(K9/G9)-100%</f>
        <v>6.7051763986029966E-2</v>
      </c>
      <c r="P9" s="169">
        <f>(K9/I9)-100%</f>
        <v>5.8825120680016107E-2</v>
      </c>
    </row>
    <row r="10" spans="1:16" ht="15">
      <c r="B10" s="41" t="s">
        <v>7</v>
      </c>
      <c r="C10" s="147">
        <v>26878</v>
      </c>
      <c r="D10" s="229">
        <f>C10/$C$9</f>
        <v>9.5926393855685702E-2</v>
      </c>
      <c r="E10" s="147">
        <v>28963</v>
      </c>
      <c r="F10" s="229">
        <f>E10/$E$9</f>
        <v>9.6640618222343821E-2</v>
      </c>
      <c r="G10" s="147">
        <v>36475</v>
      </c>
      <c r="H10" s="229">
        <f>G10/$G$9</f>
        <v>0.11048577391536138</v>
      </c>
      <c r="I10" s="150">
        <f>'RESUMEN ENERO'!C26</f>
        <v>45101</v>
      </c>
      <c r="J10" s="229">
        <f>I10/$I$9</f>
        <v>0.13556137999026144</v>
      </c>
      <c r="K10" s="150">
        <f>'RESUMEN ENERO'!D26</f>
        <v>44878</v>
      </c>
      <c r="L10" s="229">
        <f>K10/$K$9</f>
        <v>0.12739696084526314</v>
      </c>
      <c r="M10" s="169">
        <f>(K10/C10)-100%</f>
        <v>0.6696926854676688</v>
      </c>
      <c r="N10" s="169">
        <f>(K10/E10)-100%</f>
        <v>0.54949418223250346</v>
      </c>
      <c r="O10" s="169">
        <f>(K10/G10)-100%</f>
        <v>0.23037697052775874</v>
      </c>
      <c r="P10" s="169">
        <f>(K10/I10)-100%</f>
        <v>-4.9444579942795608E-3</v>
      </c>
    </row>
    <row r="11" spans="1:16" ht="15">
      <c r="B11" s="41" t="s">
        <v>8</v>
      </c>
      <c r="C11" s="147">
        <v>253316</v>
      </c>
      <c r="D11" s="229">
        <f>C11/$C$9</f>
        <v>0.90407360614431431</v>
      </c>
      <c r="E11" s="147">
        <v>270735</v>
      </c>
      <c r="F11" s="229">
        <f>E11/$E$9</f>
        <v>0.90335938177765618</v>
      </c>
      <c r="G11" s="147">
        <v>293658</v>
      </c>
      <c r="H11" s="229">
        <f>G11/$G$9</f>
        <v>0.88951422608463859</v>
      </c>
      <c r="I11" s="150">
        <f>'RESUMEN ENERO'!C27</f>
        <v>287597</v>
      </c>
      <c r="J11" s="229">
        <f>I11/$I$9</f>
        <v>0.86443862000973859</v>
      </c>
      <c r="K11" s="150">
        <f>'RESUMEN ENERO'!D27</f>
        <v>307391</v>
      </c>
      <c r="L11" s="229">
        <f>K11/$K$9</f>
        <v>0.87260303915473691</v>
      </c>
      <c r="M11" s="169">
        <f>(K11/C11)-100%</f>
        <v>0.21346855311152879</v>
      </c>
      <c r="N11" s="169">
        <f>(K11/E11)-100%</f>
        <v>0.13539438934751691</v>
      </c>
      <c r="O11" s="169">
        <f>(K11/G11)-100%</f>
        <v>4.6765284787065209E-2</v>
      </c>
      <c r="P11" s="169">
        <f>(K11/I11)-100%</f>
        <v>6.8825474535548103E-2</v>
      </c>
    </row>
    <row r="14" spans="1:16">
      <c r="E14" s="43"/>
    </row>
  </sheetData>
  <mergeCells count="7">
    <mergeCell ref="M7:P7"/>
    <mergeCell ref="G7:H7"/>
    <mergeCell ref="C7:D7"/>
    <mergeCell ref="B7:B8"/>
    <mergeCell ref="E7:F7"/>
    <mergeCell ref="I7:J7"/>
    <mergeCell ref="K7:L7"/>
  </mergeCells>
  <phoneticPr fontId="0" type="noConversion"/>
  <printOptions horizontalCentered="1"/>
  <pageMargins left="0" right="0" top="0.39370078740157483" bottom="1.4173228346456694" header="0" footer="0.94488188976377963"/>
  <pageSetup scale="82" orientation="landscape" r:id="rId1"/>
  <headerFooter alignWithMargins="0">
    <oddFooter>&amp;CBARÓMETRO TURÍSTICO DE LA RIVIERA MAYA
FIDEICOMISO DE PROMOCIÓN TURÍSTICA DE LA RIVIERA MAYA&amp;R6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B2:Q62"/>
  <sheetViews>
    <sheetView workbookViewId="0">
      <selection activeCell="F49" sqref="F49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1.28515625" style="7" bestFit="1" customWidth="1"/>
    <col min="4" max="4" width="7.28515625" style="7" bestFit="1" customWidth="1"/>
    <col min="5" max="5" width="1.28515625" style="7" customWidth="1"/>
    <col min="6" max="6" width="16.7109375" style="7" customWidth="1"/>
    <col min="7" max="7" width="11.28515625" style="7" bestFit="1" customWidth="1"/>
    <col min="8" max="8" width="7.28515625" style="7" bestFit="1" customWidth="1"/>
    <col min="9" max="9" width="1.140625" style="7" customWidth="1"/>
    <col min="10" max="10" width="12" style="7" customWidth="1"/>
    <col min="11" max="11" width="11.28515625" style="7" bestFit="1" customWidth="1"/>
    <col min="12" max="12" width="8.42578125" style="7" customWidth="1"/>
    <col min="13" max="16384" width="11.42578125" style="7"/>
  </cols>
  <sheetData>
    <row r="2" spans="2:17" ht="18.75">
      <c r="G2" s="30" t="s">
        <v>129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108"/>
      <c r="D3" s="108"/>
      <c r="E3" s="108"/>
      <c r="F3" s="108"/>
      <c r="G3" s="30" t="s">
        <v>130</v>
      </c>
      <c r="H3" s="108"/>
      <c r="I3" s="108"/>
      <c r="J3" s="108"/>
      <c r="K3" s="108"/>
      <c r="L3" s="108"/>
    </row>
    <row r="4" spans="2:17" ht="18.75">
      <c r="C4" s="44"/>
      <c r="D4" s="44"/>
      <c r="E4" s="44"/>
      <c r="F4" s="44"/>
      <c r="G4" s="45" t="s">
        <v>345</v>
      </c>
      <c r="H4" s="44"/>
      <c r="I4" s="44"/>
      <c r="J4" s="44"/>
      <c r="K4" s="44"/>
      <c r="L4" s="108"/>
    </row>
    <row r="5" spans="2:17" ht="18.7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2:17" ht="15" customHeight="1">
      <c r="B6" s="405" t="s">
        <v>32</v>
      </c>
      <c r="C6" s="388" t="s">
        <v>263</v>
      </c>
      <c r="D6" s="405" t="s">
        <v>33</v>
      </c>
      <c r="E6" s="36"/>
      <c r="F6" s="405" t="s">
        <v>32</v>
      </c>
      <c r="G6" s="388" t="s">
        <v>263</v>
      </c>
      <c r="H6" s="405" t="s">
        <v>33</v>
      </c>
      <c r="I6" s="47"/>
      <c r="J6" s="405" t="s">
        <v>32</v>
      </c>
      <c r="K6" s="388" t="s">
        <v>263</v>
      </c>
      <c r="L6" s="405" t="s">
        <v>33</v>
      </c>
    </row>
    <row r="7" spans="2:17" ht="15" customHeight="1">
      <c r="B7" s="405"/>
      <c r="C7" s="388"/>
      <c r="D7" s="405"/>
      <c r="E7" s="36"/>
      <c r="F7" s="405"/>
      <c r="G7" s="388"/>
      <c r="H7" s="405"/>
      <c r="I7" s="47"/>
      <c r="J7" s="405"/>
      <c r="K7" s="388"/>
      <c r="L7" s="405"/>
    </row>
    <row r="8" spans="2:17" s="15" customFormat="1" ht="15" customHeight="1">
      <c r="C8" s="46"/>
      <c r="D8" s="46"/>
      <c r="G8" s="46"/>
      <c r="H8" s="46"/>
      <c r="I8" s="46"/>
      <c r="K8" s="46"/>
      <c r="L8" s="46"/>
    </row>
    <row r="9" spans="2:17" s="15" customFormat="1" ht="15" customHeight="1">
      <c r="B9" s="407" t="s">
        <v>72</v>
      </c>
      <c r="C9" s="407"/>
      <c r="D9" s="412"/>
      <c r="E9" s="36"/>
      <c r="F9" s="407" t="s">
        <v>303</v>
      </c>
      <c r="G9" s="407"/>
      <c r="H9" s="412"/>
      <c r="I9" s="47"/>
      <c r="J9" s="407" t="s">
        <v>307</v>
      </c>
      <c r="K9" s="407"/>
      <c r="L9" s="408"/>
    </row>
    <row r="10" spans="2:17" s="15" customFormat="1" ht="15" customHeight="1">
      <c r="B10" s="145"/>
      <c r="C10" s="146"/>
      <c r="D10" s="146"/>
      <c r="F10" s="146" t="s">
        <v>73</v>
      </c>
      <c r="G10" s="146">
        <v>29</v>
      </c>
      <c r="H10" s="148">
        <f>(G10/$K$42)*100</f>
        <v>8.2323451680391974E-3</v>
      </c>
      <c r="I10" s="36"/>
      <c r="J10" s="146" t="s">
        <v>19</v>
      </c>
      <c r="K10" s="147">
        <v>12255</v>
      </c>
      <c r="L10" s="148">
        <f>(K10/$K$42)*100</f>
        <v>3.4788755184248399</v>
      </c>
      <c r="N10" s="128"/>
    </row>
    <row r="11" spans="2:17" s="15" customFormat="1" ht="15" customHeight="1">
      <c r="B11" s="146" t="s">
        <v>134</v>
      </c>
      <c r="C11" s="147">
        <v>97767</v>
      </c>
      <c r="D11" s="148">
        <f>(C11/$K$42)*100</f>
        <v>27.753506553230629</v>
      </c>
      <c r="E11" s="47"/>
      <c r="F11" s="146" t="s">
        <v>74</v>
      </c>
      <c r="G11" s="146">
        <v>42</v>
      </c>
      <c r="H11" s="148">
        <f t="shared" ref="H11:H19" si="0">(G11/$K$42)*100</f>
        <v>1.1922706795091251E-2</v>
      </c>
      <c r="I11" s="36"/>
      <c r="J11" s="146" t="s">
        <v>20</v>
      </c>
      <c r="K11" s="147">
        <v>395</v>
      </c>
      <c r="L11" s="148">
        <f t="shared" ref="L11:L37" si="1">(K11/$K$42)*100</f>
        <v>0.11213021866812012</v>
      </c>
      <c r="N11" s="128"/>
    </row>
    <row r="12" spans="2:17" s="15" customFormat="1" ht="15" customHeight="1">
      <c r="B12" s="149" t="s">
        <v>75</v>
      </c>
      <c r="C12" s="147">
        <v>106809</v>
      </c>
      <c r="D12" s="148">
        <f>(C12/$K$42)*100</f>
        <v>30.320295001830988</v>
      </c>
      <c r="E12" s="36"/>
      <c r="F12" s="146" t="s">
        <v>76</v>
      </c>
      <c r="G12" s="146">
        <v>29</v>
      </c>
      <c r="H12" s="148">
        <f t="shared" si="0"/>
        <v>8.2323451680391974E-3</v>
      </c>
      <c r="I12" s="36"/>
      <c r="J12" s="146" t="s">
        <v>133</v>
      </c>
      <c r="K12" s="147">
        <v>1351</v>
      </c>
      <c r="L12" s="148">
        <f t="shared" si="1"/>
        <v>0.38351373524210192</v>
      </c>
      <c r="N12" s="128"/>
    </row>
    <row r="13" spans="2:17" s="15" customFormat="1" ht="15" customHeight="1">
      <c r="B13" s="146" t="s">
        <v>77</v>
      </c>
      <c r="C13" s="147">
        <v>44878</v>
      </c>
      <c r="D13" s="148">
        <f>(C13/$K$42)*100</f>
        <v>12.739696084526313</v>
      </c>
      <c r="E13" s="36"/>
      <c r="F13" s="146" t="s">
        <v>78</v>
      </c>
      <c r="G13" s="146"/>
      <c r="H13" s="148">
        <f t="shared" si="0"/>
        <v>0</v>
      </c>
      <c r="I13" s="36"/>
      <c r="J13" s="146" t="s">
        <v>79</v>
      </c>
      <c r="K13" s="147">
        <v>51</v>
      </c>
      <c r="L13" s="148">
        <f t="shared" si="1"/>
        <v>1.4477572536896521E-2</v>
      </c>
      <c r="N13" s="128"/>
    </row>
    <row r="14" spans="2:17" s="15" customFormat="1" ht="15" customHeight="1">
      <c r="B14" s="145" t="s">
        <v>34</v>
      </c>
      <c r="C14" s="150">
        <f>SUM(C11:C13)</f>
        <v>249454</v>
      </c>
      <c r="D14" s="151">
        <f>(C14/$K$42)*100</f>
        <v>70.813497639587936</v>
      </c>
      <c r="E14" s="36"/>
      <c r="F14" s="146" t="s">
        <v>80</v>
      </c>
      <c r="G14" s="146">
        <v>3</v>
      </c>
      <c r="H14" s="148">
        <f t="shared" si="0"/>
        <v>8.5162191393508939E-4</v>
      </c>
      <c r="I14" s="36"/>
      <c r="J14" s="146" t="s">
        <v>21</v>
      </c>
      <c r="K14" s="147">
        <v>259</v>
      </c>
      <c r="L14" s="148">
        <f t="shared" si="1"/>
        <v>7.3523358569729386E-2</v>
      </c>
      <c r="N14" s="128"/>
    </row>
    <row r="15" spans="2:17" s="15" customFormat="1" ht="15" customHeight="1">
      <c r="D15" s="36"/>
      <c r="E15" s="36"/>
      <c r="F15" s="146" t="s">
        <v>81</v>
      </c>
      <c r="G15" s="146">
        <v>28</v>
      </c>
      <c r="H15" s="148">
        <f t="shared" si="0"/>
        <v>7.948471196727501E-3</v>
      </c>
      <c r="I15" s="36"/>
      <c r="J15" s="146" t="s">
        <v>22</v>
      </c>
      <c r="K15" s="147">
        <v>6508</v>
      </c>
      <c r="L15" s="148">
        <f t="shared" si="1"/>
        <v>1.8474518052965203</v>
      </c>
      <c r="N15" s="128"/>
    </row>
    <row r="16" spans="2:17" s="15" customFormat="1" ht="15" customHeight="1">
      <c r="D16" s="36"/>
      <c r="E16" s="36"/>
      <c r="F16" s="146" t="s">
        <v>82</v>
      </c>
      <c r="G16" s="146">
        <v>59</v>
      </c>
      <c r="H16" s="148">
        <f t="shared" si="0"/>
        <v>1.6748564307390093E-2</v>
      </c>
      <c r="I16" s="36"/>
      <c r="J16" s="146" t="s">
        <v>23</v>
      </c>
      <c r="K16" s="147">
        <v>768</v>
      </c>
      <c r="L16" s="148">
        <f t="shared" si="1"/>
        <v>0.21801520996738288</v>
      </c>
      <c r="N16" s="128"/>
    </row>
    <row r="17" spans="2:14" s="15" customFormat="1" ht="15" customHeight="1">
      <c r="D17" s="36"/>
      <c r="E17" s="36"/>
      <c r="F17" s="146" t="s">
        <v>83</v>
      </c>
      <c r="G17" s="146">
        <v>59</v>
      </c>
      <c r="H17" s="148">
        <f t="shared" si="0"/>
        <v>1.6748564307390093E-2</v>
      </c>
      <c r="I17" s="36"/>
      <c r="J17" s="146" t="s">
        <v>24</v>
      </c>
      <c r="K17" s="147">
        <v>8184</v>
      </c>
      <c r="L17" s="148">
        <f t="shared" si="1"/>
        <v>2.3232245812149239</v>
      </c>
      <c r="N17" s="128"/>
    </row>
    <row r="18" spans="2:14" s="15" customFormat="1" ht="15" customHeight="1">
      <c r="B18" s="407" t="s">
        <v>84</v>
      </c>
      <c r="C18" s="407"/>
      <c r="D18" s="408"/>
      <c r="E18" s="36"/>
      <c r="F18" s="146" t="s">
        <v>85</v>
      </c>
      <c r="G18" s="146">
        <v>97</v>
      </c>
      <c r="H18" s="148">
        <f t="shared" si="0"/>
        <v>2.7535775217234555E-2</v>
      </c>
      <c r="I18" s="36"/>
      <c r="J18" s="149" t="s">
        <v>25</v>
      </c>
      <c r="K18" s="147">
        <v>16254</v>
      </c>
      <c r="L18" s="148">
        <f t="shared" si="1"/>
        <v>4.6140875297003143</v>
      </c>
      <c r="N18" s="128"/>
    </row>
    <row r="19" spans="2:14" s="15" customFormat="1" ht="15" customHeight="1">
      <c r="B19" s="146" t="s">
        <v>86</v>
      </c>
      <c r="C19" s="146">
        <v>8</v>
      </c>
      <c r="D19" s="148">
        <f>(C19/$K$42)*100</f>
        <v>2.2709917704935717E-3</v>
      </c>
      <c r="E19" s="36"/>
      <c r="F19" s="145" t="s">
        <v>34</v>
      </c>
      <c r="G19" s="145">
        <f>SUM(G10:G18)</f>
        <v>346</v>
      </c>
      <c r="H19" s="151">
        <f t="shared" si="0"/>
        <v>9.8220394073846987E-2</v>
      </c>
      <c r="I19" s="36"/>
      <c r="J19" s="146" t="s">
        <v>55</v>
      </c>
      <c r="K19" s="147">
        <v>47</v>
      </c>
      <c r="L19" s="148">
        <f t="shared" si="1"/>
        <v>1.3342076651649734E-2</v>
      </c>
      <c r="N19" s="128"/>
    </row>
    <row r="20" spans="2:14" s="15" customFormat="1" ht="15" customHeight="1">
      <c r="B20" s="146" t="s">
        <v>87</v>
      </c>
      <c r="C20" s="146">
        <v>96</v>
      </c>
      <c r="D20" s="148">
        <f t="shared" ref="D20:D26" si="2">(C20/$K$42)*100</f>
        <v>2.725190124592286E-2</v>
      </c>
      <c r="H20" s="36"/>
      <c r="I20" s="36"/>
      <c r="J20" s="146" t="s">
        <v>26</v>
      </c>
      <c r="K20" s="147">
        <v>2223</v>
      </c>
      <c r="L20" s="148">
        <f t="shared" si="1"/>
        <v>0.63105183822590116</v>
      </c>
      <c r="N20" s="128"/>
    </row>
    <row r="21" spans="2:14" s="15" customFormat="1" ht="15" customHeight="1">
      <c r="B21" s="146" t="s">
        <v>88</v>
      </c>
      <c r="C21" s="146">
        <v>112</v>
      </c>
      <c r="D21" s="148">
        <f t="shared" si="2"/>
        <v>3.1793884786910004E-2</v>
      </c>
      <c r="E21" s="47"/>
      <c r="F21" s="407" t="s">
        <v>304</v>
      </c>
      <c r="G21" s="407"/>
      <c r="H21" s="408"/>
      <c r="I21" s="36"/>
      <c r="J21" s="146" t="s">
        <v>89</v>
      </c>
      <c r="K21" s="147">
        <v>122</v>
      </c>
      <c r="L21" s="148">
        <f t="shared" si="1"/>
        <v>3.4632624500026965E-2</v>
      </c>
      <c r="N21" s="128"/>
    </row>
    <row r="22" spans="2:14" s="15" customFormat="1" ht="15" customHeight="1">
      <c r="B22" s="146" t="s">
        <v>90</v>
      </c>
      <c r="C22" s="146">
        <v>54</v>
      </c>
      <c r="D22" s="148">
        <f t="shared" si="2"/>
        <v>1.5329194450831607E-2</v>
      </c>
      <c r="E22" s="36"/>
      <c r="F22" s="146" t="s">
        <v>91</v>
      </c>
      <c r="G22" s="146">
        <v>801</v>
      </c>
      <c r="H22" s="148">
        <f>(G22/$K$42)*100</f>
        <v>0.22738305102066886</v>
      </c>
      <c r="J22" s="146" t="s">
        <v>42</v>
      </c>
      <c r="K22" s="147">
        <v>308</v>
      </c>
      <c r="L22" s="148">
        <f t="shared" si="1"/>
        <v>8.7433183164002504E-2</v>
      </c>
      <c r="N22" s="128"/>
    </row>
    <row r="23" spans="2:14" s="15" customFormat="1" ht="15" customHeight="1">
      <c r="B23" s="146" t="s">
        <v>92</v>
      </c>
      <c r="C23" s="146"/>
      <c r="D23" s="148">
        <f t="shared" si="2"/>
        <v>0</v>
      </c>
      <c r="E23" s="36"/>
      <c r="F23" s="146" t="s">
        <v>93</v>
      </c>
      <c r="G23" s="146">
        <v>17</v>
      </c>
      <c r="H23" s="148">
        <f>(G23/$K$42)*100</f>
        <v>4.8258575122988399E-3</v>
      </c>
      <c r="I23" s="47"/>
      <c r="J23" s="146" t="s">
        <v>94</v>
      </c>
      <c r="K23" s="147">
        <v>160</v>
      </c>
      <c r="L23" s="148">
        <f t="shared" si="1"/>
        <v>4.5419835409871434E-2</v>
      </c>
      <c r="N23" s="128"/>
    </row>
    <row r="24" spans="2:14" s="15" customFormat="1" ht="15" customHeight="1">
      <c r="B24" s="146" t="s">
        <v>232</v>
      </c>
      <c r="C24" s="146">
        <v>256</v>
      </c>
      <c r="D24" s="148">
        <f t="shared" si="2"/>
        <v>7.2671736655794295E-2</v>
      </c>
      <c r="E24" s="36"/>
      <c r="F24" s="145" t="s">
        <v>34</v>
      </c>
      <c r="G24" s="145">
        <f>SUM(G22:G23)</f>
        <v>818</v>
      </c>
      <c r="H24" s="151">
        <f>(G24/$K$42)*100</f>
        <v>0.23220890853296772</v>
      </c>
      <c r="I24" s="36"/>
      <c r="J24" s="146" t="s">
        <v>27</v>
      </c>
      <c r="K24" s="147">
        <v>7845</v>
      </c>
      <c r="L24" s="148">
        <f t="shared" si="1"/>
        <v>2.2269913049402588</v>
      </c>
      <c r="N24" s="128"/>
    </row>
    <row r="25" spans="2:14" s="15" customFormat="1" ht="15" customHeight="1">
      <c r="B25" s="146" t="s">
        <v>85</v>
      </c>
      <c r="C25" s="146">
        <v>41</v>
      </c>
      <c r="D25" s="148">
        <f t="shared" si="2"/>
        <v>1.1638832823779555E-2</v>
      </c>
      <c r="E25" s="36"/>
      <c r="H25" s="36"/>
      <c r="I25" s="36"/>
      <c r="J25" s="149" t="s">
        <v>56</v>
      </c>
      <c r="K25" s="147">
        <v>21</v>
      </c>
      <c r="L25" s="148">
        <f t="shared" si="1"/>
        <v>5.9613533975456257E-3</v>
      </c>
      <c r="N25" s="128"/>
    </row>
    <row r="26" spans="2:14" s="15" customFormat="1" ht="15" customHeight="1">
      <c r="B26" s="145" t="s">
        <v>34</v>
      </c>
      <c r="C26" s="145">
        <f>SUM(C19:C25)</f>
        <v>567</v>
      </c>
      <c r="D26" s="151">
        <f t="shared" si="2"/>
        <v>0.16095654173373189</v>
      </c>
      <c r="E26" s="36"/>
      <c r="F26" s="407" t="s">
        <v>305</v>
      </c>
      <c r="G26" s="407"/>
      <c r="H26" s="408"/>
      <c r="I26" s="36"/>
      <c r="J26" s="146" t="s">
        <v>95</v>
      </c>
      <c r="K26" s="147">
        <v>3</v>
      </c>
      <c r="L26" s="148">
        <f t="shared" si="1"/>
        <v>8.5162191393508939E-4</v>
      </c>
      <c r="N26" s="128"/>
    </row>
    <row r="27" spans="2:14" s="15" customFormat="1" ht="15" customHeight="1">
      <c r="D27" s="36"/>
      <c r="E27" s="36"/>
      <c r="F27" s="146" t="s">
        <v>98</v>
      </c>
      <c r="G27" s="146">
        <v>20</v>
      </c>
      <c r="H27" s="148">
        <f t="shared" ref="H27:H28" si="3">(G27/$K$42)*100</f>
        <v>5.6774794262339293E-3</v>
      </c>
      <c r="I27" s="36"/>
      <c r="J27" s="146" t="s">
        <v>28</v>
      </c>
      <c r="K27" s="147">
        <v>480</v>
      </c>
      <c r="L27" s="148">
        <f t="shared" si="1"/>
        <v>0.1362595062296143</v>
      </c>
      <c r="N27" s="128"/>
    </row>
    <row r="28" spans="2:14" s="15" customFormat="1" ht="15" customHeight="1">
      <c r="D28" s="36"/>
      <c r="E28" s="36"/>
      <c r="F28" s="146" t="s">
        <v>96</v>
      </c>
      <c r="G28" s="146">
        <v>57</v>
      </c>
      <c r="H28" s="148">
        <f t="shared" si="3"/>
        <v>1.6180816364766697E-2</v>
      </c>
      <c r="I28" s="36"/>
      <c r="J28" s="146" t="s">
        <v>46</v>
      </c>
      <c r="K28" s="147">
        <v>547</v>
      </c>
      <c r="L28" s="148">
        <f t="shared" si="1"/>
        <v>0.15527906230749797</v>
      </c>
      <c r="N28" s="128"/>
    </row>
    <row r="29" spans="2:14" s="15" customFormat="1" ht="15" customHeight="1">
      <c r="B29" s="407" t="s">
        <v>302</v>
      </c>
      <c r="C29" s="407"/>
      <c r="D29" s="408"/>
      <c r="E29" s="36"/>
      <c r="F29" s="146" t="s">
        <v>369</v>
      </c>
      <c r="G29" s="146">
        <v>66</v>
      </c>
      <c r="H29" s="148">
        <f t="shared" ref="H29" si="4">(G29/$K$42)*100</f>
        <v>1.8735682106571967E-2</v>
      </c>
      <c r="I29" s="36"/>
      <c r="J29" s="146" t="s">
        <v>29</v>
      </c>
      <c r="K29" s="147">
        <v>126</v>
      </c>
      <c r="L29" s="148">
        <f t="shared" si="1"/>
        <v>3.5768120385273751E-2</v>
      </c>
      <c r="N29" s="128"/>
    </row>
    <row r="30" spans="2:14" s="15" customFormat="1" ht="15" customHeight="1">
      <c r="B30" s="146" t="s">
        <v>99</v>
      </c>
      <c r="C30" s="147">
        <v>12990</v>
      </c>
      <c r="D30" s="148">
        <f t="shared" ref="D30:D41" si="5">(C30/$K$42)*100</f>
        <v>3.687522887338937</v>
      </c>
      <c r="E30" s="36"/>
      <c r="F30" s="146" t="s">
        <v>97</v>
      </c>
      <c r="G30" s="146">
        <v>14</v>
      </c>
      <c r="H30" s="148">
        <f t="shared" ref="H30:H37" si="6">(G30/$K$42)*100</f>
        <v>3.9742355983637505E-3</v>
      </c>
      <c r="I30" s="36"/>
      <c r="J30" s="146" t="s">
        <v>45</v>
      </c>
      <c r="K30" s="147">
        <v>135</v>
      </c>
      <c r="L30" s="148">
        <f t="shared" si="1"/>
        <v>3.8322986127079024E-2</v>
      </c>
      <c r="N30" s="128"/>
    </row>
    <row r="31" spans="2:14" s="15" customFormat="1" ht="15" customHeight="1">
      <c r="B31" s="146" t="s">
        <v>101</v>
      </c>
      <c r="C31" s="147">
        <v>91</v>
      </c>
      <c r="D31" s="148">
        <f t="shared" si="5"/>
        <v>2.5832531389364376E-2</v>
      </c>
      <c r="E31" s="36"/>
      <c r="F31" s="146" t="s">
        <v>100</v>
      </c>
      <c r="G31" s="146">
        <v>66</v>
      </c>
      <c r="H31" s="148">
        <f t="shared" si="6"/>
        <v>1.8735682106571967E-2</v>
      </c>
      <c r="I31" s="36"/>
      <c r="J31" s="146" t="s">
        <v>103</v>
      </c>
      <c r="K31" s="147">
        <v>112</v>
      </c>
      <c r="L31" s="148">
        <f t="shared" si="1"/>
        <v>3.1793884786910004E-2</v>
      </c>
      <c r="N31" s="128"/>
    </row>
    <row r="32" spans="2:14" s="15" customFormat="1" ht="15" customHeight="1">
      <c r="B32" s="146" t="s">
        <v>104</v>
      </c>
      <c r="C32" s="147">
        <v>2132</v>
      </c>
      <c r="D32" s="148">
        <f t="shared" si="5"/>
        <v>0.60521930683653691</v>
      </c>
      <c r="E32" s="36"/>
      <c r="F32" s="146" t="s">
        <v>111</v>
      </c>
      <c r="G32" s="146">
        <v>95</v>
      </c>
      <c r="H32" s="148">
        <f t="shared" si="6"/>
        <v>2.6968027274611162E-2</v>
      </c>
      <c r="I32" s="36"/>
      <c r="J32" s="146" t="s">
        <v>106</v>
      </c>
      <c r="K32" s="147">
        <v>8025</v>
      </c>
      <c r="L32" s="148">
        <f t="shared" si="1"/>
        <v>2.2780886197763643</v>
      </c>
      <c r="N32" s="128"/>
    </row>
    <row r="33" spans="2:14" s="15" customFormat="1" ht="15" customHeight="1">
      <c r="B33" s="146" t="s">
        <v>107</v>
      </c>
      <c r="C33" s="147">
        <v>3693</v>
      </c>
      <c r="D33" s="148">
        <f t="shared" si="5"/>
        <v>1.0483465760540951</v>
      </c>
      <c r="E33" s="36"/>
      <c r="F33" s="146" t="s">
        <v>102</v>
      </c>
      <c r="G33" s="146">
        <v>80</v>
      </c>
      <c r="H33" s="148">
        <f t="shared" si="6"/>
        <v>2.2709917704935717E-2</v>
      </c>
      <c r="I33" s="36"/>
      <c r="J33" s="146" t="s">
        <v>109</v>
      </c>
      <c r="K33" s="147">
        <v>8</v>
      </c>
      <c r="L33" s="148">
        <f t="shared" si="1"/>
        <v>2.2709917704935717E-3</v>
      </c>
      <c r="N33" s="128"/>
    </row>
    <row r="34" spans="2:14" s="15" customFormat="1" ht="15" customHeight="1">
      <c r="B34" s="146" t="s">
        <v>110</v>
      </c>
      <c r="C34" s="147">
        <v>1293</v>
      </c>
      <c r="D34" s="148">
        <f t="shared" si="5"/>
        <v>0.36704904490602352</v>
      </c>
      <c r="E34" s="36"/>
      <c r="F34" s="146" t="s">
        <v>105</v>
      </c>
      <c r="G34" s="146">
        <v>9</v>
      </c>
      <c r="H34" s="148">
        <f t="shared" si="6"/>
        <v>2.5548657418052682E-3</v>
      </c>
      <c r="J34" s="146" t="s">
        <v>30</v>
      </c>
      <c r="K34" s="147">
        <v>7947</v>
      </c>
      <c r="L34" s="148">
        <f t="shared" si="1"/>
        <v>2.2559464500140516</v>
      </c>
      <c r="N34" s="128"/>
    </row>
    <row r="35" spans="2:14" s="15" customFormat="1" ht="15" customHeight="1">
      <c r="B35" s="146" t="s">
        <v>112</v>
      </c>
      <c r="C35" s="147">
        <v>59</v>
      </c>
      <c r="D35" s="148">
        <f t="shared" si="5"/>
        <v>1.6748564307390093E-2</v>
      </c>
      <c r="E35" s="36"/>
      <c r="F35" s="146" t="s">
        <v>108</v>
      </c>
      <c r="G35" s="146">
        <v>11</v>
      </c>
      <c r="H35" s="148">
        <f t="shared" si="6"/>
        <v>3.1226136844286611E-3</v>
      </c>
      <c r="I35" s="47"/>
      <c r="J35" s="146" t="s">
        <v>31</v>
      </c>
      <c r="K35" s="147">
        <v>1590</v>
      </c>
      <c r="L35" s="148">
        <f t="shared" si="1"/>
        <v>0.45135961438559741</v>
      </c>
      <c r="N35" s="128"/>
    </row>
    <row r="36" spans="2:14" s="15" customFormat="1" ht="15" customHeight="1">
      <c r="B36" s="146" t="s">
        <v>113</v>
      </c>
      <c r="C36" s="147">
        <v>218</v>
      </c>
      <c r="D36" s="148">
        <f t="shared" si="5"/>
        <v>6.1884525745949832E-2</v>
      </c>
      <c r="E36" s="36"/>
      <c r="F36" s="146" t="s">
        <v>85</v>
      </c>
      <c r="G36" s="146">
        <v>57</v>
      </c>
      <c r="H36" s="148">
        <f t="shared" si="6"/>
        <v>1.6180816364766697E-2</v>
      </c>
      <c r="I36" s="36"/>
      <c r="J36" s="146" t="s">
        <v>85</v>
      </c>
      <c r="K36" s="147">
        <v>2462</v>
      </c>
      <c r="L36" s="148">
        <f t="shared" si="1"/>
        <v>0.69889771736939665</v>
      </c>
      <c r="N36" s="128"/>
    </row>
    <row r="37" spans="2:14" s="15" customFormat="1" ht="15" customHeight="1">
      <c r="B37" s="146" t="s">
        <v>261</v>
      </c>
      <c r="C37" s="147">
        <v>787</v>
      </c>
      <c r="D37" s="148">
        <f t="shared" si="5"/>
        <v>0.22340881542230509</v>
      </c>
      <c r="E37" s="36"/>
      <c r="F37" s="145" t="s">
        <v>34</v>
      </c>
      <c r="G37" s="145">
        <f>SUM(G27:G36)</f>
        <v>475</v>
      </c>
      <c r="H37" s="151">
        <f t="shared" si="6"/>
        <v>0.13484013637305581</v>
      </c>
      <c r="I37" s="36"/>
      <c r="J37" s="145" t="s">
        <v>34</v>
      </c>
      <c r="K37" s="150">
        <f>SUM(K10:K36)</f>
        <v>78186</v>
      </c>
      <c r="L37" s="151">
        <f t="shared" si="1"/>
        <v>22.194970320976299</v>
      </c>
      <c r="N37" s="128"/>
    </row>
    <row r="38" spans="2:14" s="15" customFormat="1" ht="15" customHeight="1">
      <c r="B38" s="146" t="s">
        <v>115</v>
      </c>
      <c r="C38" s="147">
        <v>492</v>
      </c>
      <c r="D38" s="148">
        <f t="shared" si="5"/>
        <v>0.13966599388535464</v>
      </c>
      <c r="E38" s="36"/>
      <c r="H38" s="36"/>
      <c r="I38" s="36"/>
      <c r="K38" s="17"/>
    </row>
    <row r="39" spans="2:14" s="15" customFormat="1" ht="15" customHeight="1">
      <c r="B39" s="146" t="s">
        <v>116</v>
      </c>
      <c r="C39" s="147">
        <v>427</v>
      </c>
      <c r="D39" s="148">
        <f t="shared" si="5"/>
        <v>0.12121418575009439</v>
      </c>
      <c r="E39" s="36"/>
      <c r="F39" s="409" t="s">
        <v>306</v>
      </c>
      <c r="G39" s="410"/>
      <c r="H39" s="411"/>
    </row>
    <row r="40" spans="2:14" s="15" customFormat="1" ht="15" customHeight="1">
      <c r="B40" s="146" t="s">
        <v>85</v>
      </c>
      <c r="C40" s="147">
        <v>154</v>
      </c>
      <c r="D40" s="148">
        <f t="shared" si="5"/>
        <v>4.3716591582001252E-2</v>
      </c>
      <c r="E40" s="36"/>
      <c r="F40" s="146" t="s">
        <v>117</v>
      </c>
      <c r="G40" s="146"/>
      <c r="H40" s="148">
        <f>(G40/$K$42)*100</f>
        <v>0</v>
      </c>
      <c r="I40" s="47"/>
    </row>
    <row r="41" spans="2:14" s="15" customFormat="1" ht="15" customHeight="1">
      <c r="B41" s="145" t="s">
        <v>34</v>
      </c>
      <c r="C41" s="150">
        <f>SUM(C30:C40)</f>
        <v>22336</v>
      </c>
      <c r="D41" s="151">
        <f t="shared" si="5"/>
        <v>6.3406090232180521</v>
      </c>
      <c r="E41" s="36"/>
      <c r="F41" s="146" t="s">
        <v>118</v>
      </c>
      <c r="G41" s="146">
        <v>7</v>
      </c>
      <c r="H41" s="148">
        <f>(G41/$K$42)*100</f>
        <v>1.9871177991818752E-3</v>
      </c>
      <c r="I41" s="36"/>
      <c r="J41" s="405" t="s">
        <v>120</v>
      </c>
      <c r="K41" s="406"/>
      <c r="L41" s="406"/>
    </row>
    <row r="42" spans="2:14" s="15" customFormat="1" ht="15" customHeight="1">
      <c r="D42" s="36"/>
      <c r="E42" s="36"/>
      <c r="F42" s="146" t="s">
        <v>119</v>
      </c>
      <c r="G42" s="146">
        <v>37</v>
      </c>
      <c r="H42" s="148">
        <f>(G42/$K$42)*100</f>
        <v>1.0503336938532769E-2</v>
      </c>
      <c r="I42" s="36"/>
      <c r="J42" s="365" t="s">
        <v>39</v>
      </c>
      <c r="K42" s="367">
        <f>K37+G44+G37+G24+G19+C41+C26+C14</f>
        <v>352269</v>
      </c>
      <c r="L42" s="368">
        <f>(K42/$K$42)*100</f>
        <v>100</v>
      </c>
    </row>
    <row r="43" spans="2:14" s="15" customFormat="1" ht="15" customHeight="1">
      <c r="D43" s="36"/>
      <c r="E43" s="36"/>
      <c r="F43" s="146" t="s">
        <v>85</v>
      </c>
      <c r="G43" s="146">
        <v>43</v>
      </c>
      <c r="H43" s="148">
        <f>(G43/$K$42)*100</f>
        <v>1.2206580766402948E-2</v>
      </c>
      <c r="I43" s="36"/>
    </row>
    <row r="44" spans="2:14" ht="15">
      <c r="D44" s="5"/>
      <c r="E44" s="5"/>
      <c r="F44" s="145" t="s">
        <v>34</v>
      </c>
      <c r="G44" s="145">
        <f>SUM(G40:G43)</f>
        <v>87</v>
      </c>
      <c r="H44" s="151">
        <f>(G44/$K$42)*100</f>
        <v>2.4697035504117594E-2</v>
      </c>
      <c r="I44" s="5"/>
    </row>
    <row r="45" spans="2:14" ht="18.75">
      <c r="D45" s="5"/>
      <c r="E45" s="5"/>
      <c r="F45" s="108"/>
      <c r="G45" s="108"/>
      <c r="H45" s="5"/>
      <c r="I45" s="5"/>
    </row>
    <row r="46" spans="2:14" ht="18.75">
      <c r="D46" s="5"/>
      <c r="E46" s="5"/>
      <c r="F46" s="108"/>
      <c r="G46" s="108"/>
      <c r="H46" s="5"/>
      <c r="I46" s="5"/>
    </row>
    <row r="47" spans="2:14" ht="11.25" customHeight="1">
      <c r="D47" s="5"/>
      <c r="E47" s="5"/>
      <c r="F47" s="10"/>
      <c r="G47" s="10"/>
      <c r="H47" s="5"/>
      <c r="I47" s="5"/>
    </row>
    <row r="48" spans="2:14" ht="11.25" customHeight="1">
      <c r="D48" s="5"/>
      <c r="E48" s="5"/>
      <c r="F48" s="10"/>
      <c r="G48" s="10"/>
      <c r="H48" s="5"/>
      <c r="I48" s="5"/>
    </row>
    <row r="49" spans="4:9" ht="11.25" customHeight="1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7"/>
      <c r="I52" s="47"/>
    </row>
    <row r="53" spans="4:9" ht="11.25" customHeight="1">
      <c r="D53" s="5"/>
      <c r="E53" s="5"/>
      <c r="H53" s="5"/>
      <c r="I53" s="5"/>
    </row>
    <row r="54" spans="4:9" ht="11.25" customHeight="1">
      <c r="D54" s="5"/>
      <c r="E54" s="5"/>
      <c r="H54" s="5"/>
      <c r="I54" s="5"/>
    </row>
    <row r="55" spans="4:9" ht="11.25" customHeight="1">
      <c r="D55" s="5"/>
      <c r="H55" s="5"/>
      <c r="I55" s="5"/>
    </row>
    <row r="56" spans="4:9" ht="11.25" customHeight="1">
      <c r="D56" s="5"/>
      <c r="H56" s="5"/>
      <c r="I56" s="5"/>
    </row>
    <row r="57" spans="4:9" ht="11.25" customHeight="1">
      <c r="D57" s="5"/>
      <c r="H57" s="5"/>
      <c r="I57" s="5"/>
    </row>
    <row r="58" spans="4:9">
      <c r="D58" s="5"/>
    </row>
    <row r="59" spans="4:9" ht="18.75">
      <c r="D59" s="5"/>
      <c r="E59" s="108"/>
    </row>
    <row r="60" spans="4:9" ht="11.25" customHeight="1">
      <c r="D60" s="5"/>
      <c r="E60" s="108"/>
    </row>
    <row r="61" spans="4:9" ht="12.75" customHeight="1">
      <c r="D61" s="5"/>
      <c r="E61" s="10"/>
    </row>
    <row r="62" spans="4:9" ht="11.25" customHeight="1">
      <c r="D62" s="5"/>
      <c r="E62" s="10"/>
    </row>
  </sheetData>
  <mergeCells count="18">
    <mergeCell ref="B29:D29"/>
    <mergeCell ref="F26:H26"/>
    <mergeCell ref="F21:H21"/>
    <mergeCell ref="B9:D9"/>
    <mergeCell ref="B18:D18"/>
    <mergeCell ref="F9:H9"/>
    <mergeCell ref="L6:L7"/>
    <mergeCell ref="H6:H7"/>
    <mergeCell ref="J6:J7"/>
    <mergeCell ref="K6:K7"/>
    <mergeCell ref="J41:L41"/>
    <mergeCell ref="J9:L9"/>
    <mergeCell ref="F39:H39"/>
    <mergeCell ref="B6:B7"/>
    <mergeCell ref="C6:C7"/>
    <mergeCell ref="D6:D7"/>
    <mergeCell ref="F6:F7"/>
    <mergeCell ref="G6:G7"/>
  </mergeCells>
  <phoneticPr fontId="0" type="noConversion"/>
  <printOptions horizontalCentered="1" verticalCentered="1"/>
  <pageMargins left="0" right="0" top="0" bottom="0" header="0" footer="0"/>
  <pageSetup scale="90" orientation="portrait" r:id="rId1"/>
  <headerFooter alignWithMargins="0">
    <oddFooter>&amp;CBARÓMETRO TURÍSTICO DE LA RIVIERA MAYA
FIDEICOMISO DE PROMOCIÓN TURÍSTICA DE LA RIVIERA MAYA&amp;R7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B2:G32"/>
  <sheetViews>
    <sheetView zoomScaleNormal="100" workbookViewId="0">
      <selection activeCell="I11" sqref="I11"/>
    </sheetView>
  </sheetViews>
  <sheetFormatPr baseColWidth="10" defaultRowHeight="12.75"/>
  <cols>
    <col min="1" max="1" width="5.28515625" style="7" customWidth="1"/>
    <col min="2" max="2" width="20.140625" style="7" bestFit="1" customWidth="1"/>
    <col min="3" max="3" width="11.42578125" style="7"/>
    <col min="4" max="4" width="12.85546875" style="7" customWidth="1"/>
    <col min="5" max="5" width="11.140625" style="7" customWidth="1"/>
    <col min="6" max="6" width="9.85546875" style="7" customWidth="1"/>
    <col min="7" max="7" width="15.140625" style="7" customWidth="1"/>
    <col min="8" max="16384" width="11.42578125" style="7"/>
  </cols>
  <sheetData>
    <row r="2" spans="2:7" ht="17.25" customHeight="1">
      <c r="B2" s="22"/>
      <c r="C2" s="22"/>
      <c r="D2" s="30" t="s">
        <v>123</v>
      </c>
      <c r="E2" s="22"/>
      <c r="F2" s="22"/>
      <c r="G2" s="22"/>
    </row>
    <row r="3" spans="2:7" ht="18.75">
      <c r="B3" s="22"/>
      <c r="C3" s="22"/>
      <c r="D3" s="30" t="s">
        <v>40</v>
      </c>
      <c r="E3" s="22"/>
      <c r="F3" s="22"/>
      <c r="G3" s="22"/>
    </row>
    <row r="4" spans="2:7" ht="17.25" customHeight="1">
      <c r="B4" s="5"/>
      <c r="C4" s="5"/>
      <c r="D4" s="5"/>
      <c r="E4" s="5"/>
      <c r="F4" s="5"/>
    </row>
    <row r="5" spans="2:7" ht="15">
      <c r="B5" s="405" t="s">
        <v>38</v>
      </c>
      <c r="C5" s="401" t="s">
        <v>317</v>
      </c>
      <c r="D5" s="401"/>
      <c r="E5" s="401" t="s">
        <v>346</v>
      </c>
      <c r="F5" s="401"/>
      <c r="G5" s="314" t="s">
        <v>151</v>
      </c>
    </row>
    <row r="6" spans="2:7" ht="16.5" customHeight="1">
      <c r="B6" s="414"/>
      <c r="C6" s="314" t="s">
        <v>39</v>
      </c>
      <c r="D6" s="314" t="s">
        <v>33</v>
      </c>
      <c r="E6" s="314" t="s">
        <v>39</v>
      </c>
      <c r="F6" s="314" t="s">
        <v>33</v>
      </c>
      <c r="G6" s="314" t="s">
        <v>316</v>
      </c>
    </row>
    <row r="7" spans="2:7" ht="15">
      <c r="B7" s="237" t="s">
        <v>9</v>
      </c>
      <c r="C7" s="238">
        <f>SUM('RESUMEN ENERO'!C30)</f>
        <v>80085</v>
      </c>
      <c r="D7" s="239">
        <f t="shared" ref="D7:D12" si="0">SUM(C7/$C$13)</f>
        <v>0.24071380050376018</v>
      </c>
      <c r="E7" s="238">
        <f>SUM('RESUMEN ENERO'!E30)</f>
        <v>78186</v>
      </c>
      <c r="F7" s="239">
        <f t="shared" ref="F7:F12" si="1">SUM(E7/$E$13)</f>
        <v>0.22194970320976298</v>
      </c>
      <c r="G7" s="169">
        <f>(E7/C7)-100%</f>
        <v>-2.3712305675220091E-2</v>
      </c>
    </row>
    <row r="8" spans="2:7" ht="15">
      <c r="B8" s="240" t="s">
        <v>11</v>
      </c>
      <c r="C8" s="238">
        <f>SUM('RESUMEN ENERO'!C31)</f>
        <v>89850</v>
      </c>
      <c r="D8" s="239">
        <f t="shared" si="0"/>
        <v>0.27006474340092218</v>
      </c>
      <c r="E8" s="238">
        <f>SUM('RESUMEN ENERO'!E31)</f>
        <v>106809</v>
      </c>
      <c r="F8" s="239">
        <f t="shared" si="1"/>
        <v>0.30320295001830988</v>
      </c>
      <c r="G8" s="169">
        <f t="shared" ref="G8:G13" si="2">(E8/C8)-100%</f>
        <v>0.18874791318864781</v>
      </c>
    </row>
    <row r="9" spans="2:7" ht="15">
      <c r="B9" s="240" t="s">
        <v>139</v>
      </c>
      <c r="C9" s="238">
        <f>SUM('RESUMEN ENERO'!C32)</f>
        <v>90095</v>
      </c>
      <c r="D9" s="239">
        <f t="shared" si="0"/>
        <v>0.27080114698615559</v>
      </c>
      <c r="E9" s="238">
        <f>SUM('RESUMEN ENERO'!E32)</f>
        <v>97767</v>
      </c>
      <c r="F9" s="239">
        <f t="shared" si="1"/>
        <v>0.27753506553230628</v>
      </c>
      <c r="G9" s="169">
        <f t="shared" si="2"/>
        <v>8.5154559076530356E-2</v>
      </c>
    </row>
    <row r="10" spans="2:7" ht="15">
      <c r="B10" s="240" t="s">
        <v>148</v>
      </c>
      <c r="C10" s="238">
        <f>SUM('RESUMEN ENERO'!C26)</f>
        <v>45101</v>
      </c>
      <c r="D10" s="239">
        <f t="shared" si="0"/>
        <v>0.13556137999026144</v>
      </c>
      <c r="E10" s="238">
        <f>SUM('RESUMEN ENERO'!D26)</f>
        <v>44878</v>
      </c>
      <c r="F10" s="239">
        <f t="shared" si="1"/>
        <v>0.12739696084526314</v>
      </c>
      <c r="G10" s="169">
        <f t="shared" si="2"/>
        <v>-4.9444579942795608E-3</v>
      </c>
    </row>
    <row r="11" spans="2:7" ht="15">
      <c r="B11" s="240" t="s">
        <v>10</v>
      </c>
      <c r="C11" s="238">
        <f>SUM('RESUMEN ENERO'!C33)</f>
        <v>25423</v>
      </c>
      <c r="D11" s="239">
        <f t="shared" si="0"/>
        <v>7.6414646315878063E-2</v>
      </c>
      <c r="E11" s="238">
        <f>SUM('RESUMEN ENERO'!E33)</f>
        <v>22336</v>
      </c>
      <c r="F11" s="239">
        <f t="shared" si="1"/>
        <v>6.3406090232180523E-2</v>
      </c>
      <c r="G11" s="169">
        <f t="shared" si="2"/>
        <v>-0.1214254808637848</v>
      </c>
    </row>
    <row r="12" spans="2:7" ht="15">
      <c r="B12" s="240" t="s">
        <v>12</v>
      </c>
      <c r="C12" s="238">
        <f>SUM('RESUMEN ENERO'!C34)</f>
        <v>2144</v>
      </c>
      <c r="D12" s="239">
        <f t="shared" si="0"/>
        <v>6.4442828030225607E-3</v>
      </c>
      <c r="E12" s="238">
        <f>SUM('RESUMEN ENERO'!E34)</f>
        <v>2293</v>
      </c>
      <c r="F12" s="239">
        <f t="shared" si="1"/>
        <v>6.5092301621772E-3</v>
      </c>
      <c r="G12" s="169">
        <f t="shared" si="2"/>
        <v>6.9496268656716431E-2</v>
      </c>
    </row>
    <row r="13" spans="2:7" ht="16.5" customHeight="1">
      <c r="B13" s="324" t="s">
        <v>18</v>
      </c>
      <c r="C13" s="325">
        <f>SUM(C7:C12)</f>
        <v>332698</v>
      </c>
      <c r="D13" s="326">
        <f>SUM(D7:D12)</f>
        <v>0.99999999999999989</v>
      </c>
      <c r="E13" s="325">
        <f>SUM(E7:E12)</f>
        <v>352269</v>
      </c>
      <c r="F13" s="326">
        <f>SUM(F7:F12)</f>
        <v>1</v>
      </c>
      <c r="G13" s="326">
        <f t="shared" si="2"/>
        <v>5.8825120680016107E-2</v>
      </c>
    </row>
    <row r="14" spans="2:7">
      <c r="B14" s="5"/>
      <c r="C14" s="5"/>
      <c r="D14" s="5"/>
      <c r="E14" s="5"/>
      <c r="F14" s="5"/>
    </row>
    <row r="30" spans="2:4">
      <c r="B30" s="5"/>
      <c r="C30" s="5"/>
      <c r="D30" s="5"/>
    </row>
    <row r="31" spans="2:4" ht="15">
      <c r="B31" s="48"/>
      <c r="C31" s="413"/>
      <c r="D31" s="413"/>
    </row>
    <row r="32" spans="2:4">
      <c r="B32" s="5"/>
      <c r="C32" s="5"/>
      <c r="D32" s="5"/>
    </row>
  </sheetData>
  <mergeCells count="4">
    <mergeCell ref="C31:D31"/>
    <mergeCell ref="E5:F5"/>
    <mergeCell ref="B5:B6"/>
    <mergeCell ref="C5:D5"/>
  </mergeCells>
  <phoneticPr fontId="0" type="noConversion"/>
  <pageMargins left="0" right="0" top="0.78740157480314965" bottom="1.4173228346456694" header="0" footer="0.94488188976377963"/>
  <pageSetup orientation="portrait" r:id="rId1"/>
  <headerFooter alignWithMargins="0">
    <oddFooter>&amp;C&amp;8BARÓMETRO TURÍSTICO DE LA RIVIERA MAYA
FIDEICOMISO DE PROMOCIÓN TURÍSTICA DE LA RIVIERA MAYA&amp;R8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PORTADA</vt:lpstr>
      <vt:lpstr>RESUMEN ENERO</vt:lpstr>
      <vt:lpstr>COMPART. OCUP. AFLU. 2010-2014</vt:lpstr>
      <vt:lpstr>COMP.CTOS.NOCHE OCUP. 2010-2014</vt:lpstr>
      <vt:lpstr>ANUAL OCUPACIÓN</vt:lpstr>
      <vt:lpstr>RESUMEN OCUP. DIARIA ENERO</vt:lpstr>
      <vt:lpstr>PROCEDENCIA</vt:lpstr>
      <vt:lpstr>PROCEDENCIA ENERO</vt:lpstr>
      <vt:lpstr>REGIONES ENERO</vt:lpstr>
      <vt:lpstr>REGIONES ANUAL</vt:lpstr>
      <vt:lpstr>GRAFICA REGIONES I</vt:lpstr>
      <vt:lpstr>EUROPA ENERO</vt:lpstr>
      <vt:lpstr>DESGLOSE EUROPA I</vt:lpstr>
      <vt:lpstr>PRINCIPALES MERCADOS I</vt:lpstr>
      <vt:lpstr>GRAFICA PRINC. MERCADOS</vt:lpstr>
      <vt:lpstr>PRINC. MDOS. PROD.CTOS. NOCH.I</vt:lpstr>
      <vt:lpstr>GRAFICA CTOS. NOCH.</vt:lpstr>
      <vt:lpstr>COMPARATIVO PAISES ENERO</vt:lpstr>
      <vt:lpstr>CUARTOS POR PLAN</vt:lpstr>
      <vt:lpstr>CUARTOS POR LOCALIDAD</vt:lpstr>
      <vt:lpstr>PORTADA!OLE_LINK1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Jacobo González</dc:creator>
  <cp:lastModifiedBy>Marina</cp:lastModifiedBy>
  <cp:lastPrinted>2014-04-09T15:00:35Z</cp:lastPrinted>
  <dcterms:created xsi:type="dcterms:W3CDTF">1999-09-30T00:30:26Z</dcterms:created>
  <dcterms:modified xsi:type="dcterms:W3CDTF">2014-04-09T17:36:50Z</dcterms:modified>
</cp:coreProperties>
</file>